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2035" windowHeight="8505"/>
  </bookViews>
  <sheets>
    <sheet name="INITIAL " sheetId="103" r:id="rId1"/>
  </sheets>
  <definedNames>
    <definedName name="_xlnm.Print_Titles" localSheetId="0">'INITIAL '!$12:$21</definedName>
  </definedNames>
  <calcPr calcId="125725"/>
</workbook>
</file>

<file path=xl/calcChain.xml><?xml version="1.0" encoding="utf-8"?>
<calcChain xmlns="http://schemas.openxmlformats.org/spreadsheetml/2006/main">
  <c r="J132" i="103"/>
  <c r="J131"/>
  <c r="J130"/>
  <c r="J129"/>
  <c r="C157" l="1"/>
  <c r="C156"/>
  <c r="C155"/>
  <c r="C82"/>
  <c r="C81"/>
  <c r="C80"/>
  <c r="C62"/>
  <c r="I62" s="1"/>
  <c r="C61"/>
  <c r="I61" s="1"/>
  <c r="C60"/>
  <c r="C50" s="1"/>
  <c r="I58"/>
  <c r="I59"/>
  <c r="I60"/>
  <c r="D107"/>
  <c r="D106"/>
  <c r="D105"/>
  <c r="D144"/>
  <c r="D189"/>
  <c r="D185"/>
  <c r="D184"/>
  <c r="D104"/>
  <c r="D132"/>
  <c r="D130"/>
  <c r="D131"/>
  <c r="D129"/>
  <c r="D135"/>
  <c r="D134"/>
  <c r="C175"/>
  <c r="C174"/>
  <c r="C49"/>
  <c r="C52" l="1"/>
  <c r="I52" s="1"/>
  <c r="K52" s="1"/>
  <c r="C51"/>
  <c r="I51" s="1"/>
  <c r="K51" s="1"/>
  <c r="I149"/>
  <c r="K149" s="1"/>
  <c r="I174"/>
  <c r="I134"/>
  <c r="K134" s="1"/>
  <c r="C119"/>
  <c r="I79"/>
  <c r="K79" s="1"/>
  <c r="F236"/>
  <c r="G235"/>
  <c r="H234"/>
  <c r="G234"/>
  <c r="F234"/>
  <c r="K232"/>
  <c r="I232"/>
  <c r="K231"/>
  <c r="I231"/>
  <c r="K230"/>
  <c r="I230"/>
  <c r="K229"/>
  <c r="I229"/>
  <c r="K228"/>
  <c r="I228"/>
  <c r="K227"/>
  <c r="I227"/>
  <c r="K226"/>
  <c r="I226"/>
  <c r="K225"/>
  <c r="I225"/>
  <c r="K224"/>
  <c r="I224"/>
  <c r="I223"/>
  <c r="K223" s="1"/>
  <c r="I222"/>
  <c r="K222" s="1"/>
  <c r="K221"/>
  <c r="I221"/>
  <c r="K220"/>
  <c r="I220"/>
  <c r="I219"/>
  <c r="K219" s="1"/>
  <c r="K218"/>
  <c r="I218"/>
  <c r="K217"/>
  <c r="I217"/>
  <c r="I216"/>
  <c r="K216" s="1"/>
  <c r="K215"/>
  <c r="I215"/>
  <c r="K214"/>
  <c r="I214"/>
  <c r="K213"/>
  <c r="I213"/>
  <c r="I212"/>
  <c r="K212" s="1"/>
  <c r="I211"/>
  <c r="K211" s="1"/>
  <c r="K210"/>
  <c r="I210"/>
  <c r="I209"/>
  <c r="K209" s="1"/>
  <c r="I207"/>
  <c r="K207" s="1"/>
  <c r="K206"/>
  <c r="I206"/>
  <c r="I205"/>
  <c r="K205" s="1"/>
  <c r="I204"/>
  <c r="K204" s="1"/>
  <c r="K203"/>
  <c r="I203"/>
  <c r="I202"/>
  <c r="K202" s="1"/>
  <c r="I201"/>
  <c r="K201" s="1"/>
  <c r="I200"/>
  <c r="K200" s="1"/>
  <c r="I199"/>
  <c r="K199" s="1"/>
  <c r="K198"/>
  <c r="I198"/>
  <c r="I197"/>
  <c r="K197" s="1"/>
  <c r="K196"/>
  <c r="I196"/>
  <c r="K195"/>
  <c r="I195"/>
  <c r="I194"/>
  <c r="K194" s="1"/>
  <c r="I193"/>
  <c r="K193" s="1"/>
  <c r="I192"/>
  <c r="K192" s="1"/>
  <c r="K191"/>
  <c r="I191"/>
  <c r="I190"/>
  <c r="K190" s="1"/>
  <c r="I189"/>
  <c r="K189" s="1"/>
  <c r="K188"/>
  <c r="I188"/>
  <c r="K187"/>
  <c r="I187"/>
  <c r="K186"/>
  <c r="I186"/>
  <c r="I185"/>
  <c r="K185" s="1"/>
  <c r="I184"/>
  <c r="K184" s="1"/>
  <c r="K183"/>
  <c r="I183"/>
  <c r="I182"/>
  <c r="K182" s="1"/>
  <c r="K181"/>
  <c r="I181"/>
  <c r="I180"/>
  <c r="K180" s="1"/>
  <c r="I179"/>
  <c r="K179" s="1"/>
  <c r="K178"/>
  <c r="I178"/>
  <c r="I177"/>
  <c r="I176"/>
  <c r="I175"/>
  <c r="J175" s="1"/>
  <c r="J145" s="1"/>
  <c r="J140" s="1"/>
  <c r="I172"/>
  <c r="K172" s="1"/>
  <c r="I171"/>
  <c r="K171" s="1"/>
  <c r="I170"/>
  <c r="K170" s="1"/>
  <c r="I169"/>
  <c r="K169" s="1"/>
  <c r="I167"/>
  <c r="K167" s="1"/>
  <c r="K166"/>
  <c r="I166"/>
  <c r="I165"/>
  <c r="K165" s="1"/>
  <c r="K164"/>
  <c r="I164"/>
  <c r="K163"/>
  <c r="I163"/>
  <c r="I162"/>
  <c r="K162" s="1"/>
  <c r="I161"/>
  <c r="K161" s="1"/>
  <c r="K160"/>
  <c r="I160"/>
  <c r="I159"/>
  <c r="K159" s="1"/>
  <c r="K158"/>
  <c r="I158"/>
  <c r="I157"/>
  <c r="K157" s="1"/>
  <c r="I156"/>
  <c r="K156" s="1"/>
  <c r="I155"/>
  <c r="K155" s="1"/>
  <c r="I154"/>
  <c r="K154" s="1"/>
  <c r="K153"/>
  <c r="I153"/>
  <c r="K152"/>
  <c r="I152"/>
  <c r="I151"/>
  <c r="K151" s="1"/>
  <c r="I150"/>
  <c r="K150" s="1"/>
  <c r="D139"/>
  <c r="K148"/>
  <c r="I148"/>
  <c r="D147"/>
  <c r="D142" s="1"/>
  <c r="C147"/>
  <c r="D146"/>
  <c r="D141" s="1"/>
  <c r="D145"/>
  <c r="D140" s="1"/>
  <c r="C145"/>
  <c r="E144"/>
  <c r="E139"/>
  <c r="I137"/>
  <c r="K137" s="1"/>
  <c r="I136"/>
  <c r="K136" s="1"/>
  <c r="I135"/>
  <c r="K135" s="1"/>
  <c r="K133"/>
  <c r="I133"/>
  <c r="J122"/>
  <c r="J27" s="1"/>
  <c r="I132"/>
  <c r="J121"/>
  <c r="J26" s="1"/>
  <c r="I131"/>
  <c r="K131" s="1"/>
  <c r="J120"/>
  <c r="J25" s="1"/>
  <c r="I130"/>
  <c r="J119"/>
  <c r="J24" s="1"/>
  <c r="I129"/>
  <c r="K129" s="1"/>
  <c r="K128"/>
  <c r="I128"/>
  <c r="K127"/>
  <c r="I127"/>
  <c r="K126"/>
  <c r="I126"/>
  <c r="K125"/>
  <c r="I125"/>
  <c r="I124"/>
  <c r="K124" s="1"/>
  <c r="D122"/>
  <c r="C122"/>
  <c r="D121"/>
  <c r="C121"/>
  <c r="D120"/>
  <c r="C120"/>
  <c r="D119"/>
  <c r="I117"/>
  <c r="K117" s="1"/>
  <c r="K116"/>
  <c r="I116"/>
  <c r="I115"/>
  <c r="K115" s="1"/>
  <c r="K114"/>
  <c r="I114"/>
  <c r="K113"/>
  <c r="I113"/>
  <c r="I112"/>
  <c r="K112" s="1"/>
  <c r="I111"/>
  <c r="K111" s="1"/>
  <c r="K110"/>
  <c r="I110"/>
  <c r="I109"/>
  <c r="K109" s="1"/>
  <c r="K108"/>
  <c r="I108"/>
  <c r="I107"/>
  <c r="K107" s="1"/>
  <c r="I106"/>
  <c r="K106" s="1"/>
  <c r="I105"/>
  <c r="K105" s="1"/>
  <c r="D29"/>
  <c r="I104"/>
  <c r="K104" s="1"/>
  <c r="K103"/>
  <c r="I103"/>
  <c r="K102"/>
  <c r="I102"/>
  <c r="K101"/>
  <c r="I101"/>
  <c r="K100"/>
  <c r="I100"/>
  <c r="K99"/>
  <c r="I99"/>
  <c r="K98"/>
  <c r="I98"/>
  <c r="K97"/>
  <c r="I97"/>
  <c r="I96"/>
  <c r="K96" s="1"/>
  <c r="K95"/>
  <c r="I95"/>
  <c r="I94"/>
  <c r="K94" s="1"/>
  <c r="I93"/>
  <c r="K93" s="1"/>
  <c r="K92"/>
  <c r="I92"/>
  <c r="K91"/>
  <c r="I91"/>
  <c r="I90"/>
  <c r="K90" s="1"/>
  <c r="I89"/>
  <c r="K89" s="1"/>
  <c r="K88"/>
  <c r="I88"/>
  <c r="I87"/>
  <c r="K87" s="1"/>
  <c r="K86"/>
  <c r="I86"/>
  <c r="I85"/>
  <c r="K85" s="1"/>
  <c r="I84"/>
  <c r="K84" s="1"/>
  <c r="I83"/>
  <c r="K83" s="1"/>
  <c r="I82"/>
  <c r="K82" s="1"/>
  <c r="I81"/>
  <c r="K81" s="1"/>
  <c r="K80"/>
  <c r="I80"/>
  <c r="K78"/>
  <c r="I78"/>
  <c r="C77"/>
  <c r="I77" s="1"/>
  <c r="K77" s="1"/>
  <c r="C76"/>
  <c r="I76" s="1"/>
  <c r="K76" s="1"/>
  <c r="C75"/>
  <c r="I75" s="1"/>
  <c r="K75" s="1"/>
  <c r="K72"/>
  <c r="I72"/>
  <c r="K71"/>
  <c r="I71"/>
  <c r="I70"/>
  <c r="K70" s="1"/>
  <c r="I69"/>
  <c r="K69" s="1"/>
  <c r="K68"/>
  <c r="I68"/>
  <c r="K67"/>
  <c r="I67"/>
  <c r="I66"/>
  <c r="K66" s="1"/>
  <c r="I65"/>
  <c r="K65" s="1"/>
  <c r="K64"/>
  <c r="I64"/>
  <c r="K63"/>
  <c r="I63"/>
  <c r="K62"/>
  <c r="K61"/>
  <c r="K60"/>
  <c r="K59"/>
  <c r="K58"/>
  <c r="K57"/>
  <c r="I57"/>
  <c r="I56"/>
  <c r="K56" s="1"/>
  <c r="I55"/>
  <c r="K55" s="1"/>
  <c r="K54"/>
  <c r="I54"/>
  <c r="I53"/>
  <c r="K53" s="1"/>
  <c r="I50"/>
  <c r="K50" s="1"/>
  <c r="I49"/>
  <c r="K49" s="1"/>
  <c r="I48"/>
  <c r="K48" s="1"/>
  <c r="K47"/>
  <c r="I47"/>
  <c r="I46"/>
  <c r="K46" s="1"/>
  <c r="I45"/>
  <c r="K45" s="1"/>
  <c r="K44"/>
  <c r="I44"/>
  <c r="I43"/>
  <c r="K43" s="1"/>
  <c r="C42"/>
  <c r="I42" s="1"/>
  <c r="K42" s="1"/>
  <c r="I41"/>
  <c r="K41" s="1"/>
  <c r="C41"/>
  <c r="I40"/>
  <c r="K40" s="1"/>
  <c r="C40"/>
  <c r="I39"/>
  <c r="K39" s="1"/>
  <c r="C39"/>
  <c r="K38"/>
  <c r="I38"/>
  <c r="C38"/>
  <c r="D37"/>
  <c r="D32" s="1"/>
  <c r="D27" s="1"/>
  <c r="D36"/>
  <c r="D35"/>
  <c r="D30" s="1"/>
  <c r="D34"/>
  <c r="J32"/>
  <c r="H32"/>
  <c r="G32"/>
  <c r="F32"/>
  <c r="F27" s="1"/>
  <c r="F237" s="1"/>
  <c r="E32"/>
  <c r="J31"/>
  <c r="H31"/>
  <c r="G31"/>
  <c r="F31"/>
  <c r="E31"/>
  <c r="E26" s="1"/>
  <c r="D31"/>
  <c r="D26" s="1"/>
  <c r="J30"/>
  <c r="H30"/>
  <c r="G30"/>
  <c r="F30"/>
  <c r="E30"/>
  <c r="J29"/>
  <c r="H29"/>
  <c r="G29"/>
  <c r="F29"/>
  <c r="E29"/>
  <c r="H27"/>
  <c r="H237" s="1"/>
  <c r="G27"/>
  <c r="G237" s="1"/>
  <c r="E27"/>
  <c r="H26"/>
  <c r="H236" s="1"/>
  <c r="G26"/>
  <c r="G236" s="1"/>
  <c r="F26"/>
  <c r="H25"/>
  <c r="H235" s="1"/>
  <c r="G25"/>
  <c r="F25"/>
  <c r="F235" s="1"/>
  <c r="E25"/>
  <c r="H24"/>
  <c r="G24"/>
  <c r="F24"/>
  <c r="E24"/>
  <c r="E234" s="1"/>
  <c r="I122" l="1"/>
  <c r="K122" s="1"/>
  <c r="I121"/>
  <c r="K121" s="1"/>
  <c r="D24"/>
  <c r="D234" s="1"/>
  <c r="K175"/>
  <c r="I120"/>
  <c r="K120" s="1"/>
  <c r="K130"/>
  <c r="D25"/>
  <c r="D235" s="1"/>
  <c r="K132"/>
  <c r="I147"/>
  <c r="I145"/>
  <c r="K145" s="1"/>
  <c r="C37"/>
  <c r="I37" s="1"/>
  <c r="K37" s="1"/>
  <c r="J235"/>
  <c r="C36"/>
  <c r="I36" s="1"/>
  <c r="K36" s="1"/>
  <c r="C35"/>
  <c r="C30" s="1"/>
  <c r="I119"/>
  <c r="K119" s="1"/>
  <c r="C144"/>
  <c r="I144" s="1"/>
  <c r="C74"/>
  <c r="I74" s="1"/>
  <c r="K74" s="1"/>
  <c r="K173"/>
  <c r="J174"/>
  <c r="J144" s="1"/>
  <c r="J139" s="1"/>
  <c r="J234" s="1"/>
  <c r="D236"/>
  <c r="J177"/>
  <c r="J147" s="1"/>
  <c r="J142" s="1"/>
  <c r="J237" s="1"/>
  <c r="J176"/>
  <c r="J146" s="1"/>
  <c r="J141" s="1"/>
  <c r="J236" s="1"/>
  <c r="D237"/>
  <c r="C146"/>
  <c r="C142"/>
  <c r="I142" s="1"/>
  <c r="C140"/>
  <c r="I140" s="1"/>
  <c r="K140" s="1"/>
  <c r="C32" l="1"/>
  <c r="C27" s="1"/>
  <c r="K147"/>
  <c r="C31"/>
  <c r="C26" s="1"/>
  <c r="I35"/>
  <c r="K35" s="1"/>
  <c r="C139"/>
  <c r="I139" s="1"/>
  <c r="K139" s="1"/>
  <c r="C34"/>
  <c r="I146"/>
  <c r="K146" s="1"/>
  <c r="C141"/>
  <c r="I141" s="1"/>
  <c r="K141" s="1"/>
  <c r="K174"/>
  <c r="K177"/>
  <c r="C25"/>
  <c r="I30"/>
  <c r="K30" s="1"/>
  <c r="K144"/>
  <c r="K142"/>
  <c r="K176"/>
  <c r="I32" l="1"/>
  <c r="K32" s="1"/>
  <c r="I31"/>
  <c r="K31" s="1"/>
  <c r="I34"/>
  <c r="K34" s="1"/>
  <c r="C29"/>
  <c r="C237"/>
  <c r="I237" s="1"/>
  <c r="K237" s="1"/>
  <c r="I27"/>
  <c r="K27" s="1"/>
  <c r="C235"/>
  <c r="I235" s="1"/>
  <c r="K235" s="1"/>
  <c r="I25"/>
  <c r="K25" s="1"/>
  <c r="C236"/>
  <c r="I236" s="1"/>
  <c r="K236" s="1"/>
  <c r="I26"/>
  <c r="K26" s="1"/>
  <c r="C24" l="1"/>
  <c r="I29"/>
  <c r="K29" s="1"/>
  <c r="C234" l="1"/>
  <c r="I234" s="1"/>
  <c r="K234" s="1"/>
  <c r="I24"/>
  <c r="K24" s="1"/>
</calcChain>
</file>

<file path=xl/sharedStrings.xml><?xml version="1.0" encoding="utf-8"?>
<sst xmlns="http://schemas.openxmlformats.org/spreadsheetml/2006/main" count="290" uniqueCount="122">
  <si>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</si>
  <si>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</si>
  <si>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</si>
  <si>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</si>
  <si>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</si>
  <si>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</si>
  <si>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</si>
  <si>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</si>
  <si>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</si>
  <si>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</si>
  <si>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</si>
  <si>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</si>
  <si>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</si>
  <si>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</si>
  <si>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</si>
  <si>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</si>
  <si>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</si>
  <si>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</si>
  <si>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</si>
  <si>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</si>
  <si>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</si>
  <si>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</si>
  <si>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</si>
  <si>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</si>
  <si>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</si>
  <si>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</si>
  <si>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</si>
  <si>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</si>
  <si>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</si>
  <si>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</si>
  <si>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</si>
  <si>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</si>
  <si>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</si>
  <si>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</si>
  <si>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</si>
  <si>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</si>
  <si>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</si>
  <si>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</si>
  <si>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</si>
  <si>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</si>
  <si>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</si>
  <si>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</si>
  <si>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</si>
  <si>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</si>
  <si>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</si>
  <si>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</si>
  <si>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</si>
  <si>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</si>
  <si>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</si>
  <si>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</si>
  <si>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</si>
  <si>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</si>
  <si>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</si>
  <si>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</si>
  <si>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</si>
  <si>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</si>
  <si>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</si>
  <si>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</si>
  <si>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</si>
  <si>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</si>
  <si>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</si>
  <si>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</si>
  <si>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</si>
  <si>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</si>
  <si>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</si>
  <si>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</si>
  <si>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</si>
  <si>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</si>
  <si>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</si>
  <si>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</si>
  <si>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</si>
  <si>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</si>
  <si>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</si>
  <si>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</si>
  <si>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</si>
  <si>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</si>
  <si>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</si>
  <si>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</si>
  <si>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</si>
  <si>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</si>
  <si>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</si>
  <si>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</si>
  <si>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</si>
  <si>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Proiecte cu finantare din Fonduri externe nerambursabile postaderare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</si>
  <si>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</si>
  <si>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</si>
  <si>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</si>
  <si>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</si>
  <si>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</si>
  <si>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</si>
  <si>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</si>
  <si>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</si>
  <si>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</si>
  <si>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</si>
  <si>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</si>
  <si>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</si>
  <si>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</si>
  <si>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</si>
  <si>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</si>
  <si>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</si>
  <si>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</si>
  <si>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</si>
  <si>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</si>
  <si>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</si>
  <si>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</si>
  <si>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</si>
  <si>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…………………………………………..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</si>
  <si>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</si>
  <si>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</si>
  <si>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</si>
  <si>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</si>
  <si>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</si>
  <si>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</si>
  <si>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</si>
  <si>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</si>
  <si>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t>Proiecte cu finantare din Fonduri externe nerambursabile aferente cadru fin 2014-2020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</si>
  <si>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</si>
  <si>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III Estimari 2021</t>
  </si>
  <si>
    <t>PE ANUL 2019 SI ESTIMARI PENTRU ANII 2020-2022</t>
  </si>
  <si>
    <t>I Buget 2019</t>
  </si>
  <si>
    <t>II Estimari 2020</t>
  </si>
  <si>
    <t>III Estimari 2022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</si>
</sst>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29">
    <xf numFmtId="0" fontId="0" fillId="0" borderId="0" xfId="0"/>
    <xf numFmtId="0" fontId="3" fillId="0" borderId="0" xfId="2"/>
    <xf numFmtId="0" fontId="4" fillId="0" borderId="0" xfId="1" applyFont="1" applyFill="1"/>
    <xf numFmtId="165" fontId="4" fillId="0" borderId="0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Alignment="1" applyProtection="1">
      <alignment horizontal="left"/>
    </xf>
    <xf numFmtId="0" fontId="4" fillId="0" borderId="0" xfId="3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0" xfId="2" applyFont="1" applyFill="1" applyBorder="1"/>
    <xf numFmtId="0" fontId="2" fillId="0" borderId="0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/>
    <xf numFmtId="0" fontId="5" fillId="0" borderId="0" xfId="2" applyFont="1" applyFill="1" applyBorder="1" applyAlignment="1"/>
    <xf numFmtId="0" fontId="4" fillId="0" borderId="1" xfId="2" applyFont="1" applyFill="1" applyBorder="1"/>
    <xf numFmtId="0" fontId="4" fillId="0" borderId="0" xfId="2" quotePrefix="1" applyFont="1" applyFill="1" applyBorder="1"/>
    <xf numFmtId="0" fontId="5" fillId="0" borderId="2" xfId="2" applyFont="1" applyFill="1" applyBorder="1" applyAlignment="1"/>
    <xf numFmtId="0" fontId="4" fillId="0" borderId="2" xfId="2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/>
    <xf numFmtId="0" fontId="5" fillId="0" borderId="10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5" fontId="7" fillId="0" borderId="14" xfId="2" quotePrefix="1" applyNumberFormat="1" applyFont="1" applyFill="1" applyBorder="1" applyAlignment="1" applyProtection="1">
      <alignment horizontal="center"/>
    </xf>
    <xf numFmtId="1" fontId="7" fillId="0" borderId="5" xfId="2" applyNumberFormat="1" applyFont="1" applyFill="1" applyBorder="1" applyAlignment="1" applyProtection="1">
      <alignment horizontal="center"/>
    </xf>
    <xf numFmtId="1" fontId="7" fillId="0" borderId="14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67" fontId="7" fillId="0" borderId="14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 applyProtection="1">
      <alignment horizontal="center"/>
    </xf>
    <xf numFmtId="165" fontId="7" fillId="0" borderId="8" xfId="2" applyNumberFormat="1" applyFont="1" applyFill="1" applyBorder="1" applyAlignment="1" applyProtection="1">
      <alignment horizontal="center"/>
    </xf>
    <xf numFmtId="2" fontId="8" fillId="0" borderId="3" xfId="2" applyNumberFormat="1" applyFont="1" applyFill="1" applyBorder="1" applyAlignment="1" applyProtection="1">
      <alignment horizontal="right"/>
    </xf>
    <xf numFmtId="2" fontId="8" fillId="0" borderId="4" xfId="2" applyNumberFormat="1" applyFont="1" applyFill="1" applyBorder="1" applyAlignment="1" applyProtection="1">
      <alignment horizontal="right"/>
    </xf>
    <xf numFmtId="2" fontId="8" fillId="0" borderId="0" xfId="2" applyNumberFormat="1" applyFont="1" applyFill="1" applyBorder="1" applyAlignment="1" applyProtection="1">
      <alignment horizontal="right"/>
    </xf>
    <xf numFmtId="2" fontId="8" fillId="0" borderId="8" xfId="2" applyNumberFormat="1" applyFont="1" applyFill="1" applyBorder="1" applyAlignment="1" applyProtection="1">
      <alignment horizontal="right"/>
    </xf>
    <xf numFmtId="2" fontId="8" fillId="0" borderId="3" xfId="2" applyNumberFormat="1" applyFont="1" applyFill="1" applyBorder="1" applyAlignment="1">
      <alignment horizontal="right"/>
    </xf>
    <xf numFmtId="2" fontId="8" fillId="0" borderId="6" xfId="2" applyNumberFormat="1" applyFont="1" applyFill="1" applyBorder="1" applyAlignment="1">
      <alignment horizontal="right"/>
    </xf>
    <xf numFmtId="165" fontId="2" fillId="2" borderId="7" xfId="2" applyNumberFormat="1" applyFont="1" applyFill="1" applyBorder="1" applyAlignment="1" applyProtection="1">
      <alignment horizontal="left"/>
    </xf>
    <xf numFmtId="165" fontId="7" fillId="2" borderId="8" xfId="2" quotePrefix="1" applyNumberFormat="1" applyFont="1" applyFill="1" applyBorder="1" applyAlignment="1" applyProtection="1">
      <alignment horizontal="left" indent="1"/>
    </xf>
    <xf numFmtId="2" fontId="8" fillId="2" borderId="8" xfId="2" applyNumberFormat="1" applyFont="1" applyFill="1" applyBorder="1" applyAlignment="1" applyProtection="1">
      <alignment horizontal="right" vertical="center"/>
    </xf>
    <xf numFmtId="2" fontId="8" fillId="2" borderId="0" xfId="2" applyNumberFormat="1" applyFont="1" applyFill="1" applyBorder="1" applyAlignment="1" applyProtection="1">
      <alignment horizontal="right" vertical="center"/>
    </xf>
    <xf numFmtId="2" fontId="8" fillId="2" borderId="9" xfId="2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/>
    <xf numFmtId="0" fontId="5" fillId="0" borderId="0" xfId="2" applyFont="1" applyFill="1" applyAlignment="1"/>
    <xf numFmtId="0" fontId="10" fillId="0" borderId="0" xfId="2" applyFont="1" applyFill="1" applyBorder="1" applyAlignment="1"/>
    <xf numFmtId="0" fontId="4" fillId="0" borderId="0" xfId="2" applyFont="1" applyFill="1" applyBorder="1" applyAlignment="1">
      <alignment horizontal="left" indent="4"/>
    </xf>
    <xf numFmtId="0" fontId="4" fillId="0" borderId="0" xfId="2" quotePrefix="1" applyFont="1" applyFill="1" applyBorder="1" applyAlignment="1">
      <alignment horizontal="left" indent="6"/>
    </xf>
    <xf numFmtId="0" fontId="4" fillId="0" borderId="0" xfId="2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15" fillId="0" borderId="0" xfId="4" applyFont="1" applyFill="1" applyBorder="1" applyAlignment="1">
      <alignment horizontal="center"/>
    </xf>
    <xf numFmtId="165" fontId="8" fillId="3" borderId="0" xfId="2" applyNumberFormat="1" applyFont="1" applyFill="1" applyBorder="1" applyAlignment="1" applyProtection="1">
      <alignment horizontal="left" wrapText="1"/>
    </xf>
    <xf numFmtId="165" fontId="7" fillId="3" borderId="0" xfId="2" quotePrefix="1" applyNumberFormat="1" applyFont="1" applyFill="1" applyBorder="1" applyAlignment="1" applyProtection="1">
      <alignment horizontal="left" indent="1"/>
    </xf>
    <xf numFmtId="2" fontId="8" fillId="3" borderId="0" xfId="2" applyNumberFormat="1" applyFont="1" applyFill="1" applyBorder="1" applyAlignment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>
      <alignment horizontal="right"/>
    </xf>
    <xf numFmtId="165" fontId="7" fillId="2" borderId="8" xfId="2" applyNumberFormat="1" applyFont="1" applyFill="1" applyBorder="1" applyAlignment="1" applyProtection="1">
      <alignment horizontal="left" indent="1"/>
    </xf>
    <xf numFmtId="0" fontId="10" fillId="0" borderId="0" xfId="1" applyFont="1" applyFill="1"/>
    <xf numFmtId="0" fontId="16" fillId="0" borderId="0" xfId="0" applyFont="1"/>
    <xf numFmtId="2" fontId="18" fillId="0" borderId="0" xfId="0" applyNumberFormat="1" applyFont="1"/>
    <xf numFmtId="2" fontId="19" fillId="0" borderId="0" xfId="0" applyNumberFormat="1" applyFont="1"/>
    <xf numFmtId="2" fontId="9" fillId="2" borderId="8" xfId="2" applyNumberFormat="1" applyFont="1" applyFill="1" applyBorder="1" applyAlignment="1" applyProtection="1">
      <alignment horizontal="right" vertical="center"/>
    </xf>
    <xf numFmtId="2" fontId="9" fillId="2" borderId="14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/>
    <xf numFmtId="165" fontId="7" fillId="3" borderId="8" xfId="2" quotePrefix="1" applyNumberFormat="1" applyFont="1" applyFill="1" applyBorder="1" applyAlignment="1" applyProtection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Border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 applyProtection="1">
      <alignment horizontal="right" vertical="center"/>
    </xf>
    <xf numFmtId="165" fontId="7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 wrapText="1"/>
    </xf>
    <xf numFmtId="2" fontId="10" fillId="3" borderId="8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>
      <alignment horizontal="left" indent="2"/>
    </xf>
    <xf numFmtId="2" fontId="10" fillId="3" borderId="8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 vertical="center"/>
    </xf>
    <xf numFmtId="165" fontId="7" fillId="3" borderId="7" xfId="2" applyNumberFormat="1" applyFont="1" applyFill="1" applyBorder="1" applyAlignment="1" applyProtection="1">
      <alignment horizontal="left" wrapText="1" indent="2"/>
    </xf>
    <xf numFmtId="2" fontId="11" fillId="3" borderId="8" xfId="2" quotePrefix="1" applyNumberFormat="1" applyFont="1" applyFill="1" applyBorder="1" applyAlignment="1" applyProtection="1">
      <alignment horizontal="right" indent="1"/>
    </xf>
    <xf numFmtId="165" fontId="4" fillId="3" borderId="7" xfId="2" applyNumberFormat="1" applyFont="1" applyFill="1" applyBorder="1" applyAlignment="1" applyProtection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 applyProtection="1">
      <alignment horizontal="right"/>
    </xf>
    <xf numFmtId="165" fontId="6" fillId="3" borderId="7" xfId="2" applyNumberFormat="1" applyFont="1" applyFill="1" applyBorder="1" applyAlignment="1" applyProtection="1">
      <alignment horizontal="left"/>
    </xf>
    <xf numFmtId="165" fontId="12" fillId="3" borderId="8" xfId="2" quotePrefix="1" applyNumberFormat="1" applyFont="1" applyFill="1" applyBorder="1" applyAlignment="1" applyProtection="1">
      <alignment horizontal="left" indent="1"/>
    </xf>
    <xf numFmtId="2" fontId="8" fillId="3" borderId="8" xfId="2" applyNumberFormat="1" applyFont="1" applyFill="1" applyBorder="1" applyAlignment="1">
      <alignment horizontal="right" vertical="center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/>
    </xf>
    <xf numFmtId="165" fontId="4" fillId="3" borderId="7" xfId="2" quotePrefix="1" applyNumberFormat="1" applyFont="1" applyFill="1" applyBorder="1" applyAlignment="1" applyProtection="1">
      <alignment horizontal="left" indent="2"/>
    </xf>
    <xf numFmtId="2" fontId="17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 applyProtection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Border="1" applyAlignment="1">
      <alignment horizontal="right" vertical="center"/>
    </xf>
    <xf numFmtId="2" fontId="7" fillId="3" borderId="8" xfId="2" applyNumberFormat="1" applyFont="1" applyFill="1" applyBorder="1" applyAlignment="1" applyProtection="1">
      <alignment horizontal="right"/>
    </xf>
    <xf numFmtId="2" fontId="7" fillId="3" borderId="0" xfId="2" applyNumberFormat="1" applyFont="1" applyFill="1" applyBorder="1" applyAlignment="1" applyProtection="1">
      <alignment horizontal="right"/>
    </xf>
    <xf numFmtId="2" fontId="9" fillId="3" borderId="8" xfId="2" applyNumberFormat="1" applyFont="1" applyFill="1" applyBorder="1" applyAlignment="1" applyProtection="1">
      <alignment horizontal="right" vertical="center"/>
    </xf>
    <xf numFmtId="2" fontId="7" fillId="3" borderId="0" xfId="2" applyNumberFormat="1" applyFont="1" applyFill="1" applyBorder="1" applyAlignment="1" applyProtection="1">
      <alignment horizontal="right" vertical="center"/>
    </xf>
    <xf numFmtId="165" fontId="9" fillId="3" borderId="14" xfId="2" applyNumberFormat="1" applyFont="1" applyFill="1" applyBorder="1" applyAlignment="1" applyProtection="1">
      <alignment horizontal="left" wrapText="1"/>
    </xf>
    <xf numFmtId="165" fontId="7" fillId="3" borderId="14" xfId="2" quotePrefix="1" applyNumberFormat="1" applyFont="1" applyFill="1" applyBorder="1" applyAlignment="1" applyProtection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2" fontId="9" fillId="3" borderId="14" xfId="2" applyNumberFormat="1" applyFont="1" applyFill="1" applyBorder="1" applyAlignment="1" applyProtection="1">
      <alignment horizontal="right" vertical="center"/>
    </xf>
    <xf numFmtId="165" fontId="8" fillId="3" borderId="14" xfId="2" applyNumberFormat="1" applyFont="1" applyFill="1" applyBorder="1" applyAlignment="1" applyProtection="1">
      <alignment horizontal="left" wrapText="1"/>
    </xf>
    <xf numFmtId="165" fontId="7" fillId="3" borderId="14" xfId="2" applyNumberFormat="1" applyFont="1" applyFill="1" applyBorder="1" applyAlignment="1" applyProtection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2" fontId="8" fillId="3" borderId="14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65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6"/>
    <cellStyle name="Normal 3" xfId="2"/>
    <cellStyle name="Normal_mach03" xfId="4"/>
    <cellStyle name="Normal_Machete buget 99" xfId="1"/>
    <cellStyle name="Normal_VAC 1b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5"/>
  <sheetViews>
    <sheetView tabSelected="1" workbookViewId="0">
      <pane ySplit="22" topLeftCell="A125" activePane="bottomLeft" state="frozen"/>
      <selection pane="bottomLeft" activeCell="H3" sqref="H3"/>
    </sheetView>
  </sheetViews>
  <sheetFormatPr defaultRowHeight="15"/>
  <cols>
    <col min="1" max="1" width="39" customWidth="1"/>
    <col min="3" max="3" width="10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9" width="9.7109375" customWidth="1"/>
    <col min="10" max="10" width="10.5703125" customWidth="1"/>
    <col min="11" max="11" width="9.85546875" customWidth="1"/>
  </cols>
  <sheetData>
    <row r="1" spans="1:11">
      <c r="A1" s="56" t="s">
        <v>112</v>
      </c>
      <c r="B1" s="56"/>
      <c r="C1" s="56"/>
    </row>
    <row r="2" spans="1:11">
      <c r="A2" s="56" t="s">
        <v>113</v>
      </c>
      <c r="B2" s="56"/>
      <c r="C2" s="56"/>
    </row>
    <row r="3" spans="1:11">
      <c r="A3" t="s">
        <v>114</v>
      </c>
    </row>
    <row r="4" spans="1:11">
      <c r="A4" s="5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2" t="s">
        <v>120</v>
      </c>
      <c r="B5" s="3"/>
      <c r="C5" s="1"/>
      <c r="D5" s="4"/>
      <c r="E5" s="4"/>
      <c r="F5" s="1"/>
      <c r="G5" s="1"/>
      <c r="H5" s="1"/>
      <c r="I5" s="1"/>
      <c r="J5" s="1"/>
      <c r="K5" s="1"/>
    </row>
    <row r="6" spans="1:11">
      <c r="A6" s="5" t="s">
        <v>117</v>
      </c>
      <c r="B6" s="3"/>
      <c r="C6" s="1"/>
      <c r="D6" s="1"/>
      <c r="E6" s="1"/>
      <c r="F6" s="6"/>
      <c r="G6" s="6"/>
      <c r="H6" s="1"/>
      <c r="I6" s="7"/>
      <c r="J6" s="7"/>
      <c r="K6" s="8"/>
    </row>
    <row r="7" spans="1:11">
      <c r="A7" s="5" t="s">
        <v>121</v>
      </c>
      <c r="B7" s="3"/>
      <c r="C7" s="1"/>
      <c r="D7" s="1"/>
      <c r="E7" s="1"/>
      <c r="F7" s="6"/>
      <c r="G7" s="6"/>
      <c r="H7" s="1"/>
      <c r="I7" s="7"/>
      <c r="J7" s="7"/>
      <c r="K7" s="8"/>
    </row>
    <row r="8" spans="1:11">
      <c r="A8" s="113" t="s">
        <v>0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>
      <c r="A9" s="113" t="s">
        <v>118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</row>
    <row r="10" spans="1:11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>
      <c r="A11" s="9"/>
      <c r="B11" s="10"/>
      <c r="C11" s="7"/>
      <c r="D11" s="7"/>
      <c r="E11" s="7"/>
      <c r="F11" s="11"/>
      <c r="G11" s="7"/>
      <c r="H11" s="7"/>
      <c r="I11" s="7"/>
      <c r="J11" s="1"/>
      <c r="K11" s="12" t="s">
        <v>1</v>
      </c>
    </row>
    <row r="12" spans="1:11">
      <c r="A12" s="13"/>
      <c r="B12" s="115" t="s">
        <v>2</v>
      </c>
      <c r="C12" s="118" t="s">
        <v>3</v>
      </c>
      <c r="D12" s="121" t="s">
        <v>4</v>
      </c>
      <c r="E12" s="124" t="s">
        <v>5</v>
      </c>
      <c r="F12" s="14"/>
      <c r="G12" s="15"/>
      <c r="H12" s="126" t="s">
        <v>6</v>
      </c>
      <c r="I12" s="115" t="s">
        <v>7</v>
      </c>
      <c r="J12" s="118" t="s">
        <v>8</v>
      </c>
      <c r="K12" s="115" t="s">
        <v>9</v>
      </c>
    </row>
    <row r="13" spans="1:11" ht="13.5" customHeight="1">
      <c r="A13" s="16"/>
      <c r="B13" s="116"/>
      <c r="C13" s="119"/>
      <c r="D13" s="122"/>
      <c r="E13" s="125"/>
      <c r="F13" s="106" t="s">
        <v>10</v>
      </c>
      <c r="G13" s="107"/>
      <c r="H13" s="127"/>
      <c r="I13" s="116"/>
      <c r="J13" s="119" t="s">
        <v>11</v>
      </c>
      <c r="K13" s="116"/>
    </row>
    <row r="14" spans="1:11" ht="6" hidden="1" customHeight="1">
      <c r="A14" s="16"/>
      <c r="B14" s="116"/>
      <c r="C14" s="119"/>
      <c r="D14" s="122"/>
      <c r="E14" s="125"/>
      <c r="F14" s="106"/>
      <c r="G14" s="107"/>
      <c r="H14" s="127"/>
      <c r="I14" s="116"/>
      <c r="J14" s="119" t="s">
        <v>12</v>
      </c>
      <c r="K14" s="116"/>
    </row>
    <row r="15" spans="1:11">
      <c r="A15" s="16"/>
      <c r="B15" s="116"/>
      <c r="C15" s="119"/>
      <c r="D15" s="122"/>
      <c r="E15" s="125"/>
      <c r="F15" s="108"/>
      <c r="G15" s="109"/>
      <c r="H15" s="127"/>
      <c r="I15" s="116"/>
      <c r="J15" s="119" t="s">
        <v>13</v>
      </c>
      <c r="K15" s="116"/>
    </row>
    <row r="16" spans="1:11" ht="34.5" customHeight="1">
      <c r="A16" s="16"/>
      <c r="B16" s="116"/>
      <c r="C16" s="119"/>
      <c r="D16" s="122"/>
      <c r="E16" s="125"/>
      <c r="F16" s="110" t="s">
        <v>14</v>
      </c>
      <c r="G16" s="112" t="s">
        <v>15</v>
      </c>
      <c r="H16" s="127"/>
      <c r="I16" s="116"/>
      <c r="J16" s="119"/>
      <c r="K16" s="116"/>
    </row>
    <row r="17" spans="1:13" ht="1.5" hidden="1" customHeight="1">
      <c r="A17" s="16"/>
      <c r="B17" s="116"/>
      <c r="C17" s="119"/>
      <c r="D17" s="122"/>
      <c r="E17" s="125"/>
      <c r="F17" s="111"/>
      <c r="G17" s="112"/>
      <c r="H17" s="127"/>
      <c r="I17" s="116"/>
      <c r="J17" s="119"/>
      <c r="K17" s="116"/>
    </row>
    <row r="18" spans="1:13" ht="7.5" hidden="1" customHeight="1">
      <c r="A18" s="16"/>
      <c r="B18" s="116"/>
      <c r="C18" s="119"/>
      <c r="D18" s="122"/>
      <c r="E18" s="125"/>
      <c r="F18" s="111"/>
      <c r="G18" s="112"/>
      <c r="H18" s="127"/>
      <c r="I18" s="116"/>
      <c r="J18" s="119"/>
      <c r="K18" s="116"/>
    </row>
    <row r="19" spans="1:13" ht="0.75" hidden="1" customHeight="1">
      <c r="A19" s="16"/>
      <c r="B19" s="116"/>
      <c r="C19" s="119"/>
      <c r="D19" s="122"/>
      <c r="E19" s="125"/>
      <c r="F19" s="111"/>
      <c r="G19" s="112"/>
      <c r="H19" s="127"/>
      <c r="I19" s="116"/>
      <c r="J19" s="119"/>
      <c r="K19" s="116"/>
    </row>
    <row r="20" spans="1:13" hidden="1">
      <c r="A20" s="17"/>
      <c r="B20" s="117"/>
      <c r="C20" s="120"/>
      <c r="D20" s="123"/>
      <c r="E20" s="125"/>
      <c r="F20" s="18"/>
      <c r="G20" s="19"/>
      <c r="H20" s="128"/>
      <c r="I20" s="117"/>
      <c r="J20" s="120"/>
      <c r="K20" s="117"/>
    </row>
    <row r="21" spans="1:13" ht="16.5" customHeight="1">
      <c r="A21" s="20" t="s">
        <v>16</v>
      </c>
      <c r="B21" s="21" t="s">
        <v>17</v>
      </c>
      <c r="C21" s="22">
        <v>1</v>
      </c>
      <c r="D21" s="23">
        <v>2</v>
      </c>
      <c r="E21" s="22">
        <v>3</v>
      </c>
      <c r="F21" s="24">
        <v>4</v>
      </c>
      <c r="G21" s="23">
        <v>5</v>
      </c>
      <c r="H21" s="22">
        <v>6</v>
      </c>
      <c r="I21" s="25" t="s">
        <v>18</v>
      </c>
      <c r="J21" s="22">
        <v>8</v>
      </c>
      <c r="K21" s="25" t="s">
        <v>19</v>
      </c>
    </row>
    <row r="22" spans="1:13" hidden="1">
      <c r="A22" s="26"/>
      <c r="B22" s="27"/>
      <c r="C22" s="28"/>
      <c r="D22" s="28"/>
      <c r="E22" s="29"/>
      <c r="F22" s="28"/>
      <c r="G22" s="28"/>
      <c r="H22" s="30"/>
      <c r="I22" s="31"/>
      <c r="J22" s="32"/>
      <c r="K22" s="33"/>
    </row>
    <row r="23" spans="1:13" ht="18.75" customHeight="1">
      <c r="A23" s="34" t="s">
        <v>20</v>
      </c>
      <c r="B23" s="35" t="s">
        <v>21</v>
      </c>
      <c r="C23" s="36"/>
      <c r="D23" s="36"/>
      <c r="E23" s="37"/>
      <c r="F23" s="38"/>
      <c r="G23" s="36"/>
      <c r="H23" s="37"/>
      <c r="I23" s="36"/>
      <c r="J23" s="36"/>
      <c r="K23" s="38"/>
    </row>
    <row r="24" spans="1:13" ht="18.75" customHeight="1">
      <c r="A24" s="34"/>
      <c r="B24" s="54" t="s">
        <v>107</v>
      </c>
      <c r="C24" s="36">
        <f>C29+C109+C114+C119+C134</f>
        <v>335427.88</v>
      </c>
      <c r="D24" s="36">
        <f t="shared" ref="D24:J24" si="0">D29+D109+D114+D119+D134</f>
        <v>560857.04</v>
      </c>
      <c r="E24" s="36">
        <f t="shared" si="0"/>
        <v>0</v>
      </c>
      <c r="F24" s="36">
        <f t="shared" si="0"/>
        <v>0</v>
      </c>
      <c r="G24" s="36">
        <f t="shared" si="0"/>
        <v>0</v>
      </c>
      <c r="H24" s="36">
        <f t="shared" si="0"/>
        <v>0</v>
      </c>
      <c r="I24" s="36">
        <f>C24+D24+F24+G24</f>
        <v>896284.92</v>
      </c>
      <c r="J24" s="36">
        <f t="shared" si="0"/>
        <v>117577</v>
      </c>
      <c r="K24" s="36">
        <f>I24-J24</f>
        <v>778707.92</v>
      </c>
      <c r="M24" s="39"/>
    </row>
    <row r="25" spans="1:13" ht="18.75" customHeight="1">
      <c r="A25" s="34"/>
      <c r="B25" s="54" t="s">
        <v>108</v>
      </c>
      <c r="C25" s="36">
        <f t="shared" ref="C25:J27" si="1">C30+C110+C115+C120+C135</f>
        <v>451926</v>
      </c>
      <c r="D25" s="36">
        <f t="shared" si="1"/>
        <v>531538</v>
      </c>
      <c r="E25" s="36">
        <f t="shared" si="1"/>
        <v>0</v>
      </c>
      <c r="F25" s="36">
        <f t="shared" si="1"/>
        <v>0</v>
      </c>
      <c r="G25" s="36">
        <f t="shared" si="1"/>
        <v>0</v>
      </c>
      <c r="H25" s="36">
        <f t="shared" si="1"/>
        <v>0</v>
      </c>
      <c r="I25" s="36">
        <f t="shared" ref="I25:I88" si="2">C25+D25+F25+G25</f>
        <v>983464</v>
      </c>
      <c r="J25" s="36">
        <f t="shared" si="1"/>
        <v>68991</v>
      </c>
      <c r="K25" s="36">
        <f t="shared" ref="K25:K88" si="3">I25-J25</f>
        <v>914473</v>
      </c>
      <c r="M25" s="39"/>
    </row>
    <row r="26" spans="1:13" ht="18.75" customHeight="1">
      <c r="A26" s="34"/>
      <c r="B26" s="54" t="s">
        <v>109</v>
      </c>
      <c r="C26" s="36">
        <f t="shared" si="1"/>
        <v>353436</v>
      </c>
      <c r="D26" s="36">
        <f t="shared" si="1"/>
        <v>541649</v>
      </c>
      <c r="E26" s="36">
        <f t="shared" si="1"/>
        <v>0</v>
      </c>
      <c r="F26" s="36">
        <f t="shared" si="1"/>
        <v>0</v>
      </c>
      <c r="G26" s="36">
        <f t="shared" si="1"/>
        <v>0</v>
      </c>
      <c r="H26" s="36">
        <f t="shared" si="1"/>
        <v>0</v>
      </c>
      <c r="I26" s="36">
        <f t="shared" si="2"/>
        <v>895085</v>
      </c>
      <c r="J26" s="36">
        <f t="shared" si="1"/>
        <v>68906</v>
      </c>
      <c r="K26" s="36">
        <f t="shared" si="3"/>
        <v>826179</v>
      </c>
      <c r="M26" s="39"/>
    </row>
    <row r="27" spans="1:13" ht="18.75" customHeight="1">
      <c r="A27" s="34"/>
      <c r="B27" s="54" t="s">
        <v>110</v>
      </c>
      <c r="C27" s="36">
        <f t="shared" si="1"/>
        <v>320822</v>
      </c>
      <c r="D27" s="36">
        <f t="shared" si="1"/>
        <v>553639</v>
      </c>
      <c r="E27" s="36">
        <f t="shared" si="1"/>
        <v>0</v>
      </c>
      <c r="F27" s="36">
        <f t="shared" si="1"/>
        <v>0</v>
      </c>
      <c r="G27" s="36">
        <f t="shared" si="1"/>
        <v>0</v>
      </c>
      <c r="H27" s="36">
        <f t="shared" si="1"/>
        <v>0</v>
      </c>
      <c r="I27" s="36">
        <f t="shared" si="2"/>
        <v>874461</v>
      </c>
      <c r="J27" s="36">
        <f t="shared" si="1"/>
        <v>69006</v>
      </c>
      <c r="K27" s="36">
        <f t="shared" si="3"/>
        <v>805455</v>
      </c>
      <c r="M27" s="39"/>
    </row>
    <row r="28" spans="1:13" ht="15" customHeight="1">
      <c r="A28" s="61" t="s">
        <v>22</v>
      </c>
      <c r="B28" s="62" t="s">
        <v>23</v>
      </c>
      <c r="C28" s="63"/>
      <c r="D28" s="63"/>
      <c r="E28" s="64"/>
      <c r="F28" s="65"/>
      <c r="G28" s="63"/>
      <c r="H28" s="64"/>
      <c r="I28" s="66"/>
      <c r="J28" s="63"/>
      <c r="K28" s="36"/>
      <c r="M28" s="39"/>
    </row>
    <row r="29" spans="1:13" ht="15" customHeight="1">
      <c r="A29" s="61"/>
      <c r="B29" s="67" t="s">
        <v>107</v>
      </c>
      <c r="C29" s="63">
        <f t="shared" ref="C29:J32" si="4">C34+C104</f>
        <v>311843.88</v>
      </c>
      <c r="D29" s="63">
        <f t="shared" si="4"/>
        <v>284014</v>
      </c>
      <c r="E29" s="63">
        <f t="shared" si="4"/>
        <v>0</v>
      </c>
      <c r="F29" s="63">
        <f t="shared" si="4"/>
        <v>0</v>
      </c>
      <c r="G29" s="63">
        <f t="shared" si="4"/>
        <v>0</v>
      </c>
      <c r="H29" s="63">
        <f t="shared" si="4"/>
        <v>0</v>
      </c>
      <c r="I29" s="66">
        <f t="shared" si="2"/>
        <v>595857.88</v>
      </c>
      <c r="J29" s="63">
        <f t="shared" si="4"/>
        <v>0</v>
      </c>
      <c r="K29" s="36">
        <f t="shared" si="3"/>
        <v>595857.88</v>
      </c>
      <c r="M29" s="39"/>
    </row>
    <row r="30" spans="1:13" ht="15" customHeight="1">
      <c r="A30" s="61"/>
      <c r="B30" s="67" t="s">
        <v>108</v>
      </c>
      <c r="C30" s="63">
        <f t="shared" si="4"/>
        <v>260229</v>
      </c>
      <c r="D30" s="63">
        <f t="shared" si="4"/>
        <v>301294</v>
      </c>
      <c r="E30" s="63">
        <f t="shared" si="4"/>
        <v>0</v>
      </c>
      <c r="F30" s="63">
        <f t="shared" si="4"/>
        <v>0</v>
      </c>
      <c r="G30" s="63">
        <f t="shared" si="4"/>
        <v>0</v>
      </c>
      <c r="H30" s="63">
        <f t="shared" si="4"/>
        <v>0</v>
      </c>
      <c r="I30" s="66">
        <f t="shared" si="2"/>
        <v>561523</v>
      </c>
      <c r="J30" s="63">
        <f t="shared" si="4"/>
        <v>0</v>
      </c>
      <c r="K30" s="36">
        <f t="shared" si="3"/>
        <v>561523</v>
      </c>
      <c r="M30" s="39"/>
    </row>
    <row r="31" spans="1:13" ht="15" customHeight="1">
      <c r="A31" s="61"/>
      <c r="B31" s="67" t="s">
        <v>109</v>
      </c>
      <c r="C31" s="63">
        <f t="shared" si="4"/>
        <v>272268</v>
      </c>
      <c r="D31" s="63">
        <f t="shared" si="4"/>
        <v>311037</v>
      </c>
      <c r="E31" s="63">
        <f t="shared" si="4"/>
        <v>0</v>
      </c>
      <c r="F31" s="63">
        <f t="shared" si="4"/>
        <v>0</v>
      </c>
      <c r="G31" s="63">
        <f t="shared" si="4"/>
        <v>0</v>
      </c>
      <c r="H31" s="63">
        <f t="shared" si="4"/>
        <v>0</v>
      </c>
      <c r="I31" s="66">
        <f t="shared" si="2"/>
        <v>583305</v>
      </c>
      <c r="J31" s="63">
        <f t="shared" si="4"/>
        <v>0</v>
      </c>
      <c r="K31" s="36">
        <f t="shared" si="3"/>
        <v>583305</v>
      </c>
      <c r="M31" s="39"/>
    </row>
    <row r="32" spans="1:13" ht="15" customHeight="1">
      <c r="A32" s="61"/>
      <c r="B32" s="67" t="s">
        <v>110</v>
      </c>
      <c r="C32" s="63">
        <f t="shared" si="4"/>
        <v>282975</v>
      </c>
      <c r="D32" s="63">
        <f t="shared" si="4"/>
        <v>322119</v>
      </c>
      <c r="E32" s="63">
        <f t="shared" si="4"/>
        <v>0</v>
      </c>
      <c r="F32" s="63">
        <f t="shared" si="4"/>
        <v>0</v>
      </c>
      <c r="G32" s="63">
        <f t="shared" si="4"/>
        <v>0</v>
      </c>
      <c r="H32" s="63">
        <f t="shared" si="4"/>
        <v>0</v>
      </c>
      <c r="I32" s="66">
        <f t="shared" si="2"/>
        <v>605094</v>
      </c>
      <c r="J32" s="63">
        <f t="shared" si="4"/>
        <v>0</v>
      </c>
      <c r="K32" s="36">
        <f t="shared" si="3"/>
        <v>605094</v>
      </c>
      <c r="M32" s="39"/>
    </row>
    <row r="33" spans="1:13" ht="15.75" customHeight="1">
      <c r="A33" s="61" t="s">
        <v>24</v>
      </c>
      <c r="B33" s="62" t="s">
        <v>25</v>
      </c>
      <c r="C33" s="63"/>
      <c r="D33" s="63"/>
      <c r="E33" s="64"/>
      <c r="F33" s="65"/>
      <c r="G33" s="63"/>
      <c r="H33" s="64"/>
      <c r="I33" s="66"/>
      <c r="J33" s="63"/>
      <c r="K33" s="36"/>
      <c r="M33" s="39"/>
    </row>
    <row r="34" spans="1:13" ht="15.75" customHeight="1">
      <c r="A34" s="61"/>
      <c r="B34" s="67" t="s">
        <v>107</v>
      </c>
      <c r="C34" s="63">
        <f t="shared" ref="C34:D37" si="5">C39+C49+C64+C69+C74+C99</f>
        <v>306079</v>
      </c>
      <c r="D34" s="63">
        <f t="shared" si="5"/>
        <v>0</v>
      </c>
      <c r="E34" s="64"/>
      <c r="F34" s="65"/>
      <c r="G34" s="63"/>
      <c r="H34" s="64"/>
      <c r="I34" s="66">
        <f t="shared" si="2"/>
        <v>306079</v>
      </c>
      <c r="J34" s="63"/>
      <c r="K34" s="36">
        <f t="shared" si="3"/>
        <v>306079</v>
      </c>
      <c r="M34" s="39"/>
    </row>
    <row r="35" spans="1:13" ht="15.75" customHeight="1">
      <c r="A35" s="61"/>
      <c r="B35" s="67" t="s">
        <v>108</v>
      </c>
      <c r="C35" s="63">
        <f t="shared" si="5"/>
        <v>253311</v>
      </c>
      <c r="D35" s="63">
        <f t="shared" si="5"/>
        <v>0</v>
      </c>
      <c r="E35" s="64"/>
      <c r="F35" s="65"/>
      <c r="G35" s="63"/>
      <c r="H35" s="64"/>
      <c r="I35" s="66">
        <f t="shared" si="2"/>
        <v>253311</v>
      </c>
      <c r="J35" s="63"/>
      <c r="K35" s="36">
        <f t="shared" si="3"/>
        <v>253311</v>
      </c>
      <c r="M35" s="39"/>
    </row>
    <row r="36" spans="1:13" ht="15.75" customHeight="1">
      <c r="A36" s="61"/>
      <c r="B36" s="67" t="s">
        <v>109</v>
      </c>
      <c r="C36" s="63">
        <f t="shared" si="5"/>
        <v>265080</v>
      </c>
      <c r="D36" s="63">
        <f t="shared" si="5"/>
        <v>0</v>
      </c>
      <c r="E36" s="64"/>
      <c r="F36" s="65"/>
      <c r="G36" s="63"/>
      <c r="H36" s="64"/>
      <c r="I36" s="66">
        <f t="shared" si="2"/>
        <v>265080</v>
      </c>
      <c r="J36" s="63"/>
      <c r="K36" s="36">
        <f t="shared" si="3"/>
        <v>265080</v>
      </c>
      <c r="M36" s="39"/>
    </row>
    <row r="37" spans="1:13" ht="15.75" customHeight="1">
      <c r="A37" s="61"/>
      <c r="B37" s="67" t="s">
        <v>110</v>
      </c>
      <c r="C37" s="63">
        <f t="shared" si="5"/>
        <v>275507</v>
      </c>
      <c r="D37" s="63">
        <f t="shared" si="5"/>
        <v>0</v>
      </c>
      <c r="E37" s="64"/>
      <c r="F37" s="65"/>
      <c r="G37" s="63"/>
      <c r="H37" s="64"/>
      <c r="I37" s="66">
        <f t="shared" si="2"/>
        <v>275507</v>
      </c>
      <c r="J37" s="63"/>
      <c r="K37" s="36">
        <f t="shared" si="3"/>
        <v>275507</v>
      </c>
      <c r="M37" s="39"/>
    </row>
    <row r="38" spans="1:13" ht="25.5" customHeight="1">
      <c r="A38" s="68" t="s">
        <v>26</v>
      </c>
      <c r="B38" s="62" t="s">
        <v>27</v>
      </c>
      <c r="C38" s="63">
        <f>C43</f>
        <v>0</v>
      </c>
      <c r="D38" s="63"/>
      <c r="E38" s="64"/>
      <c r="F38" s="63"/>
      <c r="G38" s="63"/>
      <c r="H38" s="64"/>
      <c r="I38" s="66">
        <f t="shared" si="2"/>
        <v>0</v>
      </c>
      <c r="J38" s="69"/>
      <c r="K38" s="36">
        <f t="shared" si="3"/>
        <v>0</v>
      </c>
      <c r="M38" s="39"/>
    </row>
    <row r="39" spans="1:13" ht="25.5" customHeight="1">
      <c r="A39" s="68"/>
      <c r="B39" s="67" t="s">
        <v>107</v>
      </c>
      <c r="C39" s="63">
        <f t="shared" ref="C39:C42" si="6">C44</f>
        <v>0</v>
      </c>
      <c r="D39" s="63"/>
      <c r="E39" s="64"/>
      <c r="F39" s="63"/>
      <c r="G39" s="63"/>
      <c r="H39" s="64"/>
      <c r="I39" s="66">
        <f t="shared" si="2"/>
        <v>0</v>
      </c>
      <c r="J39" s="69"/>
      <c r="K39" s="36">
        <f t="shared" si="3"/>
        <v>0</v>
      </c>
      <c r="M39" s="39"/>
    </row>
    <row r="40" spans="1:13" ht="25.5" customHeight="1">
      <c r="A40" s="68"/>
      <c r="B40" s="67" t="s">
        <v>108</v>
      </c>
      <c r="C40" s="63">
        <f t="shared" si="6"/>
        <v>0</v>
      </c>
      <c r="D40" s="63"/>
      <c r="E40" s="64"/>
      <c r="F40" s="63"/>
      <c r="G40" s="63"/>
      <c r="H40" s="64"/>
      <c r="I40" s="66">
        <f t="shared" si="2"/>
        <v>0</v>
      </c>
      <c r="J40" s="69"/>
      <c r="K40" s="36">
        <f t="shared" si="3"/>
        <v>0</v>
      </c>
      <c r="M40" s="39"/>
    </row>
    <row r="41" spans="1:13" ht="25.5" customHeight="1">
      <c r="A41" s="68"/>
      <c r="B41" s="67" t="s">
        <v>109</v>
      </c>
      <c r="C41" s="63">
        <f t="shared" si="6"/>
        <v>0</v>
      </c>
      <c r="D41" s="63"/>
      <c r="E41" s="64"/>
      <c r="F41" s="63"/>
      <c r="G41" s="63"/>
      <c r="H41" s="64"/>
      <c r="I41" s="66">
        <f t="shared" si="2"/>
        <v>0</v>
      </c>
      <c r="J41" s="69"/>
      <c r="K41" s="36">
        <f t="shared" si="3"/>
        <v>0</v>
      </c>
      <c r="M41" s="39"/>
    </row>
    <row r="42" spans="1:13" ht="25.5" customHeight="1">
      <c r="A42" s="68"/>
      <c r="B42" s="67" t="s">
        <v>110</v>
      </c>
      <c r="C42" s="63">
        <f t="shared" si="6"/>
        <v>0</v>
      </c>
      <c r="D42" s="63"/>
      <c r="E42" s="64"/>
      <c r="F42" s="63"/>
      <c r="G42" s="63"/>
      <c r="H42" s="64"/>
      <c r="I42" s="66">
        <f t="shared" si="2"/>
        <v>0</v>
      </c>
      <c r="J42" s="69"/>
      <c r="K42" s="36">
        <f t="shared" si="3"/>
        <v>0</v>
      </c>
      <c r="M42" s="39"/>
    </row>
    <row r="43" spans="1:13" ht="19.5" customHeight="1">
      <c r="A43" s="70" t="s">
        <v>28</v>
      </c>
      <c r="B43" s="62" t="s">
        <v>29</v>
      </c>
      <c r="C43" s="69"/>
      <c r="D43" s="71"/>
      <c r="E43" s="72"/>
      <c r="F43" s="71"/>
      <c r="G43" s="71"/>
      <c r="H43" s="72"/>
      <c r="I43" s="66">
        <f t="shared" si="2"/>
        <v>0</v>
      </c>
      <c r="J43" s="69"/>
      <c r="K43" s="36">
        <f t="shared" si="3"/>
        <v>0</v>
      </c>
      <c r="M43" s="39"/>
    </row>
    <row r="44" spans="1:13" ht="19.5" customHeight="1">
      <c r="A44" s="70"/>
      <c r="B44" s="67" t="s">
        <v>107</v>
      </c>
      <c r="C44" s="69"/>
      <c r="D44" s="71"/>
      <c r="E44" s="72"/>
      <c r="F44" s="71"/>
      <c r="G44" s="71"/>
      <c r="H44" s="72"/>
      <c r="I44" s="66">
        <f t="shared" si="2"/>
        <v>0</v>
      </c>
      <c r="J44" s="69"/>
      <c r="K44" s="36">
        <f t="shared" si="3"/>
        <v>0</v>
      </c>
      <c r="M44" s="39"/>
    </row>
    <row r="45" spans="1:13" ht="19.5" customHeight="1">
      <c r="A45" s="70"/>
      <c r="B45" s="67" t="s">
        <v>108</v>
      </c>
      <c r="C45" s="69"/>
      <c r="D45" s="71"/>
      <c r="E45" s="72"/>
      <c r="F45" s="71"/>
      <c r="G45" s="71"/>
      <c r="H45" s="72"/>
      <c r="I45" s="66">
        <f t="shared" si="2"/>
        <v>0</v>
      </c>
      <c r="J45" s="69"/>
      <c r="K45" s="36">
        <f t="shared" si="3"/>
        <v>0</v>
      </c>
      <c r="M45" s="39"/>
    </row>
    <row r="46" spans="1:13" ht="19.5" customHeight="1">
      <c r="A46" s="70"/>
      <c r="B46" s="67" t="s">
        <v>109</v>
      </c>
      <c r="C46" s="69"/>
      <c r="D46" s="71"/>
      <c r="E46" s="72"/>
      <c r="F46" s="71"/>
      <c r="G46" s="71"/>
      <c r="H46" s="72"/>
      <c r="I46" s="66">
        <f t="shared" si="2"/>
        <v>0</v>
      </c>
      <c r="J46" s="69"/>
      <c r="K46" s="36">
        <f t="shared" si="3"/>
        <v>0</v>
      </c>
      <c r="M46" s="39"/>
    </row>
    <row r="47" spans="1:13" ht="19.5" customHeight="1">
      <c r="A47" s="70"/>
      <c r="B47" s="67" t="s">
        <v>110</v>
      </c>
      <c r="C47" s="69"/>
      <c r="D47" s="71"/>
      <c r="E47" s="72"/>
      <c r="F47" s="71"/>
      <c r="G47" s="71"/>
      <c r="H47" s="72"/>
      <c r="I47" s="66">
        <f t="shared" si="2"/>
        <v>0</v>
      </c>
      <c r="J47" s="69"/>
      <c r="K47" s="36">
        <f t="shared" si="3"/>
        <v>0</v>
      </c>
      <c r="M47" s="39"/>
    </row>
    <row r="48" spans="1:13" ht="24" customHeight="1">
      <c r="A48" s="68" t="s">
        <v>30</v>
      </c>
      <c r="B48" s="62" t="s">
        <v>31</v>
      </c>
      <c r="C48" s="69">
        <v>0</v>
      </c>
      <c r="D48" s="69"/>
      <c r="E48" s="73"/>
      <c r="F48" s="69"/>
      <c r="G48" s="69"/>
      <c r="H48" s="73"/>
      <c r="I48" s="66">
        <f t="shared" si="2"/>
        <v>0</v>
      </c>
      <c r="J48" s="69"/>
      <c r="K48" s="36">
        <f t="shared" si="3"/>
        <v>0</v>
      </c>
      <c r="M48" s="39"/>
    </row>
    <row r="49" spans="1:13" ht="24" customHeight="1">
      <c r="A49" s="68"/>
      <c r="B49" s="67" t="s">
        <v>107</v>
      </c>
      <c r="C49" s="69">
        <f>C54+C59</f>
        <v>163608</v>
      </c>
      <c r="D49" s="69"/>
      <c r="E49" s="73"/>
      <c r="F49" s="69"/>
      <c r="G49" s="69"/>
      <c r="H49" s="73"/>
      <c r="I49" s="66">
        <f t="shared" si="2"/>
        <v>163608</v>
      </c>
      <c r="J49" s="69"/>
      <c r="K49" s="36">
        <f t="shared" si="3"/>
        <v>163608</v>
      </c>
      <c r="M49" s="39"/>
    </row>
    <row r="50" spans="1:13" ht="24" customHeight="1">
      <c r="A50" s="68"/>
      <c r="B50" s="67" t="s">
        <v>108</v>
      </c>
      <c r="C50" s="69">
        <f>C55+C60</f>
        <v>114420</v>
      </c>
      <c r="D50" s="69"/>
      <c r="E50" s="73"/>
      <c r="F50" s="69"/>
      <c r="G50" s="69"/>
      <c r="H50" s="73"/>
      <c r="I50" s="66">
        <f t="shared" si="2"/>
        <v>114420</v>
      </c>
      <c r="J50" s="69"/>
      <c r="K50" s="36">
        <f t="shared" si="3"/>
        <v>114420</v>
      </c>
      <c r="M50" s="39"/>
    </row>
    <row r="51" spans="1:13" ht="24" customHeight="1">
      <c r="A51" s="68"/>
      <c r="B51" s="67" t="s">
        <v>109</v>
      </c>
      <c r="C51" s="69">
        <f>C56+C61</f>
        <v>120384</v>
      </c>
      <c r="D51" s="69"/>
      <c r="E51" s="73"/>
      <c r="F51" s="69"/>
      <c r="G51" s="69"/>
      <c r="H51" s="73"/>
      <c r="I51" s="66">
        <f t="shared" si="2"/>
        <v>120384</v>
      </c>
      <c r="J51" s="69"/>
      <c r="K51" s="36">
        <f t="shared" si="3"/>
        <v>120384</v>
      </c>
      <c r="M51" s="39"/>
    </row>
    <row r="52" spans="1:13" ht="24" customHeight="1">
      <c r="A52" s="68"/>
      <c r="B52" s="67" t="s">
        <v>110</v>
      </c>
      <c r="C52" s="69">
        <f>C57+C62</f>
        <v>126282</v>
      </c>
      <c r="D52" s="69"/>
      <c r="E52" s="73"/>
      <c r="F52" s="69"/>
      <c r="G52" s="69"/>
      <c r="H52" s="73"/>
      <c r="I52" s="66">
        <f t="shared" si="2"/>
        <v>126282</v>
      </c>
      <c r="J52" s="69"/>
      <c r="K52" s="36">
        <f t="shared" si="3"/>
        <v>126282</v>
      </c>
      <c r="M52" s="39"/>
    </row>
    <row r="53" spans="1:13" ht="21.75" customHeight="1">
      <c r="A53" s="74" t="s">
        <v>32</v>
      </c>
      <c r="B53" s="62" t="s">
        <v>33</v>
      </c>
      <c r="C53" s="75"/>
      <c r="D53" s="71"/>
      <c r="E53" s="72"/>
      <c r="F53" s="71"/>
      <c r="G53" s="71"/>
      <c r="H53" s="72"/>
      <c r="I53" s="66">
        <f t="shared" si="2"/>
        <v>0</v>
      </c>
      <c r="J53" s="69"/>
      <c r="K53" s="36">
        <f t="shared" si="3"/>
        <v>0</v>
      </c>
      <c r="M53" s="39"/>
    </row>
    <row r="54" spans="1:13" ht="12" customHeight="1">
      <c r="A54" s="74"/>
      <c r="B54" s="67" t="s">
        <v>107</v>
      </c>
      <c r="C54" s="75"/>
      <c r="D54" s="71"/>
      <c r="E54" s="72"/>
      <c r="F54" s="71"/>
      <c r="G54" s="71"/>
      <c r="H54" s="72"/>
      <c r="I54" s="66">
        <f t="shared" si="2"/>
        <v>0</v>
      </c>
      <c r="J54" s="69"/>
      <c r="K54" s="36">
        <f t="shared" si="3"/>
        <v>0</v>
      </c>
      <c r="M54" s="39"/>
    </row>
    <row r="55" spans="1:13" ht="15" customHeight="1">
      <c r="A55" s="74"/>
      <c r="B55" s="67" t="s">
        <v>108</v>
      </c>
      <c r="C55" s="75"/>
      <c r="D55" s="71"/>
      <c r="E55" s="72"/>
      <c r="F55" s="71"/>
      <c r="G55" s="71"/>
      <c r="H55" s="72"/>
      <c r="I55" s="66">
        <f t="shared" si="2"/>
        <v>0</v>
      </c>
      <c r="J55" s="69"/>
      <c r="K55" s="36">
        <f t="shared" si="3"/>
        <v>0</v>
      </c>
      <c r="M55" s="39"/>
    </row>
    <row r="56" spans="1:13" ht="18" customHeight="1">
      <c r="A56" s="74"/>
      <c r="B56" s="67" t="s">
        <v>109</v>
      </c>
      <c r="C56" s="75"/>
      <c r="D56" s="71"/>
      <c r="E56" s="72"/>
      <c r="F56" s="71"/>
      <c r="G56" s="71"/>
      <c r="H56" s="72"/>
      <c r="I56" s="66">
        <f t="shared" si="2"/>
        <v>0</v>
      </c>
      <c r="J56" s="69"/>
      <c r="K56" s="36">
        <f t="shared" si="3"/>
        <v>0</v>
      </c>
      <c r="M56" s="39"/>
    </row>
    <row r="57" spans="1:13" ht="15" customHeight="1">
      <c r="A57" s="74"/>
      <c r="B57" s="67" t="s">
        <v>110</v>
      </c>
      <c r="C57" s="75"/>
      <c r="D57" s="71"/>
      <c r="E57" s="72"/>
      <c r="F57" s="71"/>
      <c r="G57" s="71"/>
      <c r="H57" s="72"/>
      <c r="I57" s="66">
        <f t="shared" si="2"/>
        <v>0</v>
      </c>
      <c r="J57" s="69"/>
      <c r="K57" s="36">
        <f t="shared" si="3"/>
        <v>0</v>
      </c>
      <c r="M57" s="39"/>
    </row>
    <row r="58" spans="1:13" ht="14.25" customHeight="1">
      <c r="A58" s="76" t="s">
        <v>34</v>
      </c>
      <c r="B58" s="62" t="s">
        <v>35</v>
      </c>
      <c r="D58" s="71"/>
      <c r="E58" s="72"/>
      <c r="F58" s="71"/>
      <c r="G58" s="71"/>
      <c r="H58" s="72"/>
      <c r="I58" s="66">
        <f t="shared" si="2"/>
        <v>0</v>
      </c>
      <c r="J58" s="69"/>
      <c r="K58" s="36">
        <f t="shared" si="3"/>
        <v>0</v>
      </c>
      <c r="M58" s="39"/>
    </row>
    <row r="59" spans="1:13" ht="19.5" customHeight="1">
      <c r="A59" s="76"/>
      <c r="B59" s="67" t="s">
        <v>107</v>
      </c>
      <c r="C59" s="69">
        <v>163608</v>
      </c>
      <c r="D59" s="71"/>
      <c r="E59" s="72"/>
      <c r="F59" s="71"/>
      <c r="G59" s="71"/>
      <c r="H59" s="72"/>
      <c r="I59" s="66">
        <f t="shared" si="2"/>
        <v>163608</v>
      </c>
      <c r="J59" s="73"/>
      <c r="K59" s="36">
        <f t="shared" si="3"/>
        <v>163608</v>
      </c>
      <c r="M59" s="39"/>
    </row>
    <row r="60" spans="1:13" ht="15.75" customHeight="1">
      <c r="A60" s="76"/>
      <c r="B60" s="67" t="s">
        <v>108</v>
      </c>
      <c r="C60" s="69">
        <f>99292+15128</f>
        <v>114420</v>
      </c>
      <c r="D60" s="71"/>
      <c r="E60" s="72"/>
      <c r="F60" s="71"/>
      <c r="G60" s="71"/>
      <c r="H60" s="72"/>
      <c r="I60" s="66">
        <f t="shared" si="2"/>
        <v>114420</v>
      </c>
      <c r="J60" s="73"/>
      <c r="K60" s="36">
        <f t="shared" si="3"/>
        <v>114420</v>
      </c>
      <c r="M60" s="39"/>
    </row>
    <row r="61" spans="1:13" ht="19.5" customHeight="1">
      <c r="A61" s="76"/>
      <c r="B61" s="67" t="s">
        <v>109</v>
      </c>
      <c r="C61" s="69">
        <f>104388+15996</f>
        <v>120384</v>
      </c>
      <c r="D61" s="71"/>
      <c r="E61" s="72"/>
      <c r="F61" s="71"/>
      <c r="G61" s="71"/>
      <c r="H61" s="72"/>
      <c r="I61" s="66">
        <f t="shared" si="2"/>
        <v>120384</v>
      </c>
      <c r="J61" s="73"/>
      <c r="K61" s="36">
        <f t="shared" si="3"/>
        <v>120384</v>
      </c>
      <c r="M61" s="39"/>
    </row>
    <row r="62" spans="1:13" ht="16.5" customHeight="1">
      <c r="A62" s="76"/>
      <c r="B62" s="67" t="s">
        <v>110</v>
      </c>
      <c r="C62" s="69">
        <f>109542+16740</f>
        <v>126282</v>
      </c>
      <c r="D62" s="71"/>
      <c r="E62" s="72"/>
      <c r="F62" s="71"/>
      <c r="G62" s="71"/>
      <c r="H62" s="72"/>
      <c r="I62" s="66">
        <f t="shared" si="2"/>
        <v>126282</v>
      </c>
      <c r="J62" s="73"/>
      <c r="K62" s="36">
        <f t="shared" si="3"/>
        <v>126282</v>
      </c>
      <c r="M62" s="39"/>
    </row>
    <row r="63" spans="1:13" ht="11.25" customHeight="1">
      <c r="A63" s="68" t="s">
        <v>36</v>
      </c>
      <c r="B63" s="62" t="s">
        <v>37</v>
      </c>
      <c r="C63" s="69"/>
      <c r="D63" s="71"/>
      <c r="E63" s="72"/>
      <c r="F63" s="71"/>
      <c r="G63" s="71"/>
      <c r="H63" s="72"/>
      <c r="I63" s="66">
        <f t="shared" si="2"/>
        <v>0</v>
      </c>
      <c r="J63" s="73"/>
      <c r="K63" s="36">
        <f t="shared" si="3"/>
        <v>0</v>
      </c>
      <c r="M63" s="39"/>
    </row>
    <row r="64" spans="1:13" ht="11.25" customHeight="1">
      <c r="A64" s="68"/>
      <c r="B64" s="67" t="s">
        <v>107</v>
      </c>
      <c r="C64" s="69">
        <v>180</v>
      </c>
      <c r="D64" s="71"/>
      <c r="E64" s="72"/>
      <c r="F64" s="71"/>
      <c r="G64" s="71"/>
      <c r="H64" s="72"/>
      <c r="I64" s="66">
        <f t="shared" si="2"/>
        <v>180</v>
      </c>
      <c r="J64" s="73"/>
      <c r="K64" s="36">
        <f t="shared" si="3"/>
        <v>180</v>
      </c>
      <c r="M64" s="39"/>
    </row>
    <row r="65" spans="1:13" ht="11.25" customHeight="1">
      <c r="A65" s="68"/>
      <c r="B65" s="67" t="s">
        <v>108</v>
      </c>
      <c r="C65" s="69">
        <v>185</v>
      </c>
      <c r="D65" s="71"/>
      <c r="E65" s="72"/>
      <c r="F65" s="71"/>
      <c r="G65" s="71"/>
      <c r="H65" s="72"/>
      <c r="I65" s="66">
        <f t="shared" si="2"/>
        <v>185</v>
      </c>
      <c r="J65" s="73"/>
      <c r="K65" s="36">
        <f t="shared" si="3"/>
        <v>185</v>
      </c>
      <c r="M65" s="39"/>
    </row>
    <row r="66" spans="1:13" ht="11.25" customHeight="1">
      <c r="A66" s="68"/>
      <c r="B66" s="67" t="s">
        <v>109</v>
      </c>
      <c r="C66" s="69">
        <v>190</v>
      </c>
      <c r="D66" s="71"/>
      <c r="E66" s="72"/>
      <c r="F66" s="71"/>
      <c r="G66" s="71"/>
      <c r="H66" s="72"/>
      <c r="I66" s="66">
        <f t="shared" si="2"/>
        <v>190</v>
      </c>
      <c r="J66" s="73"/>
      <c r="K66" s="36">
        <f t="shared" si="3"/>
        <v>190</v>
      </c>
      <c r="M66" s="39"/>
    </row>
    <row r="67" spans="1:13" ht="11.25" customHeight="1">
      <c r="A67" s="68"/>
      <c r="B67" s="67" t="s">
        <v>110</v>
      </c>
      <c r="C67" s="69">
        <v>195</v>
      </c>
      <c r="D67" s="71"/>
      <c r="E67" s="72"/>
      <c r="F67" s="71"/>
      <c r="G67" s="71"/>
      <c r="H67" s="72"/>
      <c r="I67" s="66">
        <f t="shared" si="2"/>
        <v>195</v>
      </c>
      <c r="J67" s="73"/>
      <c r="K67" s="36">
        <f t="shared" si="3"/>
        <v>195</v>
      </c>
      <c r="M67" s="39"/>
    </row>
    <row r="68" spans="1:13">
      <c r="A68" s="61" t="s">
        <v>38</v>
      </c>
      <c r="B68" s="62" t="s">
        <v>39</v>
      </c>
      <c r="C68" s="69"/>
      <c r="D68" s="71"/>
      <c r="E68" s="72"/>
      <c r="F68" s="71"/>
      <c r="G68" s="71"/>
      <c r="H68" s="72"/>
      <c r="I68" s="66">
        <f t="shared" si="2"/>
        <v>0</v>
      </c>
      <c r="J68" s="73"/>
      <c r="K68" s="36">
        <f t="shared" si="3"/>
        <v>0</v>
      </c>
      <c r="M68" s="39"/>
    </row>
    <row r="69" spans="1:13">
      <c r="A69" s="61"/>
      <c r="B69" s="67" t="s">
        <v>107</v>
      </c>
      <c r="C69" s="69"/>
      <c r="D69" s="71"/>
      <c r="E69" s="72"/>
      <c r="F69" s="71"/>
      <c r="G69" s="71"/>
      <c r="H69" s="72"/>
      <c r="I69" s="66">
        <f t="shared" si="2"/>
        <v>0</v>
      </c>
      <c r="J69" s="73"/>
      <c r="K69" s="36">
        <f t="shared" si="3"/>
        <v>0</v>
      </c>
      <c r="M69" s="39"/>
    </row>
    <row r="70" spans="1:13">
      <c r="A70" s="61"/>
      <c r="B70" s="67" t="s">
        <v>108</v>
      </c>
      <c r="C70" s="69"/>
      <c r="D70" s="71"/>
      <c r="E70" s="72"/>
      <c r="F70" s="71"/>
      <c r="G70" s="71"/>
      <c r="H70" s="72"/>
      <c r="I70" s="66">
        <f t="shared" si="2"/>
        <v>0</v>
      </c>
      <c r="J70" s="73"/>
      <c r="K70" s="36">
        <f t="shared" si="3"/>
        <v>0</v>
      </c>
      <c r="M70" s="39"/>
    </row>
    <row r="71" spans="1:13">
      <c r="A71" s="61"/>
      <c r="B71" s="67" t="s">
        <v>109</v>
      </c>
      <c r="C71" s="69"/>
      <c r="D71" s="71"/>
      <c r="E71" s="72"/>
      <c r="F71" s="71"/>
      <c r="G71" s="71"/>
      <c r="H71" s="72"/>
      <c r="I71" s="66">
        <f t="shared" si="2"/>
        <v>0</v>
      </c>
      <c r="J71" s="73"/>
      <c r="K71" s="36">
        <f t="shared" si="3"/>
        <v>0</v>
      </c>
      <c r="M71" s="39"/>
    </row>
    <row r="72" spans="1:13">
      <c r="A72" s="61"/>
      <c r="B72" s="67" t="s">
        <v>110</v>
      </c>
      <c r="C72" s="69"/>
      <c r="D72" s="71"/>
      <c r="E72" s="72"/>
      <c r="F72" s="71"/>
      <c r="G72" s="71"/>
      <c r="H72" s="72"/>
      <c r="I72" s="66">
        <f t="shared" si="2"/>
        <v>0</v>
      </c>
      <c r="J72" s="73"/>
      <c r="K72" s="36">
        <f t="shared" si="3"/>
        <v>0</v>
      </c>
      <c r="M72" s="39"/>
    </row>
    <row r="73" spans="1:13" ht="12" customHeight="1">
      <c r="A73" s="61" t="s">
        <v>40</v>
      </c>
      <c r="B73" s="62" t="s">
        <v>41</v>
      </c>
      <c r="C73" s="69"/>
      <c r="D73" s="69"/>
      <c r="E73" s="73"/>
      <c r="F73" s="69"/>
      <c r="G73" s="69"/>
      <c r="H73" s="73"/>
      <c r="I73" s="66"/>
      <c r="J73" s="73"/>
      <c r="K73" s="36"/>
      <c r="M73" s="39"/>
    </row>
    <row r="74" spans="1:13" ht="12" customHeight="1">
      <c r="A74" s="61"/>
      <c r="B74" s="67" t="s">
        <v>107</v>
      </c>
      <c r="C74" s="69">
        <f t="shared" ref="C74:C77" si="7">C79+C84+C89+C94</f>
        <v>142291</v>
      </c>
      <c r="D74" s="69"/>
      <c r="E74" s="73"/>
      <c r="F74" s="69"/>
      <c r="G74" s="69"/>
      <c r="H74" s="73"/>
      <c r="I74" s="66">
        <f t="shared" si="2"/>
        <v>142291</v>
      </c>
      <c r="J74" s="73"/>
      <c r="K74" s="36">
        <f t="shared" si="3"/>
        <v>142291</v>
      </c>
      <c r="M74" s="39"/>
    </row>
    <row r="75" spans="1:13" ht="12" customHeight="1">
      <c r="A75" s="61"/>
      <c r="B75" s="67" t="s">
        <v>108</v>
      </c>
      <c r="C75" s="69">
        <f t="shared" si="7"/>
        <v>138706</v>
      </c>
      <c r="D75" s="69"/>
      <c r="E75" s="73"/>
      <c r="F75" s="69"/>
      <c r="G75" s="69"/>
      <c r="H75" s="73"/>
      <c r="I75" s="66">
        <f t="shared" si="2"/>
        <v>138706</v>
      </c>
      <c r="J75" s="73"/>
      <c r="K75" s="36">
        <f t="shared" si="3"/>
        <v>138706</v>
      </c>
      <c r="M75" s="39"/>
    </row>
    <row r="76" spans="1:13" ht="12" customHeight="1">
      <c r="A76" s="61"/>
      <c r="B76" s="67" t="s">
        <v>109</v>
      </c>
      <c r="C76" s="69">
        <f t="shared" si="7"/>
        <v>144506</v>
      </c>
      <c r="D76" s="69"/>
      <c r="E76" s="73"/>
      <c r="F76" s="69"/>
      <c r="G76" s="69"/>
      <c r="H76" s="73"/>
      <c r="I76" s="66">
        <f t="shared" si="2"/>
        <v>144506</v>
      </c>
      <c r="J76" s="73"/>
      <c r="K76" s="36">
        <f t="shared" si="3"/>
        <v>144506</v>
      </c>
      <c r="M76" s="39"/>
    </row>
    <row r="77" spans="1:13" ht="12" customHeight="1">
      <c r="A77" s="61"/>
      <c r="B77" s="67" t="s">
        <v>110</v>
      </c>
      <c r="C77" s="69">
        <f t="shared" si="7"/>
        <v>149030</v>
      </c>
      <c r="D77" s="69"/>
      <c r="E77" s="73"/>
      <c r="F77" s="69"/>
      <c r="G77" s="69"/>
      <c r="H77" s="73"/>
      <c r="I77" s="66">
        <f t="shared" si="2"/>
        <v>149030</v>
      </c>
      <c r="J77" s="73"/>
      <c r="K77" s="36">
        <f t="shared" si="3"/>
        <v>149030</v>
      </c>
      <c r="M77" s="39"/>
    </row>
    <row r="78" spans="1:13" ht="14.25" customHeight="1">
      <c r="A78" s="70" t="s">
        <v>42</v>
      </c>
      <c r="B78" s="62" t="s">
        <v>43</v>
      </c>
      <c r="C78" s="63"/>
      <c r="D78" s="71"/>
      <c r="E78" s="72"/>
      <c r="F78" s="71"/>
      <c r="G78" s="71"/>
      <c r="H78" s="72"/>
      <c r="I78" s="66">
        <f t="shared" si="2"/>
        <v>0</v>
      </c>
      <c r="J78" s="73"/>
      <c r="K78" s="36">
        <f t="shared" si="3"/>
        <v>0</v>
      </c>
      <c r="M78" s="39"/>
    </row>
    <row r="79" spans="1:13" ht="14.25" customHeight="1">
      <c r="A79" s="70"/>
      <c r="B79" s="67" t="s">
        <v>107</v>
      </c>
      <c r="C79" s="63">
        <v>138281</v>
      </c>
      <c r="D79" s="71"/>
      <c r="E79" s="72"/>
      <c r="F79" s="71"/>
      <c r="G79" s="71"/>
      <c r="H79" s="72"/>
      <c r="I79" s="66">
        <f t="shared" si="2"/>
        <v>138281</v>
      </c>
      <c r="J79" s="73"/>
      <c r="K79" s="36">
        <f t="shared" si="3"/>
        <v>138281</v>
      </c>
      <c r="M79" s="39"/>
    </row>
    <row r="80" spans="1:13" ht="14.25" customHeight="1">
      <c r="A80" s="70"/>
      <c r="B80" s="67" t="s">
        <v>108</v>
      </c>
      <c r="C80" s="63">
        <f>105141+30135</f>
        <v>135276</v>
      </c>
      <c r="D80" s="71"/>
      <c r="E80" s="72"/>
      <c r="F80" s="71"/>
      <c r="G80" s="71"/>
      <c r="H80" s="72"/>
      <c r="I80" s="66">
        <f t="shared" si="2"/>
        <v>135276</v>
      </c>
      <c r="J80" s="73"/>
      <c r="K80" s="36">
        <f t="shared" si="3"/>
        <v>135276</v>
      </c>
      <c r="M80" s="39"/>
    </row>
    <row r="81" spans="1:13" ht="14.25" customHeight="1">
      <c r="A81" s="70"/>
      <c r="B81" s="67" t="s">
        <v>109</v>
      </c>
      <c r="C81" s="63">
        <f>108298+32778</f>
        <v>141076</v>
      </c>
      <c r="D81" s="71"/>
      <c r="E81" s="72"/>
      <c r="F81" s="71"/>
      <c r="G81" s="71"/>
      <c r="H81" s="72"/>
      <c r="I81" s="66">
        <f t="shared" si="2"/>
        <v>141076</v>
      </c>
      <c r="J81" s="73"/>
      <c r="K81" s="36">
        <f t="shared" si="3"/>
        <v>141076</v>
      </c>
      <c r="M81" s="39"/>
    </row>
    <row r="82" spans="1:13" ht="14.25" customHeight="1">
      <c r="A82" s="70"/>
      <c r="B82" s="67" t="s">
        <v>110</v>
      </c>
      <c r="C82" s="63">
        <f>110764+34836</f>
        <v>145600</v>
      </c>
      <c r="D82" s="71"/>
      <c r="E82" s="72"/>
      <c r="F82" s="71"/>
      <c r="G82" s="71"/>
      <c r="H82" s="72"/>
      <c r="I82" s="66">
        <f t="shared" si="2"/>
        <v>145600</v>
      </c>
      <c r="J82" s="73"/>
      <c r="K82" s="36">
        <f t="shared" si="3"/>
        <v>145600</v>
      </c>
      <c r="M82" s="39"/>
    </row>
    <row r="83" spans="1:13" ht="24.75" customHeight="1">
      <c r="A83" s="76" t="s">
        <v>44</v>
      </c>
      <c r="B83" s="62" t="s">
        <v>45</v>
      </c>
      <c r="C83" s="63"/>
      <c r="D83" s="71"/>
      <c r="E83" s="72"/>
      <c r="F83" s="71"/>
      <c r="G83" s="71"/>
      <c r="H83" s="72"/>
      <c r="I83" s="66">
        <f t="shared" si="2"/>
        <v>0</v>
      </c>
      <c r="J83" s="73"/>
      <c r="K83" s="36">
        <f t="shared" si="3"/>
        <v>0</v>
      </c>
      <c r="M83" s="39"/>
    </row>
    <row r="84" spans="1:13" ht="24.75" customHeight="1">
      <c r="A84" s="76"/>
      <c r="B84" s="67" t="s">
        <v>107</v>
      </c>
      <c r="C84" s="63"/>
      <c r="D84" s="71"/>
      <c r="E84" s="72"/>
      <c r="F84" s="71"/>
      <c r="G84" s="71"/>
      <c r="H84" s="72"/>
      <c r="I84" s="66">
        <f t="shared" si="2"/>
        <v>0</v>
      </c>
      <c r="J84" s="73"/>
      <c r="K84" s="36">
        <f t="shared" si="3"/>
        <v>0</v>
      </c>
      <c r="M84" s="39"/>
    </row>
    <row r="85" spans="1:13" ht="24.75" customHeight="1">
      <c r="A85" s="76"/>
      <c r="B85" s="67" t="s">
        <v>108</v>
      </c>
      <c r="C85" s="63"/>
      <c r="D85" s="71"/>
      <c r="E85" s="72"/>
      <c r="F85" s="71"/>
      <c r="G85" s="71"/>
      <c r="H85" s="72"/>
      <c r="I85" s="66">
        <f t="shared" si="2"/>
        <v>0</v>
      </c>
      <c r="J85" s="73"/>
      <c r="K85" s="36">
        <f t="shared" si="3"/>
        <v>0</v>
      </c>
      <c r="M85" s="39"/>
    </row>
    <row r="86" spans="1:13" ht="24.75" customHeight="1">
      <c r="A86" s="76"/>
      <c r="B86" s="67" t="s">
        <v>109</v>
      </c>
      <c r="C86" s="63"/>
      <c r="D86" s="71"/>
      <c r="E86" s="72"/>
      <c r="F86" s="71"/>
      <c r="G86" s="71"/>
      <c r="H86" s="72"/>
      <c r="I86" s="66">
        <f t="shared" si="2"/>
        <v>0</v>
      </c>
      <c r="J86" s="73"/>
      <c r="K86" s="36">
        <f t="shared" si="3"/>
        <v>0</v>
      </c>
      <c r="M86" s="39"/>
    </row>
    <row r="87" spans="1:13" ht="24.75" customHeight="1">
      <c r="A87" s="76"/>
      <c r="B87" s="67" t="s">
        <v>110</v>
      </c>
      <c r="C87" s="63"/>
      <c r="D87" s="71"/>
      <c r="E87" s="72"/>
      <c r="F87" s="71"/>
      <c r="G87" s="71"/>
      <c r="H87" s="72"/>
      <c r="I87" s="66">
        <f t="shared" si="2"/>
        <v>0</v>
      </c>
      <c r="J87" s="73"/>
      <c r="K87" s="36">
        <f t="shared" si="3"/>
        <v>0</v>
      </c>
      <c r="M87" s="39"/>
    </row>
    <row r="88" spans="1:13" ht="14.25" customHeight="1">
      <c r="A88" s="70" t="s">
        <v>46</v>
      </c>
      <c r="B88" s="62" t="s">
        <v>47</v>
      </c>
      <c r="C88" s="63"/>
      <c r="D88" s="71"/>
      <c r="E88" s="72"/>
      <c r="F88" s="71"/>
      <c r="G88" s="71"/>
      <c r="H88" s="72"/>
      <c r="I88" s="66">
        <f t="shared" si="2"/>
        <v>0</v>
      </c>
      <c r="J88" s="73"/>
      <c r="K88" s="36">
        <f t="shared" si="3"/>
        <v>0</v>
      </c>
      <c r="M88" s="39"/>
    </row>
    <row r="89" spans="1:13" ht="14.25" customHeight="1">
      <c r="A89" s="70"/>
      <c r="B89" s="67" t="s">
        <v>107</v>
      </c>
      <c r="C89" s="63"/>
      <c r="D89" s="71"/>
      <c r="E89" s="72"/>
      <c r="F89" s="71"/>
      <c r="G89" s="71"/>
      <c r="H89" s="72"/>
      <c r="I89" s="66">
        <f t="shared" ref="I89:I152" si="8">C89+D89+F89+G89</f>
        <v>0</v>
      </c>
      <c r="J89" s="73"/>
      <c r="K89" s="36">
        <f t="shared" ref="K89:K152" si="9">I89-J89</f>
        <v>0</v>
      </c>
      <c r="M89" s="39"/>
    </row>
    <row r="90" spans="1:13" ht="14.25" customHeight="1">
      <c r="A90" s="70"/>
      <c r="B90" s="67" t="s">
        <v>108</v>
      </c>
      <c r="C90" s="63"/>
      <c r="D90" s="71"/>
      <c r="E90" s="72"/>
      <c r="F90" s="71"/>
      <c r="G90" s="71"/>
      <c r="H90" s="72"/>
      <c r="I90" s="66">
        <f t="shared" si="8"/>
        <v>0</v>
      </c>
      <c r="J90" s="73"/>
      <c r="K90" s="36">
        <f t="shared" si="9"/>
        <v>0</v>
      </c>
      <c r="M90" s="39"/>
    </row>
    <row r="91" spans="1:13" ht="14.25" customHeight="1">
      <c r="A91" s="70"/>
      <c r="B91" s="67" t="s">
        <v>109</v>
      </c>
      <c r="C91" s="63"/>
      <c r="D91" s="71"/>
      <c r="E91" s="72"/>
      <c r="F91" s="71"/>
      <c r="G91" s="71"/>
      <c r="H91" s="72"/>
      <c r="I91" s="66">
        <f t="shared" si="8"/>
        <v>0</v>
      </c>
      <c r="J91" s="73"/>
      <c r="K91" s="36">
        <f t="shared" si="9"/>
        <v>0</v>
      </c>
      <c r="M91" s="39"/>
    </row>
    <row r="92" spans="1:13" ht="14.25" customHeight="1">
      <c r="A92" s="70"/>
      <c r="B92" s="67" t="s">
        <v>110</v>
      </c>
      <c r="C92" s="63"/>
      <c r="D92" s="71"/>
      <c r="E92" s="72"/>
      <c r="F92" s="71"/>
      <c r="G92" s="71"/>
      <c r="H92" s="72"/>
      <c r="I92" s="66">
        <f t="shared" si="8"/>
        <v>0</v>
      </c>
      <c r="J92" s="73"/>
      <c r="K92" s="36">
        <f t="shared" si="9"/>
        <v>0</v>
      </c>
      <c r="M92" s="39"/>
    </row>
    <row r="93" spans="1:13" ht="38.25" customHeight="1">
      <c r="A93" s="76" t="s">
        <v>48</v>
      </c>
      <c r="B93" s="62" t="s">
        <v>49</v>
      </c>
      <c r="C93" s="69"/>
      <c r="D93" s="71"/>
      <c r="E93" s="72"/>
      <c r="F93" s="71"/>
      <c r="G93" s="71"/>
      <c r="H93" s="72"/>
      <c r="I93" s="66">
        <f t="shared" si="8"/>
        <v>0</v>
      </c>
      <c r="J93" s="73"/>
      <c r="K93" s="36">
        <f t="shared" si="9"/>
        <v>0</v>
      </c>
      <c r="M93" s="39"/>
    </row>
    <row r="94" spans="1:13" ht="38.25" customHeight="1">
      <c r="A94" s="76"/>
      <c r="B94" s="67" t="s">
        <v>107</v>
      </c>
      <c r="C94" s="69">
        <v>4010</v>
      </c>
      <c r="D94" s="71"/>
      <c r="E94" s="72"/>
      <c r="F94" s="71"/>
      <c r="G94" s="71"/>
      <c r="H94" s="72"/>
      <c r="I94" s="66">
        <f t="shared" si="8"/>
        <v>4010</v>
      </c>
      <c r="J94" s="73"/>
      <c r="K94" s="36">
        <f t="shared" si="9"/>
        <v>4010</v>
      </c>
      <c r="M94" s="39"/>
    </row>
    <row r="95" spans="1:13" ht="38.25" customHeight="1">
      <c r="A95" s="76"/>
      <c r="B95" s="67" t="s">
        <v>108</v>
      </c>
      <c r="C95" s="69">
        <v>3430</v>
      </c>
      <c r="D95" s="71"/>
      <c r="E95" s="72"/>
      <c r="F95" s="71"/>
      <c r="G95" s="71"/>
      <c r="H95" s="72"/>
      <c r="I95" s="66">
        <f t="shared" si="8"/>
        <v>3430</v>
      </c>
      <c r="J95" s="73"/>
      <c r="K95" s="36">
        <f t="shared" si="9"/>
        <v>3430</v>
      </c>
      <c r="M95" s="39"/>
    </row>
    <row r="96" spans="1:13" ht="38.25" customHeight="1">
      <c r="A96" s="76"/>
      <c r="B96" s="67" t="s">
        <v>109</v>
      </c>
      <c r="C96" s="69">
        <v>3430</v>
      </c>
      <c r="D96" s="71"/>
      <c r="E96" s="72"/>
      <c r="F96" s="71"/>
      <c r="G96" s="71"/>
      <c r="H96" s="72"/>
      <c r="I96" s="66">
        <f t="shared" si="8"/>
        <v>3430</v>
      </c>
      <c r="J96" s="73"/>
      <c r="K96" s="36">
        <f t="shared" si="9"/>
        <v>3430</v>
      </c>
      <c r="M96" s="39"/>
    </row>
    <row r="97" spans="1:13" ht="38.25" customHeight="1">
      <c r="A97" s="76"/>
      <c r="B97" s="67" t="s">
        <v>110</v>
      </c>
      <c r="C97" s="69">
        <v>3430</v>
      </c>
      <c r="D97" s="71"/>
      <c r="E97" s="72"/>
      <c r="F97" s="71"/>
      <c r="G97" s="71"/>
      <c r="H97" s="72"/>
      <c r="I97" s="66">
        <f t="shared" si="8"/>
        <v>3430</v>
      </c>
      <c r="J97" s="73"/>
      <c r="K97" s="36">
        <f t="shared" si="9"/>
        <v>3430</v>
      </c>
      <c r="M97" s="39"/>
    </row>
    <row r="98" spans="1:13" ht="12" customHeight="1">
      <c r="A98" s="61" t="s">
        <v>50</v>
      </c>
      <c r="B98" s="62" t="s">
        <v>51</v>
      </c>
      <c r="C98" s="69"/>
      <c r="D98" s="71"/>
      <c r="E98" s="72"/>
      <c r="F98" s="71"/>
      <c r="G98" s="71"/>
      <c r="H98" s="72"/>
      <c r="I98" s="66">
        <f t="shared" si="8"/>
        <v>0</v>
      </c>
      <c r="J98" s="73"/>
      <c r="K98" s="36">
        <f t="shared" si="9"/>
        <v>0</v>
      </c>
      <c r="M98" s="39"/>
    </row>
    <row r="99" spans="1:13" ht="12" customHeight="1">
      <c r="A99" s="61"/>
      <c r="B99" s="67" t="s">
        <v>107</v>
      </c>
      <c r="C99" s="69"/>
      <c r="D99" s="71"/>
      <c r="E99" s="72"/>
      <c r="F99" s="71"/>
      <c r="G99" s="71"/>
      <c r="H99" s="72"/>
      <c r="I99" s="66">
        <f t="shared" si="8"/>
        <v>0</v>
      </c>
      <c r="J99" s="73"/>
      <c r="K99" s="36">
        <f t="shared" si="9"/>
        <v>0</v>
      </c>
      <c r="M99" s="39"/>
    </row>
    <row r="100" spans="1:13" ht="12" customHeight="1">
      <c r="A100" s="61"/>
      <c r="B100" s="67" t="s">
        <v>108</v>
      </c>
      <c r="C100" s="69"/>
      <c r="D100" s="71"/>
      <c r="E100" s="72"/>
      <c r="F100" s="71"/>
      <c r="G100" s="71"/>
      <c r="H100" s="72"/>
      <c r="I100" s="66">
        <f t="shared" si="8"/>
        <v>0</v>
      </c>
      <c r="J100" s="73"/>
      <c r="K100" s="36">
        <f t="shared" si="9"/>
        <v>0</v>
      </c>
      <c r="M100" s="39"/>
    </row>
    <row r="101" spans="1:13" ht="12" customHeight="1">
      <c r="A101" s="61"/>
      <c r="B101" s="67" t="s">
        <v>109</v>
      </c>
      <c r="C101" s="69"/>
      <c r="D101" s="71"/>
      <c r="E101" s="72"/>
      <c r="F101" s="71"/>
      <c r="G101" s="71"/>
      <c r="H101" s="72"/>
      <c r="I101" s="66">
        <f t="shared" si="8"/>
        <v>0</v>
      </c>
      <c r="J101" s="73"/>
      <c r="K101" s="36">
        <f t="shared" si="9"/>
        <v>0</v>
      </c>
      <c r="M101" s="39"/>
    </row>
    <row r="102" spans="1:13" ht="12" customHeight="1">
      <c r="A102" s="61"/>
      <c r="B102" s="67" t="s">
        <v>110</v>
      </c>
      <c r="C102" s="69"/>
      <c r="D102" s="71"/>
      <c r="E102" s="72"/>
      <c r="F102" s="71"/>
      <c r="G102" s="71"/>
      <c r="H102" s="72"/>
      <c r="I102" s="66">
        <f t="shared" si="8"/>
        <v>0</v>
      </c>
      <c r="J102" s="73"/>
      <c r="K102" s="36">
        <f t="shared" si="9"/>
        <v>0</v>
      </c>
      <c r="M102" s="39"/>
    </row>
    <row r="103" spans="1:13" ht="12.75" customHeight="1">
      <c r="A103" s="61" t="s">
        <v>52</v>
      </c>
      <c r="B103" s="62" t="s">
        <v>53</v>
      </c>
      <c r="C103" s="63"/>
      <c r="D103" s="63"/>
      <c r="E103" s="64"/>
      <c r="F103" s="71"/>
      <c r="G103" s="71"/>
      <c r="H103" s="64"/>
      <c r="I103" s="66">
        <f t="shared" si="8"/>
        <v>0</v>
      </c>
      <c r="J103" s="73"/>
      <c r="K103" s="36">
        <f t="shared" si="9"/>
        <v>0</v>
      </c>
      <c r="M103" s="39"/>
    </row>
    <row r="104" spans="1:13" ht="12.75" customHeight="1">
      <c r="A104" s="61"/>
      <c r="B104" s="67" t="s">
        <v>107</v>
      </c>
      <c r="C104" s="63">
        <v>5764.88</v>
      </c>
      <c r="D104" s="63">
        <f>155+16389+2061+536+117+200861+57227+6664+4</f>
        <v>284014</v>
      </c>
      <c r="E104" s="64"/>
      <c r="F104" s="71"/>
      <c r="G104" s="71"/>
      <c r="H104" s="64"/>
      <c r="I104" s="66">
        <f t="shared" si="8"/>
        <v>289778.88</v>
      </c>
      <c r="J104" s="73"/>
      <c r="K104" s="36">
        <f t="shared" si="9"/>
        <v>289778.88</v>
      </c>
      <c r="M104" s="39"/>
    </row>
    <row r="105" spans="1:13" ht="12.75" customHeight="1">
      <c r="A105" s="61"/>
      <c r="B105" s="67" t="s">
        <v>108</v>
      </c>
      <c r="C105" s="63">
        <v>6918</v>
      </c>
      <c r="D105" s="63">
        <f>149+18613+2066+556+117+214713+58416+6664</f>
        <v>301294</v>
      </c>
      <c r="E105" s="64"/>
      <c r="F105" s="71"/>
      <c r="G105" s="71"/>
      <c r="H105" s="64"/>
      <c r="I105" s="66">
        <f t="shared" si="8"/>
        <v>308212</v>
      </c>
      <c r="J105" s="73"/>
      <c r="K105" s="36">
        <f t="shared" si="9"/>
        <v>308212</v>
      </c>
      <c r="M105" s="39"/>
    </row>
    <row r="106" spans="1:13" ht="12.75" customHeight="1">
      <c r="A106" s="61"/>
      <c r="B106" s="67" t="s">
        <v>109</v>
      </c>
      <c r="C106" s="63">
        <v>7188</v>
      </c>
      <c r="D106" s="63">
        <f>149+20081+2066+581+117+220847+60532+6664</f>
        <v>311037</v>
      </c>
      <c r="E106" s="64"/>
      <c r="F106" s="71"/>
      <c r="G106" s="71"/>
      <c r="H106" s="64"/>
      <c r="I106" s="66">
        <f t="shared" si="8"/>
        <v>318225</v>
      </c>
      <c r="J106" s="73"/>
      <c r="K106" s="36">
        <f t="shared" si="9"/>
        <v>318225</v>
      </c>
      <c r="M106" s="39"/>
    </row>
    <row r="107" spans="1:13" ht="12.75" customHeight="1">
      <c r="A107" s="61"/>
      <c r="B107" s="67" t="s">
        <v>110</v>
      </c>
      <c r="C107" s="63">
        <v>7468</v>
      </c>
      <c r="D107" s="63">
        <f>149+21770+2066+606+117+227764+62983+6664</f>
        <v>322119</v>
      </c>
      <c r="E107" s="64"/>
      <c r="F107" s="71"/>
      <c r="G107" s="71"/>
      <c r="H107" s="64"/>
      <c r="I107" s="66">
        <f t="shared" si="8"/>
        <v>329587</v>
      </c>
      <c r="J107" s="73"/>
      <c r="K107" s="36">
        <f t="shared" si="9"/>
        <v>329587</v>
      </c>
      <c r="M107" s="39"/>
    </row>
    <row r="108" spans="1:13" ht="10.5" customHeight="1">
      <c r="A108" s="61" t="s">
        <v>54</v>
      </c>
      <c r="B108" s="62" t="s">
        <v>55</v>
      </c>
      <c r="C108" s="63"/>
      <c r="D108" s="63"/>
      <c r="E108" s="64"/>
      <c r="F108" s="71"/>
      <c r="G108" s="71"/>
      <c r="H108" s="77"/>
      <c r="I108" s="66">
        <f t="shared" si="8"/>
        <v>0</v>
      </c>
      <c r="J108" s="73"/>
      <c r="K108" s="36">
        <f t="shared" si="9"/>
        <v>0</v>
      </c>
      <c r="M108" s="39"/>
    </row>
    <row r="109" spans="1:13" ht="10.5" customHeight="1">
      <c r="A109" s="61"/>
      <c r="B109" s="67" t="s">
        <v>107</v>
      </c>
      <c r="C109" s="63"/>
      <c r="D109" s="63"/>
      <c r="E109" s="64"/>
      <c r="F109" s="71"/>
      <c r="G109" s="71"/>
      <c r="H109" s="72"/>
      <c r="I109" s="66">
        <f t="shared" si="8"/>
        <v>0</v>
      </c>
      <c r="J109" s="73"/>
      <c r="K109" s="36">
        <f t="shared" si="9"/>
        <v>0</v>
      </c>
      <c r="M109" s="39"/>
    </row>
    <row r="110" spans="1:13" ht="10.5" customHeight="1">
      <c r="A110" s="61"/>
      <c r="B110" s="67" t="s">
        <v>108</v>
      </c>
      <c r="C110" s="63"/>
      <c r="D110" s="63"/>
      <c r="E110" s="64"/>
      <c r="F110" s="71"/>
      <c r="G110" s="71"/>
      <c r="H110" s="72"/>
      <c r="I110" s="66">
        <f t="shared" si="8"/>
        <v>0</v>
      </c>
      <c r="J110" s="73"/>
      <c r="K110" s="36">
        <f t="shared" si="9"/>
        <v>0</v>
      </c>
      <c r="M110" s="39"/>
    </row>
    <row r="111" spans="1:13" ht="10.5" customHeight="1">
      <c r="A111" s="61"/>
      <c r="B111" s="67" t="s">
        <v>111</v>
      </c>
      <c r="C111" s="63"/>
      <c r="D111" s="63"/>
      <c r="E111" s="64"/>
      <c r="F111" s="71"/>
      <c r="G111" s="71"/>
      <c r="H111" s="72"/>
      <c r="I111" s="66">
        <f t="shared" si="8"/>
        <v>0</v>
      </c>
      <c r="J111" s="73"/>
      <c r="K111" s="36">
        <f t="shared" si="9"/>
        <v>0</v>
      </c>
      <c r="M111" s="39"/>
    </row>
    <row r="112" spans="1:13" ht="10.5" customHeight="1">
      <c r="A112" s="61"/>
      <c r="B112" s="67" t="s">
        <v>110</v>
      </c>
      <c r="C112" s="63"/>
      <c r="D112" s="63"/>
      <c r="E112" s="64"/>
      <c r="F112" s="71"/>
      <c r="G112" s="71"/>
      <c r="H112" s="72"/>
      <c r="I112" s="66">
        <f t="shared" si="8"/>
        <v>0</v>
      </c>
      <c r="J112" s="73"/>
      <c r="K112" s="36">
        <f t="shared" si="9"/>
        <v>0</v>
      </c>
      <c r="M112" s="39"/>
    </row>
    <row r="113" spans="1:13" ht="12" customHeight="1">
      <c r="A113" s="61" t="s">
        <v>56</v>
      </c>
      <c r="B113" s="62" t="s">
        <v>57</v>
      </c>
      <c r="C113" s="63"/>
      <c r="D113" s="63"/>
      <c r="E113" s="64"/>
      <c r="F113" s="71"/>
      <c r="G113" s="71"/>
      <c r="H113" s="72"/>
      <c r="I113" s="66">
        <f t="shared" si="8"/>
        <v>0</v>
      </c>
      <c r="J113" s="73"/>
      <c r="K113" s="36">
        <f t="shared" si="9"/>
        <v>0</v>
      </c>
      <c r="M113" s="39"/>
    </row>
    <row r="114" spans="1:13" ht="12" customHeight="1">
      <c r="A114" s="61"/>
      <c r="B114" s="67" t="s">
        <v>107</v>
      </c>
      <c r="C114" s="63"/>
      <c r="D114" s="63"/>
      <c r="E114" s="64"/>
      <c r="F114" s="78"/>
      <c r="G114" s="71"/>
      <c r="H114" s="72"/>
      <c r="I114" s="66">
        <f t="shared" si="8"/>
        <v>0</v>
      </c>
      <c r="J114" s="73"/>
      <c r="K114" s="36">
        <f t="shared" si="9"/>
        <v>0</v>
      </c>
      <c r="M114" s="39"/>
    </row>
    <row r="115" spans="1:13" ht="12" customHeight="1">
      <c r="A115" s="61"/>
      <c r="B115" s="67" t="s">
        <v>108</v>
      </c>
      <c r="C115" s="63"/>
      <c r="D115" s="63"/>
      <c r="E115" s="64"/>
      <c r="F115" s="78"/>
      <c r="G115" s="71"/>
      <c r="H115" s="72"/>
      <c r="I115" s="66">
        <f t="shared" si="8"/>
        <v>0</v>
      </c>
      <c r="J115" s="73"/>
      <c r="K115" s="36">
        <f t="shared" si="9"/>
        <v>0</v>
      </c>
      <c r="M115" s="39"/>
    </row>
    <row r="116" spans="1:13" ht="12" customHeight="1">
      <c r="A116" s="61"/>
      <c r="B116" s="67" t="s">
        <v>109</v>
      </c>
      <c r="C116" s="63"/>
      <c r="D116" s="63"/>
      <c r="E116" s="64"/>
      <c r="F116" s="78"/>
      <c r="G116" s="71"/>
      <c r="H116" s="72"/>
      <c r="I116" s="66">
        <f t="shared" si="8"/>
        <v>0</v>
      </c>
      <c r="J116" s="73"/>
      <c r="K116" s="36">
        <f t="shared" si="9"/>
        <v>0</v>
      </c>
      <c r="M116" s="39"/>
    </row>
    <row r="117" spans="1:13" ht="12" customHeight="1">
      <c r="A117" s="61"/>
      <c r="B117" s="67" t="s">
        <v>110</v>
      </c>
      <c r="C117" s="63"/>
      <c r="D117" s="63"/>
      <c r="E117" s="64"/>
      <c r="F117" s="78"/>
      <c r="G117" s="71"/>
      <c r="H117" s="72"/>
      <c r="I117" s="66">
        <f t="shared" si="8"/>
        <v>0</v>
      </c>
      <c r="J117" s="73"/>
      <c r="K117" s="36">
        <f t="shared" si="9"/>
        <v>0</v>
      </c>
      <c r="M117" s="39"/>
    </row>
    <row r="118" spans="1:13" ht="11.25" customHeight="1">
      <c r="A118" s="61" t="s">
        <v>58</v>
      </c>
      <c r="B118" s="62" t="s">
        <v>59</v>
      </c>
      <c r="C118" s="63"/>
      <c r="D118" s="63"/>
      <c r="E118" s="64"/>
      <c r="F118" s="65"/>
      <c r="G118" s="63"/>
      <c r="H118" s="64"/>
      <c r="I118" s="66"/>
      <c r="J118" s="64"/>
      <c r="K118" s="36"/>
      <c r="M118" s="39"/>
    </row>
    <row r="119" spans="1:13" ht="11.25" customHeight="1">
      <c r="A119" s="61"/>
      <c r="B119" s="67" t="s">
        <v>107</v>
      </c>
      <c r="C119" s="63">
        <f t="shared" ref="C119:D122" si="10">C124+C129</f>
        <v>9476</v>
      </c>
      <c r="D119" s="63">
        <f t="shared" si="10"/>
        <v>276249</v>
      </c>
      <c r="E119" s="64"/>
      <c r="F119" s="65"/>
      <c r="G119" s="63"/>
      <c r="H119" s="64"/>
      <c r="I119" s="66">
        <f t="shared" si="8"/>
        <v>285725</v>
      </c>
      <c r="J119" s="64">
        <f>J124+J129</f>
        <v>117577</v>
      </c>
      <c r="K119" s="36">
        <f t="shared" si="9"/>
        <v>168148</v>
      </c>
      <c r="M119" s="39"/>
    </row>
    <row r="120" spans="1:13" ht="11.25" customHeight="1">
      <c r="A120" s="61"/>
      <c r="B120" s="67" t="s">
        <v>108</v>
      </c>
      <c r="C120" s="63">
        <f t="shared" si="10"/>
        <v>8568</v>
      </c>
      <c r="D120" s="63">
        <f t="shared" si="10"/>
        <v>230159</v>
      </c>
      <c r="E120" s="64"/>
      <c r="F120" s="65"/>
      <c r="G120" s="63"/>
      <c r="H120" s="64"/>
      <c r="I120" s="66">
        <f t="shared" si="8"/>
        <v>238727</v>
      </c>
      <c r="J120" s="64">
        <f t="shared" ref="J120:J122" si="11">J125+J130</f>
        <v>68991</v>
      </c>
      <c r="K120" s="36">
        <f t="shared" si="9"/>
        <v>169736</v>
      </c>
      <c r="M120" s="39"/>
    </row>
    <row r="121" spans="1:13" ht="11.25" customHeight="1">
      <c r="A121" s="61"/>
      <c r="B121" s="67" t="s">
        <v>109</v>
      </c>
      <c r="C121" s="63">
        <f t="shared" si="10"/>
        <v>8569</v>
      </c>
      <c r="D121" s="63">
        <f t="shared" si="10"/>
        <v>230612</v>
      </c>
      <c r="E121" s="64"/>
      <c r="F121" s="65"/>
      <c r="G121" s="63"/>
      <c r="H121" s="64"/>
      <c r="I121" s="66">
        <f t="shared" si="8"/>
        <v>239181</v>
      </c>
      <c r="J121" s="64">
        <f t="shared" si="11"/>
        <v>68906</v>
      </c>
      <c r="K121" s="36">
        <f t="shared" si="9"/>
        <v>170275</v>
      </c>
      <c r="M121" s="39"/>
    </row>
    <row r="122" spans="1:13" ht="11.25" customHeight="1">
      <c r="A122" s="61"/>
      <c r="B122" s="67" t="s">
        <v>110</v>
      </c>
      <c r="C122" s="63">
        <f t="shared" si="10"/>
        <v>7691</v>
      </c>
      <c r="D122" s="63">
        <f t="shared" si="10"/>
        <v>231520</v>
      </c>
      <c r="E122" s="64"/>
      <c r="F122" s="65"/>
      <c r="G122" s="63"/>
      <c r="H122" s="64"/>
      <c r="I122" s="66">
        <f t="shared" si="8"/>
        <v>239211</v>
      </c>
      <c r="J122" s="64">
        <f t="shared" si="11"/>
        <v>69006</v>
      </c>
      <c r="K122" s="36">
        <f t="shared" si="9"/>
        <v>170205</v>
      </c>
      <c r="M122" s="39"/>
    </row>
    <row r="123" spans="1:13" ht="11.25" customHeight="1">
      <c r="A123" s="70" t="s">
        <v>60</v>
      </c>
      <c r="B123" s="62" t="s">
        <v>61</v>
      </c>
      <c r="C123" s="63"/>
      <c r="D123" s="71"/>
      <c r="E123" s="72"/>
      <c r="F123" s="71"/>
      <c r="G123" s="71"/>
      <c r="H123" s="72"/>
      <c r="I123" s="66"/>
      <c r="J123" s="73"/>
      <c r="K123" s="36"/>
      <c r="M123" s="39"/>
    </row>
    <row r="124" spans="1:13" ht="11.25" customHeight="1">
      <c r="A124" s="70"/>
      <c r="B124" s="67" t="s">
        <v>107</v>
      </c>
      <c r="C124" s="63">
        <v>9476</v>
      </c>
      <c r="D124" s="71">
        <v>310</v>
      </c>
      <c r="E124" s="72"/>
      <c r="F124" s="71"/>
      <c r="G124" s="71"/>
      <c r="H124" s="72"/>
      <c r="I124" s="66">
        <f t="shared" si="8"/>
        <v>9786</v>
      </c>
      <c r="J124" s="73"/>
      <c r="K124" s="36">
        <f t="shared" si="9"/>
        <v>9786</v>
      </c>
      <c r="M124" s="39"/>
    </row>
    <row r="125" spans="1:13" ht="11.25" customHeight="1">
      <c r="A125" s="70"/>
      <c r="B125" s="67" t="s">
        <v>108</v>
      </c>
      <c r="C125" s="63">
        <v>8568</v>
      </c>
      <c r="D125" s="71"/>
      <c r="E125" s="72"/>
      <c r="F125" s="71"/>
      <c r="G125" s="71"/>
      <c r="H125" s="72"/>
      <c r="I125" s="66">
        <f t="shared" si="8"/>
        <v>8568</v>
      </c>
      <c r="J125" s="73"/>
      <c r="K125" s="36">
        <f t="shared" si="9"/>
        <v>8568</v>
      </c>
      <c r="M125" s="39"/>
    </row>
    <row r="126" spans="1:13" ht="11.25" customHeight="1">
      <c r="A126" s="70"/>
      <c r="B126" s="67" t="s">
        <v>109</v>
      </c>
      <c r="C126" s="63">
        <v>8569</v>
      </c>
      <c r="D126" s="71"/>
      <c r="E126" s="72"/>
      <c r="F126" s="71"/>
      <c r="G126" s="71"/>
      <c r="H126" s="72"/>
      <c r="I126" s="66">
        <f t="shared" si="8"/>
        <v>8569</v>
      </c>
      <c r="J126" s="73"/>
      <c r="K126" s="36">
        <f t="shared" si="9"/>
        <v>8569</v>
      </c>
      <c r="M126" s="39"/>
    </row>
    <row r="127" spans="1:13" ht="11.25" customHeight="1">
      <c r="A127" s="70"/>
      <c r="B127" s="67" t="s">
        <v>110</v>
      </c>
      <c r="C127" s="63">
        <v>7691</v>
      </c>
      <c r="D127" s="71"/>
      <c r="E127" s="72"/>
      <c r="F127" s="71"/>
      <c r="G127" s="71"/>
      <c r="H127" s="72"/>
      <c r="I127" s="66">
        <f t="shared" si="8"/>
        <v>7691</v>
      </c>
      <c r="J127" s="73"/>
      <c r="K127" s="36">
        <f t="shared" si="9"/>
        <v>7691</v>
      </c>
      <c r="M127" s="39"/>
    </row>
    <row r="128" spans="1:13" ht="11.25" customHeight="1">
      <c r="A128" s="70" t="s">
        <v>62</v>
      </c>
      <c r="B128" s="62" t="s">
        <v>63</v>
      </c>
      <c r="C128" s="63"/>
      <c r="D128" s="69"/>
      <c r="E128" s="72"/>
      <c r="F128" s="71"/>
      <c r="G128" s="71"/>
      <c r="H128" s="73"/>
      <c r="I128" s="66">
        <f t="shared" si="8"/>
        <v>0</v>
      </c>
      <c r="J128" s="73"/>
      <c r="K128" s="36">
        <f t="shared" si="9"/>
        <v>0</v>
      </c>
      <c r="M128" s="39"/>
    </row>
    <row r="129" spans="1:13" ht="11.25" customHeight="1">
      <c r="A129" s="70"/>
      <c r="B129" s="67" t="s">
        <v>107</v>
      </c>
      <c r="C129" s="63"/>
      <c r="D129" s="69">
        <f>63616+10260+41439+2262+158362</f>
        <v>275939</v>
      </c>
      <c r="E129" s="72"/>
      <c r="F129" s="71"/>
      <c r="G129" s="71"/>
      <c r="H129" s="73"/>
      <c r="I129" s="66">
        <f t="shared" si="8"/>
        <v>275939</v>
      </c>
      <c r="J129" s="73">
        <f>D129-158362</f>
        <v>117577</v>
      </c>
      <c r="K129" s="36">
        <f t="shared" si="9"/>
        <v>158362</v>
      </c>
      <c r="M129" s="39"/>
    </row>
    <row r="130" spans="1:13" ht="11.25" customHeight="1">
      <c r="A130" s="70"/>
      <c r="B130" s="67" t="s">
        <v>108</v>
      </c>
      <c r="C130" s="63"/>
      <c r="D130" s="69">
        <f>63906+5000+85+161168</f>
        <v>230159</v>
      </c>
      <c r="E130" s="72"/>
      <c r="F130" s="71"/>
      <c r="G130" s="71"/>
      <c r="H130" s="73"/>
      <c r="I130" s="66">
        <f t="shared" si="8"/>
        <v>230159</v>
      </c>
      <c r="J130" s="73">
        <f>D130-161168</f>
        <v>68991</v>
      </c>
      <c r="K130" s="36">
        <f t="shared" si="9"/>
        <v>161168</v>
      </c>
      <c r="M130" s="39"/>
    </row>
    <row r="131" spans="1:13" ht="11.25" customHeight="1">
      <c r="A131" s="70"/>
      <c r="B131" s="67" t="s">
        <v>109</v>
      </c>
      <c r="C131" s="63"/>
      <c r="D131" s="69">
        <f>63906+5000+161706</f>
        <v>230612</v>
      </c>
      <c r="E131" s="72"/>
      <c r="F131" s="71"/>
      <c r="G131" s="71"/>
      <c r="H131" s="73"/>
      <c r="I131" s="66">
        <f t="shared" si="8"/>
        <v>230612</v>
      </c>
      <c r="J131" s="73">
        <f>D131-161706</f>
        <v>68906</v>
      </c>
      <c r="K131" s="36">
        <f t="shared" si="9"/>
        <v>161706</v>
      </c>
      <c r="M131" s="39"/>
    </row>
    <row r="132" spans="1:13" ht="11.25" customHeight="1">
      <c r="A132" s="70"/>
      <c r="B132" s="67" t="s">
        <v>110</v>
      </c>
      <c r="C132" s="63"/>
      <c r="D132" s="69">
        <f>64006+5000+162514</f>
        <v>231520</v>
      </c>
      <c r="E132" s="72"/>
      <c r="F132" s="71"/>
      <c r="G132" s="71"/>
      <c r="H132" s="73"/>
      <c r="I132" s="66">
        <f t="shared" si="8"/>
        <v>231520</v>
      </c>
      <c r="J132" s="73">
        <f>D132-162514</f>
        <v>69006</v>
      </c>
      <c r="K132" s="36">
        <f t="shared" si="9"/>
        <v>162514</v>
      </c>
      <c r="M132" s="39"/>
    </row>
    <row r="133" spans="1:13" ht="11.25" customHeight="1">
      <c r="A133" s="61" t="s">
        <v>64</v>
      </c>
      <c r="B133" s="62" t="s">
        <v>65</v>
      </c>
      <c r="C133" s="63"/>
      <c r="D133" s="69"/>
      <c r="E133" s="72"/>
      <c r="F133" s="71"/>
      <c r="G133" s="71"/>
      <c r="H133" s="73"/>
      <c r="I133" s="66">
        <f t="shared" si="8"/>
        <v>0</v>
      </c>
      <c r="J133" s="73"/>
      <c r="K133" s="36">
        <f t="shared" si="9"/>
        <v>0</v>
      </c>
      <c r="M133" s="39"/>
    </row>
    <row r="134" spans="1:13" ht="11.25" customHeight="1">
      <c r="A134" s="61"/>
      <c r="B134" s="67" t="s">
        <v>107</v>
      </c>
      <c r="C134" s="63">
        <v>14108</v>
      </c>
      <c r="D134" s="69">
        <f>86.04+508</f>
        <v>594.04</v>
      </c>
      <c r="E134" s="72"/>
      <c r="F134" s="78"/>
      <c r="G134" s="71"/>
      <c r="H134" s="73"/>
      <c r="I134" s="66">
        <f t="shared" si="8"/>
        <v>14702.04</v>
      </c>
      <c r="J134" s="73"/>
      <c r="K134" s="36">
        <f t="shared" si="9"/>
        <v>14702.04</v>
      </c>
      <c r="M134" s="39"/>
    </row>
    <row r="135" spans="1:13" ht="11.25" customHeight="1">
      <c r="A135" s="61"/>
      <c r="B135" s="67" t="s">
        <v>108</v>
      </c>
      <c r="C135" s="63">
        <v>183129</v>
      </c>
      <c r="D135" s="69">
        <f>85</f>
        <v>85</v>
      </c>
      <c r="E135" s="72"/>
      <c r="F135" s="78"/>
      <c r="G135" s="71"/>
      <c r="H135" s="73"/>
      <c r="I135" s="66">
        <f t="shared" si="8"/>
        <v>183214</v>
      </c>
      <c r="J135" s="73"/>
      <c r="K135" s="36">
        <f t="shared" si="9"/>
        <v>183214</v>
      </c>
      <c r="M135" s="39"/>
    </row>
    <row r="136" spans="1:13" ht="11.25" customHeight="1">
      <c r="A136" s="61"/>
      <c r="B136" s="67" t="s">
        <v>109</v>
      </c>
      <c r="C136" s="63">
        <v>72599</v>
      </c>
      <c r="D136" s="69"/>
      <c r="E136" s="72"/>
      <c r="F136" s="78"/>
      <c r="G136" s="71"/>
      <c r="H136" s="73"/>
      <c r="I136" s="66">
        <f t="shared" si="8"/>
        <v>72599</v>
      </c>
      <c r="J136" s="73"/>
      <c r="K136" s="36">
        <f t="shared" si="9"/>
        <v>72599</v>
      </c>
      <c r="M136" s="39"/>
    </row>
    <row r="137" spans="1:13" ht="11.25" customHeight="1">
      <c r="A137" s="61"/>
      <c r="B137" s="67" t="s">
        <v>110</v>
      </c>
      <c r="C137" s="63">
        <v>30156</v>
      </c>
      <c r="D137" s="69">
        <v>0</v>
      </c>
      <c r="E137" s="72"/>
      <c r="F137" s="78"/>
      <c r="G137" s="71"/>
      <c r="H137" s="73"/>
      <c r="I137" s="66">
        <f t="shared" si="8"/>
        <v>30156</v>
      </c>
      <c r="J137" s="73"/>
      <c r="K137" s="36">
        <f t="shared" si="9"/>
        <v>30156</v>
      </c>
      <c r="M137" s="39"/>
    </row>
    <row r="138" spans="1:13">
      <c r="A138" s="79" t="s">
        <v>66</v>
      </c>
      <c r="B138" s="80" t="s">
        <v>65</v>
      </c>
      <c r="C138" s="81"/>
      <c r="D138" s="81"/>
      <c r="E138" s="51"/>
      <c r="F138" s="82"/>
      <c r="G138" s="81"/>
      <c r="H138" s="51"/>
      <c r="I138" s="66"/>
      <c r="J138" s="51"/>
      <c r="K138" s="36"/>
      <c r="M138" s="39"/>
    </row>
    <row r="139" spans="1:13">
      <c r="A139" s="79"/>
      <c r="B139" s="83" t="s">
        <v>107</v>
      </c>
      <c r="C139" s="81">
        <f>C144+C204+C209+C224+C229</f>
        <v>413113.88</v>
      </c>
      <c r="D139" s="81">
        <f>D144+D204+D209+D224+D229</f>
        <v>577326.04</v>
      </c>
      <c r="E139" s="81">
        <f>E144+E204+E209+E224+E229</f>
        <v>0</v>
      </c>
      <c r="F139" s="82"/>
      <c r="G139" s="81"/>
      <c r="H139" s="51"/>
      <c r="I139" s="66">
        <f t="shared" si="8"/>
        <v>990439.92</v>
      </c>
      <c r="J139" s="81">
        <f>J144+J204+J209+J224+J229</f>
        <v>117577</v>
      </c>
      <c r="K139" s="36">
        <f t="shared" si="9"/>
        <v>872862.92</v>
      </c>
      <c r="M139" s="39"/>
    </row>
    <row r="140" spans="1:13">
      <c r="A140" s="79"/>
      <c r="B140" s="83" t="s">
        <v>108</v>
      </c>
      <c r="C140" s="81">
        <f t="shared" ref="C140:D142" si="12">C145+C205+C210+C225+C230</f>
        <v>451926</v>
      </c>
      <c r="D140" s="81">
        <f t="shared" si="12"/>
        <v>531538</v>
      </c>
      <c r="E140" s="51"/>
      <c r="F140" s="82"/>
      <c r="G140" s="81"/>
      <c r="H140" s="51"/>
      <c r="I140" s="66">
        <f t="shared" si="8"/>
        <v>983464</v>
      </c>
      <c r="J140" s="81">
        <f>J145+J205+J210+J225+J230</f>
        <v>68991</v>
      </c>
      <c r="K140" s="36">
        <f t="shared" si="9"/>
        <v>914473</v>
      </c>
      <c r="M140" s="39"/>
    </row>
    <row r="141" spans="1:13">
      <c r="A141" s="79"/>
      <c r="B141" s="83" t="s">
        <v>109</v>
      </c>
      <c r="C141" s="81">
        <f t="shared" si="12"/>
        <v>353436</v>
      </c>
      <c r="D141" s="81">
        <f t="shared" si="12"/>
        <v>541649</v>
      </c>
      <c r="E141" s="51"/>
      <c r="F141" s="82"/>
      <c r="G141" s="81"/>
      <c r="H141" s="51"/>
      <c r="I141" s="66">
        <f t="shared" si="8"/>
        <v>895085</v>
      </c>
      <c r="J141" s="81">
        <f>J146+J206+J211+J226+J231</f>
        <v>68906</v>
      </c>
      <c r="K141" s="36">
        <f t="shared" si="9"/>
        <v>826179</v>
      </c>
      <c r="M141" s="39"/>
    </row>
    <row r="142" spans="1:13">
      <c r="A142" s="79"/>
      <c r="B142" s="83" t="s">
        <v>110</v>
      </c>
      <c r="C142" s="81">
        <f t="shared" si="12"/>
        <v>320822</v>
      </c>
      <c r="D142" s="81">
        <f t="shared" si="12"/>
        <v>553639</v>
      </c>
      <c r="E142" s="51"/>
      <c r="F142" s="82"/>
      <c r="G142" s="81"/>
      <c r="H142" s="51"/>
      <c r="I142" s="66">
        <f t="shared" si="8"/>
        <v>874461</v>
      </c>
      <c r="J142" s="81">
        <f>J147+J207+J212+J227+J232</f>
        <v>69006</v>
      </c>
      <c r="K142" s="36">
        <f t="shared" si="9"/>
        <v>805455</v>
      </c>
      <c r="M142" s="39"/>
    </row>
    <row r="143" spans="1:13" ht="12" customHeight="1">
      <c r="A143" s="84" t="s">
        <v>67</v>
      </c>
      <c r="B143" s="62" t="s">
        <v>68</v>
      </c>
      <c r="C143" s="63"/>
      <c r="D143" s="63"/>
      <c r="E143" s="64"/>
      <c r="F143" s="65"/>
      <c r="G143" s="63"/>
      <c r="H143" s="64"/>
      <c r="I143" s="66"/>
      <c r="J143" s="64"/>
      <c r="K143" s="36"/>
      <c r="M143" s="39"/>
    </row>
    <row r="144" spans="1:13" ht="12" customHeight="1">
      <c r="A144" s="84"/>
      <c r="B144" s="67" t="s">
        <v>107</v>
      </c>
      <c r="C144" s="63">
        <f>C149+C154+C159+C164+C169+C174+C179+C184+C194+C199+C189+C223</f>
        <v>381255.88</v>
      </c>
      <c r="D144" s="63">
        <f>D149+D154+D159+D164+D169+D174+D179+D184+D189+D194+D199+D223</f>
        <v>524624.04</v>
      </c>
      <c r="E144" s="63">
        <f>E149+E154+E159+E164+E169+E174+E179+E184+E194+E199</f>
        <v>0</v>
      </c>
      <c r="F144" s="65"/>
      <c r="G144" s="63"/>
      <c r="H144" s="64"/>
      <c r="I144" s="66">
        <f t="shared" si="8"/>
        <v>905879.92</v>
      </c>
      <c r="J144" s="63">
        <f>J149+J154+J159+J164+J169+J174+J179+J184+J194+J199</f>
        <v>117577</v>
      </c>
      <c r="K144" s="36">
        <f t="shared" si="9"/>
        <v>788302.92</v>
      </c>
      <c r="M144" s="39"/>
    </row>
    <row r="145" spans="1:14" ht="12" customHeight="1">
      <c r="A145" s="84"/>
      <c r="B145" s="67" t="s">
        <v>108</v>
      </c>
      <c r="C145" s="63">
        <f t="shared" ref="C145:C147" si="13">C150+C155+C160+C165+C170+C175+C180+C185+C195+C200+C190</f>
        <v>446126</v>
      </c>
      <c r="D145" s="63">
        <f>D150+D155+D160+D165+D170+D175+D180+D185+D195+D200</f>
        <v>531518</v>
      </c>
      <c r="E145" s="64"/>
      <c r="F145" s="65"/>
      <c r="G145" s="63"/>
      <c r="H145" s="64"/>
      <c r="I145" s="66">
        <f t="shared" si="8"/>
        <v>977644</v>
      </c>
      <c r="J145" s="63">
        <f>J150+J155+J160+J165+J170+J175+J180+J185+J195+J200</f>
        <v>68991</v>
      </c>
      <c r="K145" s="36">
        <f t="shared" si="9"/>
        <v>908653</v>
      </c>
      <c r="M145" s="39"/>
    </row>
    <row r="146" spans="1:14" ht="12" customHeight="1">
      <c r="A146" s="84"/>
      <c r="B146" s="67" t="s">
        <v>109</v>
      </c>
      <c r="C146" s="63">
        <f t="shared" si="13"/>
        <v>347636</v>
      </c>
      <c r="D146" s="63">
        <f>D151+D156+D161+D166+D171+D176+D181+D186+D196+D201</f>
        <v>541629</v>
      </c>
      <c r="E146" s="64"/>
      <c r="F146" s="65"/>
      <c r="G146" s="63"/>
      <c r="H146" s="64"/>
      <c r="I146" s="66">
        <f t="shared" si="8"/>
        <v>889265</v>
      </c>
      <c r="J146" s="63">
        <f>J151+J156+J161+J166+J171+J176+J181+J186+J196+J201</f>
        <v>68906</v>
      </c>
      <c r="K146" s="36">
        <f t="shared" si="9"/>
        <v>820359</v>
      </c>
      <c r="M146" s="39"/>
    </row>
    <row r="147" spans="1:14" ht="12" customHeight="1">
      <c r="A147" s="84"/>
      <c r="B147" s="67" t="s">
        <v>110</v>
      </c>
      <c r="C147" s="63">
        <f t="shared" si="13"/>
        <v>315022</v>
      </c>
      <c r="D147" s="63">
        <f>D152+D157+D162+D167+D172+D177+D182+D187+D197+D202</f>
        <v>553619</v>
      </c>
      <c r="E147" s="64"/>
      <c r="F147" s="65"/>
      <c r="G147" s="63"/>
      <c r="H147" s="64"/>
      <c r="I147" s="66">
        <f t="shared" si="8"/>
        <v>868641</v>
      </c>
      <c r="J147" s="63">
        <f>J152+J157+J162+J167+J172+J177+J182+J187+J197+J202</f>
        <v>69006</v>
      </c>
      <c r="K147" s="36">
        <f t="shared" si="9"/>
        <v>799635</v>
      </c>
      <c r="M147" s="39"/>
    </row>
    <row r="148" spans="1:14" ht="10.5" customHeight="1">
      <c r="A148" s="85" t="s">
        <v>69</v>
      </c>
      <c r="B148" s="62" t="s">
        <v>70</v>
      </c>
      <c r="C148" s="63"/>
      <c r="D148" s="63"/>
      <c r="E148" s="64"/>
      <c r="F148" s="71"/>
      <c r="G148" s="71"/>
      <c r="H148" s="64"/>
      <c r="I148" s="66">
        <f t="shared" si="8"/>
        <v>0</v>
      </c>
      <c r="J148" s="73"/>
      <c r="K148" s="36">
        <f t="shared" si="9"/>
        <v>0</v>
      </c>
      <c r="M148" s="39"/>
      <c r="N148" s="39"/>
    </row>
    <row r="149" spans="1:14" ht="10.5" customHeight="1">
      <c r="A149" s="85"/>
      <c r="B149" s="67" t="s">
        <v>107</v>
      </c>
      <c r="C149" s="86">
        <v>139901.88</v>
      </c>
      <c r="D149" s="63">
        <v>399074</v>
      </c>
      <c r="E149" s="64"/>
      <c r="F149" s="71"/>
      <c r="G149" s="71"/>
      <c r="H149" s="64"/>
      <c r="I149" s="66">
        <f t="shared" si="8"/>
        <v>538975.88</v>
      </c>
      <c r="J149" s="73"/>
      <c r="K149" s="36">
        <f t="shared" si="9"/>
        <v>538975.88</v>
      </c>
      <c r="M149" s="39"/>
      <c r="N149" s="39"/>
    </row>
    <row r="150" spans="1:14" ht="10.5" customHeight="1">
      <c r="A150" s="85"/>
      <c r="B150" s="67" t="s">
        <v>108</v>
      </c>
      <c r="C150" s="63">
        <v>82164</v>
      </c>
      <c r="D150" s="63">
        <v>406444</v>
      </c>
      <c r="E150" s="64"/>
      <c r="F150" s="71"/>
      <c r="G150" s="71"/>
      <c r="H150" s="64"/>
      <c r="I150" s="66">
        <f t="shared" si="8"/>
        <v>488608</v>
      </c>
      <c r="J150" s="73"/>
      <c r="K150" s="36">
        <f t="shared" si="9"/>
        <v>488608</v>
      </c>
      <c r="M150" s="39"/>
      <c r="N150" s="39"/>
    </row>
    <row r="151" spans="1:14" ht="10.5" customHeight="1">
      <c r="A151" s="85"/>
      <c r="B151" s="67" t="s">
        <v>109</v>
      </c>
      <c r="C151" s="63">
        <v>90164</v>
      </c>
      <c r="D151" s="63">
        <v>408574</v>
      </c>
      <c r="E151" s="64"/>
      <c r="F151" s="71"/>
      <c r="G151" s="71"/>
      <c r="H151" s="64"/>
      <c r="I151" s="66">
        <f t="shared" si="8"/>
        <v>498738</v>
      </c>
      <c r="J151" s="73"/>
      <c r="K151" s="36">
        <f t="shared" si="9"/>
        <v>498738</v>
      </c>
      <c r="M151" s="39"/>
      <c r="N151" s="39"/>
    </row>
    <row r="152" spans="1:14" ht="10.5" customHeight="1">
      <c r="A152" s="85"/>
      <c r="B152" s="67" t="s">
        <v>110</v>
      </c>
      <c r="C152" s="63">
        <v>98731</v>
      </c>
      <c r="D152" s="63">
        <v>411042</v>
      </c>
      <c r="E152" s="64"/>
      <c r="F152" s="71"/>
      <c r="G152" s="71"/>
      <c r="H152" s="64"/>
      <c r="I152" s="66">
        <f t="shared" si="8"/>
        <v>509773</v>
      </c>
      <c r="J152" s="73"/>
      <c r="K152" s="36">
        <f t="shared" si="9"/>
        <v>509773</v>
      </c>
      <c r="M152" s="39"/>
      <c r="N152" s="39"/>
    </row>
    <row r="153" spans="1:14">
      <c r="A153" s="85" t="s">
        <v>71</v>
      </c>
      <c r="B153" s="62" t="s">
        <v>72</v>
      </c>
      <c r="C153" s="63"/>
      <c r="D153" s="63"/>
      <c r="E153" s="64"/>
      <c r="F153" s="71"/>
      <c r="G153" s="71"/>
      <c r="H153" s="64"/>
      <c r="I153" s="66">
        <f t="shared" ref="I153:I221" si="14">C153+D153+F153+G153</f>
        <v>0</v>
      </c>
      <c r="J153" s="73"/>
      <c r="K153" s="36">
        <f t="shared" ref="K153:K221" si="15">I153-J153</f>
        <v>0</v>
      </c>
      <c r="M153" s="39"/>
    </row>
    <row r="154" spans="1:14">
      <c r="A154" s="85"/>
      <c r="B154" s="67" t="s">
        <v>107</v>
      </c>
      <c r="C154" s="63">
        <v>57879</v>
      </c>
      <c r="D154" s="63">
        <v>122973</v>
      </c>
      <c r="E154" s="64"/>
      <c r="F154" s="71"/>
      <c r="G154" s="71"/>
      <c r="H154" s="64"/>
      <c r="I154" s="66">
        <f t="shared" si="14"/>
        <v>180852</v>
      </c>
      <c r="J154" s="73"/>
      <c r="K154" s="36">
        <f t="shared" si="15"/>
        <v>180852</v>
      </c>
      <c r="M154" s="39"/>
    </row>
    <row r="155" spans="1:14">
      <c r="A155" s="85"/>
      <c r="B155" s="67" t="s">
        <v>108</v>
      </c>
      <c r="C155" s="63">
        <f>30775+45263</f>
        <v>76038</v>
      </c>
      <c r="D155" s="63">
        <v>123618</v>
      </c>
      <c r="E155" s="64"/>
      <c r="F155" s="71"/>
      <c r="G155" s="71"/>
      <c r="H155" s="64"/>
      <c r="I155" s="66">
        <f t="shared" si="14"/>
        <v>199656</v>
      </c>
      <c r="J155" s="73"/>
      <c r="K155" s="36">
        <f t="shared" si="15"/>
        <v>199656</v>
      </c>
      <c r="M155" s="39"/>
    </row>
    <row r="156" spans="1:14">
      <c r="A156" s="85"/>
      <c r="B156" s="67" t="s">
        <v>109</v>
      </c>
      <c r="C156" s="63">
        <f>31478+48774</f>
        <v>80252</v>
      </c>
      <c r="D156" s="63">
        <v>131700</v>
      </c>
      <c r="E156" s="64"/>
      <c r="F156" s="71"/>
      <c r="G156" s="71"/>
      <c r="H156" s="64"/>
      <c r="I156" s="66">
        <f t="shared" si="14"/>
        <v>211952</v>
      </c>
      <c r="J156" s="73"/>
      <c r="K156" s="36">
        <f t="shared" si="15"/>
        <v>211952</v>
      </c>
      <c r="M156" s="39"/>
    </row>
    <row r="157" spans="1:14">
      <c r="A157" s="85"/>
      <c r="B157" s="67" t="s">
        <v>110</v>
      </c>
      <c r="C157" s="63">
        <f>33150+51576</f>
        <v>84726</v>
      </c>
      <c r="D157" s="63">
        <v>141143</v>
      </c>
      <c r="E157" s="64"/>
      <c r="F157" s="71"/>
      <c r="G157" s="71"/>
      <c r="H157" s="64"/>
      <c r="I157" s="66">
        <f t="shared" si="14"/>
        <v>225869</v>
      </c>
      <c r="J157" s="73"/>
      <c r="K157" s="36">
        <f t="shared" si="15"/>
        <v>225869</v>
      </c>
      <c r="M157" s="39"/>
    </row>
    <row r="158" spans="1:14" ht="12" customHeight="1">
      <c r="A158" s="70" t="s">
        <v>73</v>
      </c>
      <c r="B158" s="62" t="s">
        <v>74</v>
      </c>
      <c r="C158" s="63"/>
      <c r="D158" s="63"/>
      <c r="E158" s="64"/>
      <c r="F158" s="71"/>
      <c r="G158" s="71"/>
      <c r="H158" s="72"/>
      <c r="I158" s="66">
        <f t="shared" si="14"/>
        <v>0</v>
      </c>
      <c r="J158" s="73"/>
      <c r="K158" s="36">
        <f t="shared" si="15"/>
        <v>0</v>
      </c>
      <c r="M158" s="39"/>
    </row>
    <row r="159" spans="1:14" ht="12" customHeight="1">
      <c r="A159" s="70"/>
      <c r="B159" s="67" t="s">
        <v>107</v>
      </c>
      <c r="C159" s="63">
        <v>1500</v>
      </c>
      <c r="D159" s="63"/>
      <c r="E159" s="64"/>
      <c r="F159" s="71"/>
      <c r="G159" s="71"/>
      <c r="H159" s="72"/>
      <c r="I159" s="66">
        <f t="shared" si="14"/>
        <v>1500</v>
      </c>
      <c r="J159" s="73"/>
      <c r="K159" s="36">
        <f t="shared" si="15"/>
        <v>1500</v>
      </c>
      <c r="M159" s="39"/>
    </row>
    <row r="160" spans="1:14" ht="12" customHeight="1">
      <c r="A160" s="70"/>
      <c r="B160" s="67" t="s">
        <v>108</v>
      </c>
      <c r="C160" s="63">
        <v>1300</v>
      </c>
      <c r="D160" s="63"/>
      <c r="E160" s="64"/>
      <c r="F160" s="71"/>
      <c r="G160" s="71"/>
      <c r="H160" s="72"/>
      <c r="I160" s="66">
        <f t="shared" si="14"/>
        <v>1300</v>
      </c>
      <c r="J160" s="73"/>
      <c r="K160" s="36">
        <f t="shared" si="15"/>
        <v>1300</v>
      </c>
      <c r="M160" s="39"/>
    </row>
    <row r="161" spans="1:13" ht="12" customHeight="1">
      <c r="A161" s="70"/>
      <c r="B161" s="67" t="s">
        <v>109</v>
      </c>
      <c r="C161" s="63">
        <v>1100</v>
      </c>
      <c r="D161" s="63"/>
      <c r="E161" s="64"/>
      <c r="F161" s="71"/>
      <c r="G161" s="71"/>
      <c r="H161" s="72"/>
      <c r="I161" s="66">
        <f t="shared" si="14"/>
        <v>1100</v>
      </c>
      <c r="J161" s="73"/>
      <c r="K161" s="36">
        <f t="shared" si="15"/>
        <v>1100</v>
      </c>
      <c r="M161" s="39"/>
    </row>
    <row r="162" spans="1:13" ht="12" customHeight="1">
      <c r="A162" s="70"/>
      <c r="B162" s="67" t="s">
        <v>110</v>
      </c>
      <c r="C162" s="63">
        <v>900</v>
      </c>
      <c r="D162" s="63"/>
      <c r="E162" s="64"/>
      <c r="F162" s="71"/>
      <c r="G162" s="71"/>
      <c r="H162" s="72"/>
      <c r="I162" s="66">
        <f t="shared" si="14"/>
        <v>900</v>
      </c>
      <c r="J162" s="73"/>
      <c r="K162" s="36">
        <f t="shared" si="15"/>
        <v>900</v>
      </c>
      <c r="M162" s="39"/>
    </row>
    <row r="163" spans="1:13" ht="11.25" customHeight="1">
      <c r="A163" s="85" t="s">
        <v>75</v>
      </c>
      <c r="B163" s="62" t="s">
        <v>76</v>
      </c>
      <c r="C163" s="63"/>
      <c r="D163" s="71"/>
      <c r="E163" s="72"/>
      <c r="F163" s="71"/>
      <c r="G163" s="71"/>
      <c r="H163" s="72"/>
      <c r="I163" s="66">
        <f t="shared" si="14"/>
        <v>0</v>
      </c>
      <c r="J163" s="73"/>
      <c r="K163" s="36">
        <f t="shared" si="15"/>
        <v>0</v>
      </c>
      <c r="M163" s="39"/>
    </row>
    <row r="164" spans="1:13" ht="11.25" customHeight="1">
      <c r="A164" s="85"/>
      <c r="B164" s="67" t="s">
        <v>107</v>
      </c>
      <c r="C164" s="63"/>
      <c r="D164" s="71"/>
      <c r="E164" s="72"/>
      <c r="F164" s="71"/>
      <c r="G164" s="71"/>
      <c r="H164" s="72"/>
      <c r="I164" s="66">
        <f t="shared" si="14"/>
        <v>0</v>
      </c>
      <c r="J164" s="73"/>
      <c r="K164" s="36">
        <f t="shared" si="15"/>
        <v>0</v>
      </c>
      <c r="M164" s="39"/>
    </row>
    <row r="165" spans="1:13" ht="11.25" customHeight="1">
      <c r="A165" s="85"/>
      <c r="B165" s="67" t="s">
        <v>108</v>
      </c>
      <c r="C165" s="63"/>
      <c r="D165" s="71"/>
      <c r="E165" s="72"/>
      <c r="F165" s="71"/>
      <c r="G165" s="71"/>
      <c r="H165" s="72"/>
      <c r="I165" s="66">
        <f t="shared" si="14"/>
        <v>0</v>
      </c>
      <c r="J165" s="73"/>
      <c r="K165" s="36">
        <f t="shared" si="15"/>
        <v>0</v>
      </c>
      <c r="M165" s="39"/>
    </row>
    <row r="166" spans="1:13" ht="11.25" customHeight="1">
      <c r="A166" s="85"/>
      <c r="B166" s="67" t="s">
        <v>109</v>
      </c>
      <c r="C166" s="63"/>
      <c r="D166" s="71"/>
      <c r="E166" s="72"/>
      <c r="F166" s="71"/>
      <c r="G166" s="71"/>
      <c r="H166" s="72"/>
      <c r="I166" s="66">
        <f t="shared" si="14"/>
        <v>0</v>
      </c>
      <c r="J166" s="73"/>
      <c r="K166" s="36">
        <f t="shared" si="15"/>
        <v>0</v>
      </c>
      <c r="M166" s="39"/>
    </row>
    <row r="167" spans="1:13" ht="11.25" customHeight="1">
      <c r="A167" s="85"/>
      <c r="B167" s="67" t="s">
        <v>110</v>
      </c>
      <c r="C167" s="63"/>
      <c r="D167" s="71"/>
      <c r="E167" s="72"/>
      <c r="F167" s="71"/>
      <c r="G167" s="71"/>
      <c r="H167" s="72"/>
      <c r="I167" s="66">
        <f t="shared" si="14"/>
        <v>0</v>
      </c>
      <c r="J167" s="73"/>
      <c r="K167" s="36">
        <f t="shared" si="15"/>
        <v>0</v>
      </c>
      <c r="M167" s="39"/>
    </row>
    <row r="168" spans="1:13" ht="11.25" customHeight="1">
      <c r="A168" s="70" t="s">
        <v>77</v>
      </c>
      <c r="B168" s="62" t="s">
        <v>78</v>
      </c>
      <c r="C168" s="63"/>
      <c r="D168" s="71"/>
      <c r="E168" s="72"/>
      <c r="F168" s="71"/>
      <c r="G168" s="71"/>
      <c r="H168" s="72"/>
      <c r="I168" s="66"/>
      <c r="J168" s="73"/>
      <c r="K168" s="36"/>
      <c r="M168" s="39"/>
    </row>
    <row r="169" spans="1:13" ht="11.25" customHeight="1">
      <c r="A169" s="70"/>
      <c r="B169" s="67" t="s">
        <v>107</v>
      </c>
      <c r="C169" s="63">
        <v>1045</v>
      </c>
      <c r="D169" s="71"/>
      <c r="E169" s="72"/>
      <c r="F169" s="71"/>
      <c r="G169" s="71"/>
      <c r="H169" s="72"/>
      <c r="I169" s="66">
        <f t="shared" si="14"/>
        <v>1045</v>
      </c>
      <c r="J169" s="73"/>
      <c r="K169" s="36">
        <f t="shared" si="15"/>
        <v>1045</v>
      </c>
      <c r="M169" s="39"/>
    </row>
    <row r="170" spans="1:13" ht="11.25" customHeight="1">
      <c r="A170" s="70"/>
      <c r="B170" s="67" t="s">
        <v>108</v>
      </c>
      <c r="C170" s="63">
        <v>1000</v>
      </c>
      <c r="D170" s="71"/>
      <c r="E170" s="72"/>
      <c r="F170" s="71"/>
      <c r="G170" s="71"/>
      <c r="H170" s="72"/>
      <c r="I170" s="66">
        <f t="shared" si="14"/>
        <v>1000</v>
      </c>
      <c r="J170" s="73"/>
      <c r="K170" s="36">
        <f t="shared" si="15"/>
        <v>1000</v>
      </c>
      <c r="M170" s="39"/>
    </row>
    <row r="171" spans="1:13" ht="11.25" customHeight="1">
      <c r="A171" s="70"/>
      <c r="B171" s="67" t="s">
        <v>109</v>
      </c>
      <c r="C171" s="63">
        <v>1000</v>
      </c>
      <c r="D171" s="71"/>
      <c r="E171" s="72"/>
      <c r="F171" s="71"/>
      <c r="G171" s="71"/>
      <c r="H171" s="72"/>
      <c r="I171" s="66">
        <f t="shared" si="14"/>
        <v>1000</v>
      </c>
      <c r="J171" s="73"/>
      <c r="K171" s="36">
        <f t="shared" si="15"/>
        <v>1000</v>
      </c>
      <c r="M171" s="39"/>
    </row>
    <row r="172" spans="1:13" ht="11.25" customHeight="1">
      <c r="A172" s="70"/>
      <c r="B172" s="67" t="s">
        <v>110</v>
      </c>
      <c r="C172" s="63">
        <v>1000</v>
      </c>
      <c r="D172" s="71"/>
      <c r="E172" s="72"/>
      <c r="F172" s="71"/>
      <c r="G172" s="71"/>
      <c r="H172" s="72"/>
      <c r="I172" s="66">
        <f t="shared" si="14"/>
        <v>1000</v>
      </c>
      <c r="J172" s="73"/>
      <c r="K172" s="36">
        <f t="shared" si="15"/>
        <v>1000</v>
      </c>
      <c r="M172" s="39"/>
    </row>
    <row r="173" spans="1:13" ht="15.75" customHeight="1">
      <c r="A173" s="85" t="s">
        <v>79</v>
      </c>
      <c r="B173" s="62" t="s">
        <v>80</v>
      </c>
      <c r="C173" s="87"/>
      <c r="D173" s="63"/>
      <c r="E173" s="64"/>
      <c r="F173" s="71"/>
      <c r="G173" s="71"/>
      <c r="H173" s="72"/>
      <c r="I173" s="87"/>
      <c r="J173" s="73"/>
      <c r="K173" s="36">
        <f>I174-J173</f>
        <v>117577</v>
      </c>
      <c r="M173" s="39"/>
    </row>
    <row r="174" spans="1:13" ht="15" customHeight="1">
      <c r="A174" s="85"/>
      <c r="B174" s="67" t="s">
        <v>107</v>
      </c>
      <c r="C174" s="86">
        <f>73876+43701</f>
        <v>117577</v>
      </c>
      <c r="D174" s="63"/>
      <c r="E174" s="64"/>
      <c r="F174" s="71"/>
      <c r="G174" s="71"/>
      <c r="H174" s="72"/>
      <c r="I174" s="66">
        <f>C174+D173+F173+G173</f>
        <v>117577</v>
      </c>
      <c r="J174" s="73">
        <f>I174</f>
        <v>117577</v>
      </c>
      <c r="K174" s="36">
        <f>I174-J174</f>
        <v>0</v>
      </c>
      <c r="M174" s="39"/>
    </row>
    <row r="175" spans="1:13" ht="10.5" customHeight="1">
      <c r="A175" s="85"/>
      <c r="B175" s="67" t="s">
        <v>108</v>
      </c>
      <c r="C175" s="63">
        <f>68906+85</f>
        <v>68991</v>
      </c>
      <c r="D175" s="63"/>
      <c r="E175" s="64"/>
      <c r="F175" s="71"/>
      <c r="G175" s="71"/>
      <c r="H175" s="72"/>
      <c r="I175" s="66">
        <f>C175+D174+F174+G174</f>
        <v>68991</v>
      </c>
      <c r="J175" s="73">
        <f t="shared" ref="J175:J177" si="16">I175</f>
        <v>68991</v>
      </c>
      <c r="K175" s="36">
        <f t="shared" ref="K175:K177" si="17">I175-J175</f>
        <v>0</v>
      </c>
      <c r="M175" s="39"/>
    </row>
    <row r="176" spans="1:13" ht="10.5" customHeight="1">
      <c r="A176" s="85"/>
      <c r="B176" s="67" t="s">
        <v>109</v>
      </c>
      <c r="C176" s="63">
        <v>68906</v>
      </c>
      <c r="D176" s="63"/>
      <c r="E176" s="64"/>
      <c r="F176" s="71"/>
      <c r="G176" s="71"/>
      <c r="H176" s="72"/>
      <c r="I176" s="66">
        <f>C176+D175+F175+G175</f>
        <v>68906</v>
      </c>
      <c r="J176" s="73">
        <f t="shared" si="16"/>
        <v>68906</v>
      </c>
      <c r="K176" s="36">
        <f t="shared" si="17"/>
        <v>0</v>
      </c>
      <c r="M176" s="58"/>
    </row>
    <row r="177" spans="1:13" ht="10.5" customHeight="1">
      <c r="A177" s="85"/>
      <c r="B177" s="67" t="s">
        <v>110</v>
      </c>
      <c r="C177" s="63">
        <v>69006</v>
      </c>
      <c r="D177" s="63"/>
      <c r="E177" s="64"/>
      <c r="F177" s="71"/>
      <c r="G177" s="71"/>
      <c r="H177" s="72"/>
      <c r="I177" s="66">
        <f>C177+D176+F176+G176</f>
        <v>69006</v>
      </c>
      <c r="J177" s="73">
        <f t="shared" si="16"/>
        <v>69006</v>
      </c>
      <c r="K177" s="36">
        <f t="shared" si="17"/>
        <v>0</v>
      </c>
      <c r="M177" s="57"/>
    </row>
    <row r="178" spans="1:13" ht="11.25" customHeight="1">
      <c r="A178" s="70" t="s">
        <v>81</v>
      </c>
      <c r="B178" s="62" t="s">
        <v>82</v>
      </c>
      <c r="C178" s="63"/>
      <c r="D178" s="63"/>
      <c r="E178" s="72"/>
      <c r="F178" s="71"/>
      <c r="G178" s="71"/>
      <c r="H178" s="72"/>
      <c r="I178" s="66">
        <f t="shared" si="14"/>
        <v>0</v>
      </c>
      <c r="J178" s="73"/>
      <c r="K178" s="36">
        <f t="shared" si="15"/>
        <v>0</v>
      </c>
      <c r="M178" s="39"/>
    </row>
    <row r="179" spans="1:13" ht="17.25" customHeight="1">
      <c r="A179" s="70"/>
      <c r="B179" s="67" t="s">
        <v>107</v>
      </c>
      <c r="C179" s="63">
        <v>16864</v>
      </c>
      <c r="D179" s="63"/>
      <c r="E179" s="72"/>
      <c r="F179" s="71"/>
      <c r="G179" s="71"/>
      <c r="H179" s="72"/>
      <c r="I179" s="66">
        <f t="shared" si="14"/>
        <v>16864</v>
      </c>
      <c r="J179" s="73"/>
      <c r="K179" s="36">
        <f t="shared" si="15"/>
        <v>16864</v>
      </c>
      <c r="M179" s="39"/>
    </row>
    <row r="180" spans="1:13" ht="18" customHeight="1">
      <c r="A180" s="70"/>
      <c r="B180" s="67" t="s">
        <v>108</v>
      </c>
      <c r="C180" s="63">
        <v>957</v>
      </c>
      <c r="D180" s="63"/>
      <c r="E180" s="72"/>
      <c r="F180" s="71"/>
      <c r="G180" s="71"/>
      <c r="H180" s="72"/>
      <c r="I180" s="66">
        <f t="shared" si="14"/>
        <v>957</v>
      </c>
      <c r="J180" s="73"/>
      <c r="K180" s="36">
        <f t="shared" si="15"/>
        <v>957</v>
      </c>
      <c r="M180" s="39"/>
    </row>
    <row r="181" spans="1:13" ht="16.5" customHeight="1">
      <c r="A181" s="70"/>
      <c r="B181" s="67" t="s">
        <v>109</v>
      </c>
      <c r="C181" s="63">
        <v>957</v>
      </c>
      <c r="D181" s="63"/>
      <c r="E181" s="72"/>
      <c r="F181" s="71"/>
      <c r="G181" s="71"/>
      <c r="H181" s="72"/>
      <c r="I181" s="66">
        <f t="shared" si="14"/>
        <v>957</v>
      </c>
      <c r="J181" s="73"/>
      <c r="K181" s="36">
        <f t="shared" si="15"/>
        <v>957</v>
      </c>
      <c r="M181" s="39"/>
    </row>
    <row r="182" spans="1:13" ht="21.75" customHeight="1">
      <c r="A182" s="70"/>
      <c r="B182" s="67" t="s">
        <v>110</v>
      </c>
      <c r="C182" s="63">
        <v>957</v>
      </c>
      <c r="D182" s="63"/>
      <c r="E182" s="72"/>
      <c r="F182" s="71"/>
      <c r="G182" s="71"/>
      <c r="H182" s="72"/>
      <c r="I182" s="66">
        <f t="shared" si="14"/>
        <v>957</v>
      </c>
      <c r="J182" s="73"/>
      <c r="K182" s="36">
        <f t="shared" si="15"/>
        <v>957</v>
      </c>
      <c r="M182" s="39"/>
    </row>
    <row r="183" spans="1:13" ht="22.5" customHeight="1">
      <c r="A183" s="88" t="s">
        <v>83</v>
      </c>
      <c r="B183" s="62" t="s">
        <v>84</v>
      </c>
      <c r="C183" s="63"/>
      <c r="D183" s="63"/>
      <c r="E183" s="72"/>
      <c r="F183" s="71"/>
      <c r="G183" s="71"/>
      <c r="H183" s="72"/>
      <c r="I183" s="66">
        <f t="shared" si="14"/>
        <v>0</v>
      </c>
      <c r="J183" s="73"/>
      <c r="K183" s="36">
        <f t="shared" si="15"/>
        <v>0</v>
      </c>
      <c r="M183" s="39"/>
    </row>
    <row r="184" spans="1:13" ht="18.75" customHeight="1">
      <c r="A184" s="88"/>
      <c r="B184" s="67" t="s">
        <v>107</v>
      </c>
      <c r="C184" s="63">
        <v>160</v>
      </c>
      <c r="D184" s="63">
        <f>86.04+85</f>
        <v>171.04000000000002</v>
      </c>
      <c r="E184" s="72"/>
      <c r="F184" s="71"/>
      <c r="G184" s="71"/>
      <c r="H184" s="72"/>
      <c r="I184" s="66">
        <f t="shared" si="14"/>
        <v>331.04</v>
      </c>
      <c r="J184" s="73"/>
      <c r="K184" s="36">
        <f t="shared" si="15"/>
        <v>331.04</v>
      </c>
      <c r="M184" s="39"/>
    </row>
    <row r="185" spans="1:13" ht="15.75" customHeight="1">
      <c r="A185" s="88"/>
      <c r="B185" s="67" t="s">
        <v>108</v>
      </c>
      <c r="C185" s="63">
        <v>160</v>
      </c>
      <c r="D185" s="63">
        <f>85+85</f>
        <v>170</v>
      </c>
      <c r="E185" s="72"/>
      <c r="F185" s="71"/>
      <c r="G185" s="71"/>
      <c r="H185" s="72"/>
      <c r="I185" s="66">
        <f t="shared" si="14"/>
        <v>330</v>
      </c>
      <c r="J185" s="73"/>
      <c r="K185" s="36">
        <f t="shared" si="15"/>
        <v>330</v>
      </c>
      <c r="M185" s="39"/>
    </row>
    <row r="186" spans="1:13" ht="16.5" customHeight="1">
      <c r="A186" s="88"/>
      <c r="B186" s="67" t="s">
        <v>109</v>
      </c>
      <c r="C186" s="63"/>
      <c r="D186" s="63"/>
      <c r="E186" s="72"/>
      <c r="F186" s="71"/>
      <c r="G186" s="71"/>
      <c r="H186" s="72"/>
      <c r="I186" s="66">
        <f t="shared" si="14"/>
        <v>0</v>
      </c>
      <c r="J186" s="73"/>
      <c r="K186" s="36">
        <f t="shared" si="15"/>
        <v>0</v>
      </c>
      <c r="M186" s="39"/>
    </row>
    <row r="187" spans="1:13" ht="16.5" customHeight="1">
      <c r="A187" s="88"/>
      <c r="B187" s="67" t="s">
        <v>110</v>
      </c>
      <c r="C187" s="63">
        <v>0</v>
      </c>
      <c r="D187" s="63">
        <v>0</v>
      </c>
      <c r="E187" s="72"/>
      <c r="F187" s="71"/>
      <c r="G187" s="71"/>
      <c r="H187" s="72"/>
      <c r="I187" s="66">
        <f t="shared" si="14"/>
        <v>0</v>
      </c>
      <c r="J187" s="73"/>
      <c r="K187" s="36">
        <f t="shared" si="15"/>
        <v>0</v>
      </c>
      <c r="M187" s="39"/>
    </row>
    <row r="188" spans="1:13" ht="22.5" customHeight="1">
      <c r="A188" s="88" t="s">
        <v>115</v>
      </c>
      <c r="B188" s="87"/>
      <c r="C188" s="63"/>
      <c r="D188" s="63"/>
      <c r="E188" s="72"/>
      <c r="F188" s="71"/>
      <c r="G188" s="71"/>
      <c r="H188" s="72"/>
      <c r="I188" s="66">
        <f t="shared" si="14"/>
        <v>0</v>
      </c>
      <c r="J188" s="73"/>
      <c r="K188" s="36">
        <f t="shared" si="15"/>
        <v>0</v>
      </c>
      <c r="M188" s="39"/>
    </row>
    <row r="189" spans="1:13" ht="22.5" customHeight="1">
      <c r="A189" s="88"/>
      <c r="B189" s="67" t="s">
        <v>107</v>
      </c>
      <c r="C189" s="63">
        <v>17196</v>
      </c>
      <c r="D189" s="63">
        <f>310+508</f>
        <v>818</v>
      </c>
      <c r="E189" s="72"/>
      <c r="F189" s="71"/>
      <c r="G189" s="71"/>
      <c r="H189" s="72"/>
      <c r="I189" s="66">
        <f t="shared" si="14"/>
        <v>18014</v>
      </c>
      <c r="J189" s="73"/>
      <c r="K189" s="36">
        <f t="shared" si="15"/>
        <v>18014</v>
      </c>
      <c r="M189" s="39"/>
    </row>
    <row r="190" spans="1:13" ht="22.5" customHeight="1">
      <c r="A190" s="88"/>
      <c r="B190" s="67" t="s">
        <v>108</v>
      </c>
      <c r="C190" s="63">
        <v>186610</v>
      </c>
      <c r="D190" s="63">
        <v>0</v>
      </c>
      <c r="E190" s="72"/>
      <c r="F190" s="71"/>
      <c r="G190" s="71"/>
      <c r="H190" s="72"/>
      <c r="I190" s="66">
        <f t="shared" si="14"/>
        <v>186610</v>
      </c>
      <c r="J190" s="73"/>
      <c r="K190" s="36">
        <f t="shared" si="15"/>
        <v>186610</v>
      </c>
      <c r="M190" s="39"/>
    </row>
    <row r="191" spans="1:13" ht="22.5" customHeight="1">
      <c r="A191" s="88"/>
      <c r="B191" s="67" t="s">
        <v>109</v>
      </c>
      <c r="C191" s="63">
        <v>76241</v>
      </c>
      <c r="D191" s="63">
        <v>0</v>
      </c>
      <c r="E191" s="72"/>
      <c r="F191" s="71"/>
      <c r="G191" s="71"/>
      <c r="H191" s="72"/>
      <c r="I191" s="66">
        <f t="shared" si="14"/>
        <v>76241</v>
      </c>
      <c r="J191" s="73"/>
      <c r="K191" s="36">
        <f t="shared" si="15"/>
        <v>76241</v>
      </c>
      <c r="M191" s="39"/>
    </row>
    <row r="192" spans="1:13" ht="22.5" customHeight="1">
      <c r="A192" s="88"/>
      <c r="B192" s="67" t="s">
        <v>110</v>
      </c>
      <c r="C192" s="63">
        <v>30576</v>
      </c>
      <c r="D192" s="63"/>
      <c r="E192" s="72"/>
      <c r="F192" s="71"/>
      <c r="G192" s="71"/>
      <c r="H192" s="72"/>
      <c r="I192" s="66">
        <f t="shared" si="14"/>
        <v>30576</v>
      </c>
      <c r="J192" s="73"/>
      <c r="K192" s="36">
        <f t="shared" si="15"/>
        <v>30576</v>
      </c>
      <c r="M192" s="39"/>
    </row>
    <row r="193" spans="1:21" ht="15.75" customHeight="1">
      <c r="A193" s="70" t="s">
        <v>85</v>
      </c>
      <c r="B193" s="62" t="s">
        <v>86</v>
      </c>
      <c r="C193" s="63"/>
      <c r="D193" s="71"/>
      <c r="E193" s="72"/>
      <c r="F193" s="71"/>
      <c r="G193" s="71"/>
      <c r="H193" s="72"/>
      <c r="I193" s="66">
        <f t="shared" si="14"/>
        <v>0</v>
      </c>
      <c r="J193" s="73"/>
      <c r="K193" s="36">
        <f t="shared" si="15"/>
        <v>0</v>
      </c>
      <c r="M193" s="39"/>
    </row>
    <row r="194" spans="1:21" ht="13.5" customHeight="1">
      <c r="A194" s="70"/>
      <c r="B194" s="67" t="s">
        <v>107</v>
      </c>
      <c r="C194" s="63">
        <v>14843</v>
      </c>
      <c r="D194" s="71"/>
      <c r="E194" s="72"/>
      <c r="F194" s="71"/>
      <c r="G194" s="71"/>
      <c r="H194" s="72"/>
      <c r="I194" s="66">
        <f t="shared" si="14"/>
        <v>14843</v>
      </c>
      <c r="J194" s="73"/>
      <c r="K194" s="36">
        <f t="shared" si="15"/>
        <v>14843</v>
      </c>
      <c r="M194" s="39"/>
    </row>
    <row r="195" spans="1:21" ht="15.75" customHeight="1">
      <c r="A195" s="70"/>
      <c r="B195" s="67" t="s">
        <v>108</v>
      </c>
      <c r="C195" s="63">
        <v>14866</v>
      </c>
      <c r="D195" s="71"/>
      <c r="E195" s="72"/>
      <c r="F195" s="71"/>
      <c r="G195" s="71"/>
      <c r="H195" s="72"/>
      <c r="I195" s="66">
        <f t="shared" si="14"/>
        <v>14866</v>
      </c>
      <c r="J195" s="73"/>
      <c r="K195" s="36">
        <f t="shared" si="15"/>
        <v>14866</v>
      </c>
      <c r="M195" s="39"/>
    </row>
    <row r="196" spans="1:21" ht="15.75" customHeight="1">
      <c r="A196" s="70"/>
      <c r="B196" s="67" t="s">
        <v>109</v>
      </c>
      <c r="C196" s="63">
        <v>14976</v>
      </c>
      <c r="D196" s="71"/>
      <c r="E196" s="72"/>
      <c r="F196" s="71"/>
      <c r="G196" s="71"/>
      <c r="H196" s="72"/>
      <c r="I196" s="66">
        <f t="shared" si="14"/>
        <v>14976</v>
      </c>
      <c r="J196" s="73"/>
      <c r="K196" s="36">
        <f t="shared" si="15"/>
        <v>14976</v>
      </c>
      <c r="M196" s="39"/>
    </row>
    <row r="197" spans="1:21" ht="15.75" customHeight="1">
      <c r="A197" s="70"/>
      <c r="B197" s="67" t="s">
        <v>110</v>
      </c>
      <c r="C197" s="63">
        <v>15086</v>
      </c>
      <c r="D197" s="71"/>
      <c r="E197" s="72"/>
      <c r="F197" s="71"/>
      <c r="G197" s="71"/>
      <c r="H197" s="72"/>
      <c r="I197" s="66">
        <f t="shared" si="14"/>
        <v>15086</v>
      </c>
      <c r="J197" s="73"/>
      <c r="K197" s="36">
        <f t="shared" si="15"/>
        <v>15086</v>
      </c>
      <c r="M197" s="39"/>
    </row>
    <row r="198" spans="1:21" ht="14.25" customHeight="1">
      <c r="A198" s="70" t="s">
        <v>87</v>
      </c>
      <c r="B198" s="62" t="s">
        <v>88</v>
      </c>
      <c r="C198" s="63"/>
      <c r="D198" s="71"/>
      <c r="E198" s="72"/>
      <c r="F198" s="71"/>
      <c r="G198" s="71"/>
      <c r="H198" s="72"/>
      <c r="I198" s="66">
        <f t="shared" si="14"/>
        <v>0</v>
      </c>
      <c r="J198" s="73"/>
      <c r="K198" s="36">
        <f t="shared" si="15"/>
        <v>0</v>
      </c>
      <c r="M198" s="39"/>
    </row>
    <row r="199" spans="1:21" ht="10.5" customHeight="1">
      <c r="A199" s="70"/>
      <c r="B199" s="67" t="s">
        <v>107</v>
      </c>
      <c r="C199" s="63">
        <v>14290</v>
      </c>
      <c r="D199" s="71">
        <v>1588</v>
      </c>
      <c r="E199" s="72"/>
      <c r="F199" s="71"/>
      <c r="G199" s="71"/>
      <c r="H199" s="72"/>
      <c r="I199" s="66">
        <f t="shared" si="14"/>
        <v>15878</v>
      </c>
      <c r="J199" s="73"/>
      <c r="K199" s="36">
        <f t="shared" si="15"/>
        <v>15878</v>
      </c>
      <c r="M199" s="39"/>
    </row>
    <row r="200" spans="1:21" ht="12.75" customHeight="1">
      <c r="A200" s="70"/>
      <c r="B200" s="67" t="s">
        <v>108</v>
      </c>
      <c r="C200" s="63">
        <v>14040</v>
      </c>
      <c r="D200" s="71">
        <v>1286</v>
      </c>
      <c r="E200" s="72"/>
      <c r="F200" s="71"/>
      <c r="G200" s="71"/>
      <c r="H200" s="72"/>
      <c r="I200" s="66">
        <f t="shared" si="14"/>
        <v>15326</v>
      </c>
      <c r="J200" s="73"/>
      <c r="K200" s="36">
        <f t="shared" si="15"/>
        <v>15326</v>
      </c>
      <c r="M200" s="39"/>
    </row>
    <row r="201" spans="1:21" ht="12.75" customHeight="1">
      <c r="A201" s="70"/>
      <c r="B201" s="67" t="s">
        <v>109</v>
      </c>
      <c r="C201" s="63">
        <v>14040</v>
      </c>
      <c r="D201" s="71">
        <v>1355</v>
      </c>
      <c r="E201" s="72"/>
      <c r="F201" s="71"/>
      <c r="G201" s="71"/>
      <c r="H201" s="72"/>
      <c r="I201" s="66">
        <f t="shared" si="14"/>
        <v>15395</v>
      </c>
      <c r="J201" s="73"/>
      <c r="K201" s="36">
        <f t="shared" si="15"/>
        <v>15395</v>
      </c>
      <c r="M201" s="39"/>
    </row>
    <row r="202" spans="1:21" ht="10.5" customHeight="1">
      <c r="A202" s="70"/>
      <c r="B202" s="67" t="s">
        <v>110</v>
      </c>
      <c r="C202" s="63">
        <v>14040</v>
      </c>
      <c r="D202" s="71">
        <v>1434</v>
      </c>
      <c r="E202" s="72"/>
      <c r="F202" s="71"/>
      <c r="G202" s="71"/>
      <c r="H202" s="72"/>
      <c r="I202" s="66">
        <f t="shared" si="14"/>
        <v>15474</v>
      </c>
      <c r="J202" s="73"/>
      <c r="K202" s="36">
        <f t="shared" si="15"/>
        <v>15474</v>
      </c>
      <c r="M202" s="39"/>
    </row>
    <row r="203" spans="1:21" ht="13.5" customHeight="1">
      <c r="A203" s="84" t="s">
        <v>89</v>
      </c>
      <c r="B203" s="62" t="s">
        <v>90</v>
      </c>
      <c r="C203" s="63"/>
      <c r="D203" s="63"/>
      <c r="E203" s="64"/>
      <c r="F203" s="63"/>
      <c r="G203" s="63"/>
      <c r="H203" s="64"/>
      <c r="I203" s="66">
        <f t="shared" si="14"/>
        <v>0</v>
      </c>
      <c r="J203" s="73"/>
      <c r="K203" s="36">
        <f t="shared" si="15"/>
        <v>0</v>
      </c>
      <c r="M203" s="39"/>
      <c r="N203" s="39"/>
      <c r="O203" s="39"/>
      <c r="P203" s="39"/>
      <c r="Q203" s="39"/>
      <c r="R203" s="39"/>
      <c r="S203" s="39"/>
      <c r="T203" s="39"/>
      <c r="U203" s="39"/>
    </row>
    <row r="204" spans="1:21" ht="15" customHeight="1">
      <c r="A204" s="84"/>
      <c r="B204" s="67" t="s">
        <v>107</v>
      </c>
      <c r="C204" s="63">
        <v>26058</v>
      </c>
      <c r="D204" s="63">
        <v>52702</v>
      </c>
      <c r="E204" s="64"/>
      <c r="F204" s="65"/>
      <c r="G204" s="63"/>
      <c r="H204" s="64"/>
      <c r="I204" s="66">
        <f t="shared" si="14"/>
        <v>78760</v>
      </c>
      <c r="J204" s="73"/>
      <c r="K204" s="36">
        <f t="shared" si="15"/>
        <v>78760</v>
      </c>
      <c r="M204" s="39"/>
      <c r="N204" s="39"/>
      <c r="O204" s="39"/>
      <c r="P204" s="39"/>
      <c r="Q204" s="39"/>
      <c r="R204" s="39"/>
      <c r="S204" s="39"/>
      <c r="T204" s="39"/>
      <c r="U204" s="39"/>
    </row>
    <row r="205" spans="1:21" ht="15" customHeight="1">
      <c r="A205" s="84"/>
      <c r="B205" s="67" t="s">
        <v>108</v>
      </c>
      <c r="C205" s="63"/>
      <c r="D205" s="63">
        <v>20</v>
      </c>
      <c r="E205" s="64"/>
      <c r="F205" s="65"/>
      <c r="G205" s="63"/>
      <c r="H205" s="64"/>
      <c r="I205" s="66">
        <f t="shared" si="14"/>
        <v>20</v>
      </c>
      <c r="J205" s="73"/>
      <c r="K205" s="36">
        <f t="shared" si="15"/>
        <v>20</v>
      </c>
      <c r="M205" s="39"/>
      <c r="N205" s="39"/>
      <c r="O205" s="39"/>
      <c r="P205" s="39"/>
      <c r="Q205" s="39"/>
      <c r="R205" s="39"/>
      <c r="S205" s="39"/>
      <c r="T205" s="39"/>
      <c r="U205" s="39"/>
    </row>
    <row r="206" spans="1:21" ht="15" customHeight="1">
      <c r="A206" s="84"/>
      <c r="B206" s="67" t="s">
        <v>109</v>
      </c>
      <c r="C206" s="63"/>
      <c r="D206" s="63">
        <v>20</v>
      </c>
      <c r="E206" s="64"/>
      <c r="F206" s="65"/>
      <c r="G206" s="63"/>
      <c r="H206" s="64"/>
      <c r="I206" s="66">
        <f t="shared" si="14"/>
        <v>20</v>
      </c>
      <c r="J206" s="73"/>
      <c r="K206" s="36">
        <f t="shared" si="15"/>
        <v>20</v>
      </c>
      <c r="M206" s="39"/>
      <c r="N206" s="39"/>
      <c r="O206" s="39"/>
      <c r="P206" s="39"/>
      <c r="Q206" s="39"/>
      <c r="R206" s="39"/>
      <c r="S206" s="39"/>
      <c r="T206" s="39"/>
      <c r="U206" s="39"/>
    </row>
    <row r="207" spans="1:21" ht="15" customHeight="1">
      <c r="A207" s="84"/>
      <c r="B207" s="67" t="s">
        <v>110</v>
      </c>
      <c r="C207" s="63"/>
      <c r="D207" s="63">
        <v>20</v>
      </c>
      <c r="E207" s="64"/>
      <c r="F207" s="65"/>
      <c r="G207" s="63"/>
      <c r="H207" s="64"/>
      <c r="I207" s="66">
        <f t="shared" si="14"/>
        <v>20</v>
      </c>
      <c r="J207" s="73"/>
      <c r="K207" s="36">
        <f t="shared" si="15"/>
        <v>20</v>
      </c>
      <c r="M207" s="39"/>
      <c r="N207" s="39"/>
      <c r="O207" s="39"/>
      <c r="P207" s="39"/>
      <c r="Q207" s="39"/>
      <c r="R207" s="39"/>
      <c r="S207" s="39"/>
      <c r="T207" s="39"/>
      <c r="U207" s="39"/>
    </row>
    <row r="208" spans="1:21" ht="10.5" customHeight="1">
      <c r="A208" s="84" t="s">
        <v>91</v>
      </c>
      <c r="B208" s="62" t="s">
        <v>92</v>
      </c>
      <c r="C208" s="63"/>
      <c r="D208" s="63"/>
      <c r="E208" s="64"/>
      <c r="F208" s="65"/>
      <c r="G208" s="63"/>
      <c r="H208" s="64"/>
      <c r="I208" s="66"/>
      <c r="J208" s="73"/>
      <c r="K208" s="36"/>
      <c r="M208" s="39"/>
      <c r="P208" s="39"/>
    </row>
    <row r="209" spans="1:16" ht="11.25" customHeight="1">
      <c r="A209" s="84"/>
      <c r="B209" s="67" t="s">
        <v>107</v>
      </c>
      <c r="C209" s="63">
        <v>5800</v>
      </c>
      <c r="D209" s="63"/>
      <c r="E209" s="64"/>
      <c r="F209" s="65"/>
      <c r="G209" s="63"/>
      <c r="H209" s="64"/>
      <c r="I209" s="66">
        <f t="shared" si="14"/>
        <v>5800</v>
      </c>
      <c r="J209" s="73"/>
      <c r="K209" s="36">
        <f t="shared" si="15"/>
        <v>5800</v>
      </c>
      <c r="M209" s="39"/>
      <c r="P209" s="39"/>
    </row>
    <row r="210" spans="1:16" ht="11.25" customHeight="1">
      <c r="A210" s="84"/>
      <c r="B210" s="67" t="s">
        <v>108</v>
      </c>
      <c r="C210" s="63">
        <v>5800</v>
      </c>
      <c r="D210" s="63"/>
      <c r="E210" s="64"/>
      <c r="F210" s="65"/>
      <c r="G210" s="63"/>
      <c r="H210" s="64"/>
      <c r="I210" s="66">
        <f t="shared" si="14"/>
        <v>5800</v>
      </c>
      <c r="J210" s="73"/>
      <c r="K210" s="36">
        <f t="shared" si="15"/>
        <v>5800</v>
      </c>
      <c r="M210" s="39"/>
      <c r="P210" s="39"/>
    </row>
    <row r="211" spans="1:16" ht="11.25" customHeight="1">
      <c r="A211" s="84"/>
      <c r="B211" s="67" t="s">
        <v>109</v>
      </c>
      <c r="C211" s="63">
        <v>5800</v>
      </c>
      <c r="D211" s="63"/>
      <c r="E211" s="64"/>
      <c r="F211" s="65"/>
      <c r="G211" s="63"/>
      <c r="H211" s="64"/>
      <c r="I211" s="66">
        <f t="shared" si="14"/>
        <v>5800</v>
      </c>
      <c r="J211" s="73"/>
      <c r="K211" s="36">
        <f t="shared" si="15"/>
        <v>5800</v>
      </c>
      <c r="M211" s="39"/>
      <c r="P211" s="39"/>
    </row>
    <row r="212" spans="1:16" ht="11.25" customHeight="1">
      <c r="A212" s="84"/>
      <c r="B212" s="67" t="s">
        <v>110</v>
      </c>
      <c r="C212" s="63">
        <v>5800</v>
      </c>
      <c r="D212" s="63"/>
      <c r="E212" s="64"/>
      <c r="F212" s="65"/>
      <c r="G212" s="63"/>
      <c r="H212" s="64"/>
      <c r="I212" s="66">
        <f t="shared" si="14"/>
        <v>5800</v>
      </c>
      <c r="J212" s="73"/>
      <c r="K212" s="36">
        <f t="shared" si="15"/>
        <v>5800</v>
      </c>
      <c r="M212" s="39"/>
      <c r="P212" s="39"/>
    </row>
    <row r="213" spans="1:16" ht="12" customHeight="1">
      <c r="A213" s="70" t="s">
        <v>93</v>
      </c>
      <c r="B213" s="62" t="s">
        <v>94</v>
      </c>
      <c r="C213" s="63"/>
      <c r="D213" s="71"/>
      <c r="E213" s="72"/>
      <c r="F213" s="71"/>
      <c r="G213" s="71"/>
      <c r="H213" s="72"/>
      <c r="I213" s="66">
        <f t="shared" si="14"/>
        <v>0</v>
      </c>
      <c r="J213" s="73"/>
      <c r="K213" s="36">
        <f t="shared" si="15"/>
        <v>0</v>
      </c>
      <c r="M213" s="39"/>
    </row>
    <row r="214" spans="1:16" ht="12" customHeight="1">
      <c r="A214" s="70"/>
      <c r="B214" s="67" t="s">
        <v>107</v>
      </c>
      <c r="C214" s="63"/>
      <c r="D214" s="71"/>
      <c r="E214" s="72"/>
      <c r="F214" s="71"/>
      <c r="G214" s="71"/>
      <c r="H214" s="72"/>
      <c r="I214" s="66">
        <f t="shared" si="14"/>
        <v>0</v>
      </c>
      <c r="J214" s="73"/>
      <c r="K214" s="36">
        <f t="shared" si="15"/>
        <v>0</v>
      </c>
      <c r="M214" s="39"/>
    </row>
    <row r="215" spans="1:16" ht="12" customHeight="1">
      <c r="A215" s="70"/>
      <c r="B215" s="67" t="s">
        <v>108</v>
      </c>
      <c r="C215" s="63"/>
      <c r="D215" s="71"/>
      <c r="E215" s="72"/>
      <c r="F215" s="71"/>
      <c r="G215" s="71"/>
      <c r="H215" s="72"/>
      <c r="I215" s="66">
        <f t="shared" si="14"/>
        <v>0</v>
      </c>
      <c r="J215" s="73"/>
      <c r="K215" s="36">
        <f t="shared" si="15"/>
        <v>0</v>
      </c>
      <c r="M215" s="39"/>
    </row>
    <row r="216" spans="1:16" ht="12" customHeight="1">
      <c r="A216" s="70"/>
      <c r="B216" s="67" t="s">
        <v>109</v>
      </c>
      <c r="C216" s="63"/>
      <c r="D216" s="71"/>
      <c r="E216" s="72"/>
      <c r="F216" s="71"/>
      <c r="G216" s="71"/>
      <c r="H216" s="72"/>
      <c r="I216" s="66">
        <f t="shared" si="14"/>
        <v>0</v>
      </c>
      <c r="J216" s="73"/>
      <c r="K216" s="36">
        <f t="shared" si="15"/>
        <v>0</v>
      </c>
      <c r="M216" s="39"/>
    </row>
    <row r="217" spans="1:16" ht="12" customHeight="1">
      <c r="A217" s="70"/>
      <c r="B217" s="67" t="s">
        <v>110</v>
      </c>
      <c r="C217" s="63"/>
      <c r="D217" s="71"/>
      <c r="E217" s="72"/>
      <c r="F217" s="71"/>
      <c r="G217" s="71"/>
      <c r="H217" s="72"/>
      <c r="I217" s="66">
        <f t="shared" si="14"/>
        <v>0</v>
      </c>
      <c r="J217" s="73"/>
      <c r="K217" s="36">
        <f t="shared" si="15"/>
        <v>0</v>
      </c>
      <c r="M217" s="39"/>
    </row>
    <row r="218" spans="1:16" ht="14.25" customHeight="1">
      <c r="A218" s="89" t="s">
        <v>95</v>
      </c>
      <c r="B218" s="62" t="s">
        <v>96</v>
      </c>
      <c r="C218" s="63"/>
      <c r="D218" s="63"/>
      <c r="E218" s="64"/>
      <c r="F218" s="71"/>
      <c r="G218" s="71"/>
      <c r="H218" s="72"/>
      <c r="I218" s="66">
        <f t="shared" si="14"/>
        <v>0</v>
      </c>
      <c r="J218" s="73"/>
      <c r="K218" s="36">
        <f t="shared" si="15"/>
        <v>0</v>
      </c>
      <c r="M218" s="39"/>
    </row>
    <row r="219" spans="1:16" ht="15" customHeight="1">
      <c r="A219" s="89"/>
      <c r="B219" s="67" t="s">
        <v>107</v>
      </c>
      <c r="C219" s="63"/>
      <c r="D219" s="63"/>
      <c r="E219" s="64"/>
      <c r="F219" s="71"/>
      <c r="G219" s="71"/>
      <c r="H219" s="72"/>
      <c r="I219" s="66">
        <f t="shared" si="14"/>
        <v>0</v>
      </c>
      <c r="J219" s="73"/>
      <c r="K219" s="36">
        <f t="shared" si="15"/>
        <v>0</v>
      </c>
      <c r="M219" s="39"/>
    </row>
    <row r="220" spans="1:16" ht="15" customHeight="1">
      <c r="A220" s="89"/>
      <c r="B220" s="67" t="s">
        <v>108</v>
      </c>
      <c r="C220" s="63"/>
      <c r="D220" s="63"/>
      <c r="E220" s="64"/>
      <c r="F220" s="71"/>
      <c r="G220" s="71"/>
      <c r="H220" s="72"/>
      <c r="I220" s="66">
        <f t="shared" si="14"/>
        <v>0</v>
      </c>
      <c r="J220" s="73"/>
      <c r="K220" s="36">
        <f t="shared" si="15"/>
        <v>0</v>
      </c>
      <c r="M220" s="39"/>
    </row>
    <row r="221" spans="1:16" ht="15" customHeight="1">
      <c r="A221" s="89"/>
      <c r="B221" s="67" t="s">
        <v>109</v>
      </c>
      <c r="C221" s="63"/>
      <c r="D221" s="63"/>
      <c r="E221" s="64"/>
      <c r="F221" s="71"/>
      <c r="G221" s="71"/>
      <c r="H221" s="72"/>
      <c r="I221" s="66">
        <f t="shared" si="14"/>
        <v>0</v>
      </c>
      <c r="J221" s="73"/>
      <c r="K221" s="36">
        <f t="shared" si="15"/>
        <v>0</v>
      </c>
      <c r="M221" s="39"/>
    </row>
    <row r="222" spans="1:16" ht="15" customHeight="1">
      <c r="A222" s="89"/>
      <c r="B222" s="67" t="s">
        <v>110</v>
      </c>
      <c r="C222" s="63"/>
      <c r="D222" s="63"/>
      <c r="E222" s="64"/>
      <c r="F222" s="71"/>
      <c r="G222" s="71"/>
      <c r="H222" s="72"/>
      <c r="I222" s="66">
        <f t="shared" ref="I222:I237" si="18">C222+D222+F222+G222</f>
        <v>0</v>
      </c>
      <c r="J222" s="73"/>
      <c r="K222" s="36">
        <f t="shared" ref="K222:K237" si="19">I222-J222</f>
        <v>0</v>
      </c>
      <c r="M222" s="39"/>
    </row>
    <row r="223" spans="1:16" ht="24.75" customHeight="1">
      <c r="A223" s="90" t="s">
        <v>97</v>
      </c>
      <c r="B223" s="62" t="s">
        <v>98</v>
      </c>
      <c r="C223" s="63"/>
      <c r="D223" s="63"/>
      <c r="E223" s="64"/>
      <c r="F223" s="71"/>
      <c r="G223" s="71"/>
      <c r="H223" s="72"/>
      <c r="I223" s="66">
        <f t="shared" si="18"/>
        <v>0</v>
      </c>
      <c r="J223" s="73"/>
      <c r="K223" s="36">
        <f t="shared" si="19"/>
        <v>0</v>
      </c>
      <c r="M223" s="39"/>
    </row>
    <row r="224" spans="1:16" ht="24.75" customHeight="1">
      <c r="A224" s="90"/>
      <c r="B224" s="67" t="s">
        <v>107</v>
      </c>
      <c r="C224" s="91">
        <v>0</v>
      </c>
      <c r="D224" s="91"/>
      <c r="E224" s="92"/>
      <c r="F224" s="93"/>
      <c r="G224" s="93"/>
      <c r="H224" s="94"/>
      <c r="I224" s="95">
        <f t="shared" si="18"/>
        <v>0</v>
      </c>
      <c r="J224" s="96"/>
      <c r="K224" s="59">
        <f t="shared" si="19"/>
        <v>0</v>
      </c>
      <c r="M224" s="39"/>
    </row>
    <row r="225" spans="1:13" ht="10.5" customHeight="1">
      <c r="A225" s="90"/>
      <c r="B225" s="67" t="s">
        <v>108</v>
      </c>
      <c r="C225" s="91"/>
      <c r="D225" s="91"/>
      <c r="E225" s="92"/>
      <c r="F225" s="93"/>
      <c r="G225" s="93"/>
      <c r="H225" s="94"/>
      <c r="I225" s="95">
        <f t="shared" si="18"/>
        <v>0</v>
      </c>
      <c r="J225" s="96"/>
      <c r="K225" s="59">
        <f t="shared" si="19"/>
        <v>0</v>
      </c>
      <c r="M225" s="39"/>
    </row>
    <row r="226" spans="1:13" ht="12" customHeight="1">
      <c r="A226" s="90"/>
      <c r="B226" s="67" t="s">
        <v>109</v>
      </c>
      <c r="C226" s="91"/>
      <c r="D226" s="91"/>
      <c r="E226" s="92"/>
      <c r="F226" s="93"/>
      <c r="G226" s="93"/>
      <c r="H226" s="94"/>
      <c r="I226" s="95">
        <f t="shared" si="18"/>
        <v>0</v>
      </c>
      <c r="J226" s="96"/>
      <c r="K226" s="59">
        <f t="shared" si="19"/>
        <v>0</v>
      </c>
      <c r="M226" s="39"/>
    </row>
    <row r="227" spans="1:13" ht="9.75" customHeight="1">
      <c r="A227" s="90"/>
      <c r="B227" s="67" t="s">
        <v>110</v>
      </c>
      <c r="C227" s="91"/>
      <c r="D227" s="91"/>
      <c r="E227" s="92"/>
      <c r="F227" s="93"/>
      <c r="G227" s="93"/>
      <c r="H227" s="94"/>
      <c r="I227" s="95">
        <f t="shared" si="18"/>
        <v>0</v>
      </c>
      <c r="J227" s="96"/>
      <c r="K227" s="59">
        <f t="shared" si="19"/>
        <v>0</v>
      </c>
      <c r="M227" s="39"/>
    </row>
    <row r="228" spans="1:13" ht="12" customHeight="1">
      <c r="A228" s="90" t="s">
        <v>99</v>
      </c>
      <c r="B228" s="62" t="s">
        <v>100</v>
      </c>
      <c r="C228" s="91"/>
      <c r="D228" s="91"/>
      <c r="E228" s="92"/>
      <c r="F228" s="93"/>
      <c r="G228" s="93"/>
      <c r="H228" s="94"/>
      <c r="I228" s="95">
        <f t="shared" si="18"/>
        <v>0</v>
      </c>
      <c r="J228" s="96"/>
      <c r="K228" s="59">
        <f t="shared" si="19"/>
        <v>0</v>
      </c>
      <c r="M228" s="39"/>
    </row>
    <row r="229" spans="1:13" ht="13.5" customHeight="1">
      <c r="A229" s="90"/>
      <c r="B229" s="67" t="s">
        <v>107</v>
      </c>
      <c r="C229" s="91"/>
      <c r="D229" s="91"/>
      <c r="E229" s="92"/>
      <c r="F229" s="93"/>
      <c r="G229" s="93"/>
      <c r="H229" s="94"/>
      <c r="I229" s="95">
        <f t="shared" si="18"/>
        <v>0</v>
      </c>
      <c r="J229" s="96"/>
      <c r="K229" s="59">
        <f t="shared" si="19"/>
        <v>0</v>
      </c>
      <c r="M229" s="39"/>
    </row>
    <row r="230" spans="1:13" ht="12.75" customHeight="1">
      <c r="A230" s="90"/>
      <c r="B230" s="67" t="s">
        <v>108</v>
      </c>
      <c r="C230" s="91"/>
      <c r="D230" s="91"/>
      <c r="E230" s="92"/>
      <c r="F230" s="93"/>
      <c r="G230" s="93"/>
      <c r="H230" s="94"/>
      <c r="I230" s="95">
        <f t="shared" si="18"/>
        <v>0</v>
      </c>
      <c r="J230" s="96"/>
      <c r="K230" s="59">
        <f t="shared" si="19"/>
        <v>0</v>
      </c>
      <c r="M230" s="39"/>
    </row>
    <row r="231" spans="1:13" ht="13.5" customHeight="1">
      <c r="A231" s="90"/>
      <c r="B231" s="67" t="s">
        <v>109</v>
      </c>
      <c r="C231" s="91"/>
      <c r="D231" s="91"/>
      <c r="E231" s="92"/>
      <c r="F231" s="93"/>
      <c r="G231" s="93"/>
      <c r="H231" s="94"/>
      <c r="I231" s="95">
        <f t="shared" si="18"/>
        <v>0</v>
      </c>
      <c r="J231" s="96"/>
      <c r="K231" s="59">
        <f t="shared" si="19"/>
        <v>0</v>
      </c>
      <c r="M231" s="39"/>
    </row>
    <row r="232" spans="1:13" ht="17.25" customHeight="1">
      <c r="A232" s="90"/>
      <c r="B232" s="67" t="s">
        <v>110</v>
      </c>
      <c r="C232" s="91"/>
      <c r="D232" s="91"/>
      <c r="E232" s="92"/>
      <c r="F232" s="93"/>
      <c r="G232" s="93"/>
      <c r="H232" s="94"/>
      <c r="I232" s="95">
        <f t="shared" si="18"/>
        <v>0</v>
      </c>
      <c r="J232" s="96"/>
      <c r="K232" s="59">
        <f t="shared" si="19"/>
        <v>0</v>
      </c>
      <c r="M232" s="39"/>
    </row>
    <row r="233" spans="1:13" ht="23.25" customHeight="1">
      <c r="A233" s="97" t="s">
        <v>116</v>
      </c>
      <c r="B233" s="98" t="s">
        <v>101</v>
      </c>
      <c r="C233" s="99"/>
      <c r="D233" s="99"/>
      <c r="E233" s="99"/>
      <c r="F233" s="99"/>
      <c r="G233" s="99"/>
      <c r="H233" s="99"/>
      <c r="I233" s="100"/>
      <c r="J233" s="100"/>
      <c r="K233" s="60"/>
      <c r="M233" s="39"/>
    </row>
    <row r="234" spans="1:13" ht="18.75" customHeight="1">
      <c r="A234" s="101"/>
      <c r="B234" s="102" t="s">
        <v>107</v>
      </c>
      <c r="C234" s="103">
        <f>C24-C139</f>
        <v>-77686</v>
      </c>
      <c r="D234" s="103">
        <f>D24-D139</f>
        <v>-16469</v>
      </c>
      <c r="E234" s="103">
        <f t="shared" ref="E234:H237" si="20">E24-E139</f>
        <v>0</v>
      </c>
      <c r="F234" s="103">
        <f t="shared" si="20"/>
        <v>0</v>
      </c>
      <c r="G234" s="103">
        <f t="shared" si="20"/>
        <v>0</v>
      </c>
      <c r="H234" s="103">
        <f t="shared" si="20"/>
        <v>0</v>
      </c>
      <c r="I234" s="104">
        <f t="shared" si="18"/>
        <v>-94155</v>
      </c>
      <c r="J234" s="103">
        <f>J24-J139</f>
        <v>0</v>
      </c>
      <c r="K234" s="40">
        <f t="shared" si="19"/>
        <v>-94155</v>
      </c>
      <c r="M234" s="39"/>
    </row>
    <row r="235" spans="1:13" ht="18.75" customHeight="1">
      <c r="A235" s="101"/>
      <c r="B235" s="102" t="s">
        <v>108</v>
      </c>
      <c r="C235" s="103">
        <f t="shared" ref="C235:D237" si="21">C25-C140</f>
        <v>0</v>
      </c>
      <c r="D235" s="103">
        <f t="shared" si="21"/>
        <v>0</v>
      </c>
      <c r="E235" s="103"/>
      <c r="F235" s="103">
        <f t="shared" si="20"/>
        <v>0</v>
      </c>
      <c r="G235" s="103">
        <f t="shared" si="20"/>
        <v>0</v>
      </c>
      <c r="H235" s="103">
        <f t="shared" si="20"/>
        <v>0</v>
      </c>
      <c r="I235" s="104">
        <f t="shared" si="18"/>
        <v>0</v>
      </c>
      <c r="J235" s="103">
        <f t="shared" ref="J235:J237" si="22">J25-J140</f>
        <v>0</v>
      </c>
      <c r="K235" s="40">
        <f t="shared" si="19"/>
        <v>0</v>
      </c>
    </row>
    <row r="236" spans="1:13" ht="15.75" customHeight="1">
      <c r="A236" s="101"/>
      <c r="B236" s="102" t="s">
        <v>109</v>
      </c>
      <c r="C236" s="103">
        <f t="shared" si="21"/>
        <v>0</v>
      </c>
      <c r="D236" s="103">
        <f t="shared" si="21"/>
        <v>0</v>
      </c>
      <c r="E236" s="103"/>
      <c r="F236" s="103">
        <f t="shared" si="20"/>
        <v>0</v>
      </c>
      <c r="G236" s="103">
        <f t="shared" si="20"/>
        <v>0</v>
      </c>
      <c r="H236" s="103">
        <f t="shared" si="20"/>
        <v>0</v>
      </c>
      <c r="I236" s="104">
        <f t="shared" si="18"/>
        <v>0</v>
      </c>
      <c r="J236" s="103">
        <f t="shared" si="22"/>
        <v>0</v>
      </c>
      <c r="K236" s="40">
        <f t="shared" si="19"/>
        <v>0</v>
      </c>
    </row>
    <row r="237" spans="1:13" ht="19.5" customHeight="1">
      <c r="A237" s="101"/>
      <c r="B237" s="102" t="s">
        <v>110</v>
      </c>
      <c r="C237" s="103">
        <f t="shared" si="21"/>
        <v>0</v>
      </c>
      <c r="D237" s="103">
        <f t="shared" si="21"/>
        <v>0</v>
      </c>
      <c r="E237" s="103"/>
      <c r="F237" s="103">
        <f t="shared" si="20"/>
        <v>0</v>
      </c>
      <c r="G237" s="103">
        <f t="shared" si="20"/>
        <v>0</v>
      </c>
      <c r="H237" s="103">
        <f t="shared" si="20"/>
        <v>0</v>
      </c>
      <c r="I237" s="104">
        <f t="shared" si="18"/>
        <v>0</v>
      </c>
      <c r="J237" s="103">
        <f t="shared" si="22"/>
        <v>0</v>
      </c>
      <c r="K237" s="40">
        <f t="shared" si="19"/>
        <v>0</v>
      </c>
    </row>
    <row r="238" spans="1:13" ht="22.5" customHeight="1">
      <c r="A238" s="49"/>
      <c r="B238" s="50"/>
      <c r="C238" s="51"/>
      <c r="D238" s="51"/>
      <c r="E238" s="51"/>
      <c r="F238" s="51"/>
      <c r="G238" s="51"/>
      <c r="H238" s="51"/>
      <c r="I238" s="52"/>
      <c r="J238" s="52"/>
      <c r="K238" s="53"/>
    </row>
    <row r="239" spans="1:13">
      <c r="A239" s="3" t="s">
        <v>102</v>
      </c>
      <c r="B239" s="3"/>
      <c r="C239" s="41"/>
      <c r="D239" s="41"/>
      <c r="E239" s="41"/>
      <c r="F239" s="41"/>
      <c r="G239" s="41"/>
      <c r="H239" s="42"/>
    </row>
    <row r="240" spans="1:13">
      <c r="A240" s="43" t="s">
        <v>103</v>
      </c>
      <c r="B240" s="42"/>
      <c r="C240" s="42"/>
      <c r="D240" s="42"/>
      <c r="E240" s="42"/>
      <c r="F240" s="42"/>
    </row>
    <row r="241" spans="1:10">
      <c r="A241" s="44" t="s">
        <v>105</v>
      </c>
      <c r="B241" s="42"/>
      <c r="C241" s="42"/>
      <c r="D241" s="42"/>
      <c r="E241" s="42"/>
      <c r="F241" s="42"/>
    </row>
    <row r="242" spans="1:10">
      <c r="A242" s="45"/>
      <c r="B242" s="7"/>
      <c r="C242" s="7"/>
      <c r="D242" s="7"/>
      <c r="E242" s="7"/>
      <c r="F242" s="7"/>
    </row>
    <row r="243" spans="1:10" ht="15.75">
      <c r="A243" s="46"/>
      <c r="B243" s="7"/>
      <c r="C243" s="7"/>
      <c r="D243" s="7"/>
      <c r="E243" s="7"/>
      <c r="F243" s="42"/>
      <c r="G243" s="47" t="s">
        <v>104</v>
      </c>
      <c r="H243" s="47"/>
      <c r="I243" s="47"/>
      <c r="J243" s="47"/>
    </row>
    <row r="244" spans="1:10">
      <c r="A244" s="7"/>
      <c r="B244" s="7"/>
      <c r="C244" s="7"/>
      <c r="D244" s="7"/>
      <c r="E244" s="7"/>
      <c r="F244" s="42"/>
      <c r="G244" s="42"/>
      <c r="H244" s="42"/>
      <c r="I244" s="42"/>
      <c r="J244" s="7"/>
    </row>
    <row r="245" spans="1:10" ht="15.75">
      <c r="F245" s="7"/>
      <c r="G245" s="48" t="s">
        <v>106</v>
      </c>
      <c r="H245" s="48"/>
      <c r="I245" s="48"/>
      <c r="J245" s="48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</vt:lpstr>
      <vt:lpstr>'INITIAL '!Print_Titles</vt:lpstr>
    </vt:vector>
  </TitlesOfParts>
  <Company>cjarges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larisa</cp:lastModifiedBy>
  <cp:lastPrinted>2019-05-14T06:11:39Z</cp:lastPrinted>
  <dcterms:created xsi:type="dcterms:W3CDTF">2012-02-15T12:17:55Z</dcterms:created>
  <dcterms:modified xsi:type="dcterms:W3CDTF">2019-06-03T08:54:03Z</dcterms:modified>
</cp:coreProperties>
</file>