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TOTAL" sheetId="14" r:id="rId1"/>
  </sheets>
  <definedNames>
    <definedName name="_xlnm.Print_Titles" localSheetId="0">TOTAL!$11:$13</definedName>
  </definedNames>
  <calcPr calcId="125725"/>
</workbook>
</file>

<file path=xl/calcChain.xml><?xml version="1.0" encoding="utf-8"?>
<calcChain xmlns="http://schemas.openxmlformats.org/spreadsheetml/2006/main">
  <c r="D28" i="14"/>
  <c r="C28"/>
  <c r="C48" s="1"/>
  <c r="D69"/>
  <c r="E69"/>
  <c r="F69"/>
  <c r="D70"/>
  <c r="E70"/>
  <c r="F70"/>
  <c r="C70"/>
  <c r="C69"/>
  <c r="D66"/>
  <c r="E66"/>
  <c r="F66"/>
  <c r="C66"/>
  <c r="D71"/>
  <c r="E71"/>
  <c r="F71"/>
  <c r="C71"/>
  <c r="D72"/>
  <c r="E72"/>
  <c r="F72"/>
  <c r="C72"/>
  <c r="F226"/>
  <c r="F224" s="1"/>
  <c r="F223" s="1"/>
  <c r="E226"/>
  <c r="E224" s="1"/>
  <c r="E223" s="1"/>
  <c r="D226"/>
  <c r="D224" s="1"/>
  <c r="D223" s="1"/>
  <c r="C226"/>
  <c r="C224" s="1"/>
  <c r="C223" s="1"/>
  <c r="F18"/>
  <c r="F41" s="1"/>
  <c r="E18"/>
  <c r="E41" s="1"/>
  <c r="D18"/>
  <c r="D41" s="1"/>
  <c r="C18"/>
  <c r="C41" s="1"/>
  <c r="F16"/>
  <c r="F39" s="1"/>
  <c r="E16"/>
  <c r="E39" s="1"/>
  <c r="D16"/>
  <c r="D39" s="1"/>
  <c r="C16"/>
  <c r="C39" s="1"/>
  <c r="D53"/>
  <c r="E53"/>
  <c r="F53"/>
  <c r="C53"/>
  <c r="D26"/>
  <c r="E26"/>
  <c r="F26"/>
  <c r="C26"/>
  <c r="D93"/>
  <c r="D83" s="1"/>
  <c r="E93"/>
  <c r="E83" s="1"/>
  <c r="F93"/>
  <c r="F83" s="1"/>
  <c r="C93"/>
  <c r="C83" s="1"/>
  <c r="C113"/>
  <c r="C112" s="1"/>
  <c r="C111" s="1"/>
  <c r="D46"/>
  <c r="E46"/>
  <c r="F46"/>
  <c r="C46"/>
  <c r="C104"/>
  <c r="C103" s="1"/>
  <c r="D35"/>
  <c r="E35"/>
  <c r="F35"/>
  <c r="C35"/>
  <c r="D145"/>
  <c r="E145"/>
  <c r="F145"/>
  <c r="C145"/>
  <c r="D113"/>
  <c r="D112" s="1"/>
  <c r="D111" s="1"/>
  <c r="E113"/>
  <c r="E112" s="1"/>
  <c r="E111" s="1"/>
  <c r="F113"/>
  <c r="F112" s="1"/>
  <c r="F111" s="1"/>
  <c r="D103"/>
  <c r="E103"/>
  <c r="E92" s="1"/>
  <c r="E82" s="1"/>
  <c r="F103"/>
  <c r="D60"/>
  <c r="D59" s="1"/>
  <c r="E60"/>
  <c r="E59" s="1"/>
  <c r="F60"/>
  <c r="F59" s="1"/>
  <c r="C60"/>
  <c r="C59" s="1"/>
  <c r="C25"/>
  <c r="C52" s="1"/>
  <c r="C24"/>
  <c r="C47" s="1"/>
  <c r="D94"/>
  <c r="D84" s="1"/>
  <c r="E94"/>
  <c r="E84" s="1"/>
  <c r="F94"/>
  <c r="F84" s="1"/>
  <c r="C143"/>
  <c r="D144"/>
  <c r="E144"/>
  <c r="F144"/>
  <c r="C144"/>
  <c r="D101"/>
  <c r="E101"/>
  <c r="F101"/>
  <c r="D102"/>
  <c r="E102"/>
  <c r="F102"/>
  <c r="F28"/>
  <c r="F48" s="1"/>
  <c r="E28"/>
  <c r="D48"/>
  <c r="F283"/>
  <c r="F281" s="1"/>
  <c r="F280" s="1"/>
  <c r="E283"/>
  <c r="E281" s="1"/>
  <c r="E280" s="1"/>
  <c r="D283"/>
  <c r="D281" s="1"/>
  <c r="D280" s="1"/>
  <c r="C283"/>
  <c r="C31"/>
  <c r="C56" s="1"/>
  <c r="F287"/>
  <c r="F285" s="1"/>
  <c r="E287"/>
  <c r="E285" s="1"/>
  <c r="D287"/>
  <c r="D285" s="1"/>
  <c r="C287"/>
  <c r="C285" s="1"/>
  <c r="F276"/>
  <c r="F274" s="1"/>
  <c r="E276"/>
  <c r="E274" s="1"/>
  <c r="D276"/>
  <c r="D274" s="1"/>
  <c r="C276"/>
  <c r="F270"/>
  <c r="F268" s="1"/>
  <c r="E270"/>
  <c r="E268" s="1"/>
  <c r="D270"/>
  <c r="D268" s="1"/>
  <c r="C270"/>
  <c r="C268" s="1"/>
  <c r="D265"/>
  <c r="E265"/>
  <c r="F265"/>
  <c r="C265"/>
  <c r="F264"/>
  <c r="F262" s="1"/>
  <c r="E264"/>
  <c r="E262" s="1"/>
  <c r="D264"/>
  <c r="D262" s="1"/>
  <c r="D261" s="1"/>
  <c r="C264"/>
  <c r="C262" s="1"/>
  <c r="C261" s="1"/>
  <c r="F241"/>
  <c r="F239" s="1"/>
  <c r="F238" s="1"/>
  <c r="E241"/>
  <c r="E239" s="1"/>
  <c r="E238" s="1"/>
  <c r="D241"/>
  <c r="D239" s="1"/>
  <c r="D238" s="1"/>
  <c r="C241"/>
  <c r="C239" s="1"/>
  <c r="C238" s="1"/>
  <c r="F235"/>
  <c r="F233" s="1"/>
  <c r="E235"/>
  <c r="E233" s="1"/>
  <c r="D235"/>
  <c r="D233" s="1"/>
  <c r="C235"/>
  <c r="C233" s="1"/>
  <c r="F231"/>
  <c r="F229" s="1"/>
  <c r="F228" s="1"/>
  <c r="E231"/>
  <c r="E229" s="1"/>
  <c r="E228" s="1"/>
  <c r="D231"/>
  <c r="D229" s="1"/>
  <c r="D228" s="1"/>
  <c r="C231"/>
  <c r="C229" s="1"/>
  <c r="C228" s="1"/>
  <c r="F219"/>
  <c r="F217" s="1"/>
  <c r="E219"/>
  <c r="E217" s="1"/>
  <c r="D219"/>
  <c r="D217" s="1"/>
  <c r="C219"/>
  <c r="F213"/>
  <c r="F211" s="1"/>
  <c r="E213"/>
  <c r="E211" s="1"/>
  <c r="D213"/>
  <c r="D211" s="1"/>
  <c r="C213"/>
  <c r="D31"/>
  <c r="D56" s="1"/>
  <c r="F204"/>
  <c r="F202" s="1"/>
  <c r="E204"/>
  <c r="E202" s="1"/>
  <c r="D204"/>
  <c r="D202" s="1"/>
  <c r="C204"/>
  <c r="C202" s="1"/>
  <c r="F75"/>
  <c r="F73" s="1"/>
  <c r="E75"/>
  <c r="E73" s="1"/>
  <c r="D75"/>
  <c r="D73" s="1"/>
  <c r="C75"/>
  <c r="C73" s="1"/>
  <c r="C279"/>
  <c r="C260" s="1"/>
  <c r="C253"/>
  <c r="C252" s="1"/>
  <c r="F251"/>
  <c r="F250" s="1"/>
  <c r="E251"/>
  <c r="E250" s="1"/>
  <c r="E249" s="1"/>
  <c r="D251"/>
  <c r="D250" s="1"/>
  <c r="C251"/>
  <c r="C250" s="1"/>
  <c r="C217"/>
  <c r="F215"/>
  <c r="F214" s="1"/>
  <c r="E215"/>
  <c r="E200" s="1"/>
  <c r="D215"/>
  <c r="D200" s="1"/>
  <c r="C215"/>
  <c r="C214" s="1"/>
  <c r="F25"/>
  <c r="F52" s="1"/>
  <c r="E25"/>
  <c r="E52" s="1"/>
  <c r="D25"/>
  <c r="D52" s="1"/>
  <c r="F24"/>
  <c r="F47" s="1"/>
  <c r="E24"/>
  <c r="E47" s="1"/>
  <c r="D24"/>
  <c r="F17"/>
  <c r="F40" s="1"/>
  <c r="E17"/>
  <c r="E40" s="1"/>
  <c r="D17"/>
  <c r="D40" s="1"/>
  <c r="C17"/>
  <c r="C40" s="1"/>
  <c r="D196"/>
  <c r="E196"/>
  <c r="F196"/>
  <c r="C196"/>
  <c r="D207"/>
  <c r="D206" s="1"/>
  <c r="D197" s="1"/>
  <c r="E207"/>
  <c r="E206" s="1"/>
  <c r="F207"/>
  <c r="F206" s="1"/>
  <c r="F197" s="1"/>
  <c r="C291"/>
  <c r="C290" s="1"/>
  <c r="D90"/>
  <c r="D80" s="1"/>
  <c r="E90"/>
  <c r="F90"/>
  <c r="F80" s="1"/>
  <c r="C90"/>
  <c r="D156"/>
  <c r="E156"/>
  <c r="F156"/>
  <c r="C156"/>
  <c r="D125"/>
  <c r="E125"/>
  <c r="F125"/>
  <c r="D50"/>
  <c r="E50"/>
  <c r="F50"/>
  <c r="C50"/>
  <c r="D49"/>
  <c r="E49"/>
  <c r="F49"/>
  <c r="C49"/>
  <c r="D45"/>
  <c r="E45"/>
  <c r="F45"/>
  <c r="C45"/>
  <c r="D44"/>
  <c r="E44"/>
  <c r="F44"/>
  <c r="C44"/>
  <c r="D43"/>
  <c r="E43"/>
  <c r="F43"/>
  <c r="C43"/>
  <c r="D42"/>
  <c r="E42"/>
  <c r="F42"/>
  <c r="C42"/>
  <c r="D38"/>
  <c r="E38"/>
  <c r="F38"/>
  <c r="C38"/>
  <c r="D57"/>
  <c r="E57"/>
  <c r="F57"/>
  <c r="D55"/>
  <c r="E55"/>
  <c r="F55"/>
  <c r="C55"/>
  <c r="D33"/>
  <c r="E33"/>
  <c r="F33"/>
  <c r="D258"/>
  <c r="D246" s="1"/>
  <c r="E258"/>
  <c r="E246" s="1"/>
  <c r="F258"/>
  <c r="F246" s="1"/>
  <c r="C258"/>
  <c r="C246" s="1"/>
  <c r="C256"/>
  <c r="C244" s="1"/>
  <c r="C281"/>
  <c r="C221"/>
  <c r="E56"/>
  <c r="F291"/>
  <c r="F290" s="1"/>
  <c r="E291"/>
  <c r="E290" s="1"/>
  <c r="D291"/>
  <c r="D290" s="1"/>
  <c r="F288"/>
  <c r="E288"/>
  <c r="D288"/>
  <c r="C288"/>
  <c r="F278"/>
  <c r="E278"/>
  <c r="D278"/>
  <c r="F271"/>
  <c r="E271"/>
  <c r="D271"/>
  <c r="C271"/>
  <c r="F260"/>
  <c r="F248" s="1"/>
  <c r="E260"/>
  <c r="E248" s="1"/>
  <c r="D260"/>
  <c r="D248" s="1"/>
  <c r="F256"/>
  <c r="F244" s="1"/>
  <c r="E256"/>
  <c r="E244" s="1"/>
  <c r="D256"/>
  <c r="D244" s="1"/>
  <c r="F252"/>
  <c r="E252"/>
  <c r="D252"/>
  <c r="F236"/>
  <c r="E236"/>
  <c r="D236"/>
  <c r="C236"/>
  <c r="F221"/>
  <c r="E221"/>
  <c r="D221"/>
  <c r="D214"/>
  <c r="C207"/>
  <c r="C206" s="1"/>
  <c r="C197" s="1"/>
  <c r="F199"/>
  <c r="F68" s="1"/>
  <c r="E199"/>
  <c r="E68" s="1"/>
  <c r="D199"/>
  <c r="D68" s="1"/>
  <c r="C199"/>
  <c r="C68" s="1"/>
  <c r="F198"/>
  <c r="F67" s="1"/>
  <c r="E198"/>
  <c r="E67" s="1"/>
  <c r="D198"/>
  <c r="D67" s="1"/>
  <c r="C198"/>
  <c r="C67" s="1"/>
  <c r="F194"/>
  <c r="E194"/>
  <c r="D194"/>
  <c r="F189"/>
  <c r="F188" s="1"/>
  <c r="E189"/>
  <c r="E188" s="1"/>
  <c r="D189"/>
  <c r="D188" s="1"/>
  <c r="C189"/>
  <c r="C188" s="1"/>
  <c r="F185"/>
  <c r="F184" s="1"/>
  <c r="E185"/>
  <c r="E184" s="1"/>
  <c r="D185"/>
  <c r="D184" s="1"/>
  <c r="C185"/>
  <c r="C184" s="1"/>
  <c r="F181"/>
  <c r="F180" s="1"/>
  <c r="E181"/>
  <c r="D181"/>
  <c r="D180" s="1"/>
  <c r="C181"/>
  <c r="C180" s="1"/>
  <c r="F177"/>
  <c r="F176" s="1"/>
  <c r="E177"/>
  <c r="E176" s="1"/>
  <c r="D177"/>
  <c r="C177"/>
  <c r="C176" s="1"/>
  <c r="F173"/>
  <c r="F172" s="1"/>
  <c r="E173"/>
  <c r="E172" s="1"/>
  <c r="D173"/>
  <c r="D172" s="1"/>
  <c r="C173"/>
  <c r="C172" s="1"/>
  <c r="F171"/>
  <c r="E171"/>
  <c r="D171"/>
  <c r="C171"/>
  <c r="F170"/>
  <c r="E170"/>
  <c r="D170"/>
  <c r="C170"/>
  <c r="F166"/>
  <c r="E166"/>
  <c r="D166"/>
  <c r="C166"/>
  <c r="F163"/>
  <c r="F162" s="1"/>
  <c r="E163"/>
  <c r="E162" s="1"/>
  <c r="D163"/>
  <c r="D162" s="1"/>
  <c r="C163"/>
  <c r="F160"/>
  <c r="E160"/>
  <c r="D160"/>
  <c r="C160"/>
  <c r="F153"/>
  <c r="E153"/>
  <c r="D153"/>
  <c r="C153"/>
  <c r="F149"/>
  <c r="F148" s="1"/>
  <c r="E149"/>
  <c r="E148" s="1"/>
  <c r="D149"/>
  <c r="D148" s="1"/>
  <c r="C149"/>
  <c r="F143"/>
  <c r="E143"/>
  <c r="D143"/>
  <c r="F139"/>
  <c r="E139"/>
  <c r="D139"/>
  <c r="C139"/>
  <c r="F136"/>
  <c r="E136"/>
  <c r="D136"/>
  <c r="C136"/>
  <c r="F132"/>
  <c r="E132"/>
  <c r="E131" s="1"/>
  <c r="D132"/>
  <c r="C132"/>
  <c r="F129"/>
  <c r="E129"/>
  <c r="D129"/>
  <c r="C129"/>
  <c r="C125"/>
  <c r="F122"/>
  <c r="E122"/>
  <c r="D122"/>
  <c r="C122"/>
  <c r="F118"/>
  <c r="E118"/>
  <c r="E117" s="1"/>
  <c r="D118"/>
  <c r="C118"/>
  <c r="F107"/>
  <c r="E107"/>
  <c r="D107"/>
  <c r="C107"/>
  <c r="F97"/>
  <c r="E97"/>
  <c r="D97"/>
  <c r="C97"/>
  <c r="F95"/>
  <c r="F85" s="1"/>
  <c r="E95"/>
  <c r="E85" s="1"/>
  <c r="D95"/>
  <c r="D85" s="1"/>
  <c r="C95"/>
  <c r="C85" s="1"/>
  <c r="F89"/>
  <c r="E89"/>
  <c r="D89"/>
  <c r="C89"/>
  <c r="F88"/>
  <c r="E88"/>
  <c r="D88"/>
  <c r="C88"/>
  <c r="C57"/>
  <c r="F56"/>
  <c r="D47"/>
  <c r="C33"/>
  <c r="F200" l="1"/>
  <c r="C200"/>
  <c r="D92"/>
  <c r="D82" s="1"/>
  <c r="C51"/>
  <c r="F37"/>
  <c r="D37"/>
  <c r="F51"/>
  <c r="D51"/>
  <c r="C37"/>
  <c r="E51"/>
  <c r="D138"/>
  <c r="E14"/>
  <c r="D14"/>
  <c r="F92"/>
  <c r="F82" s="1"/>
  <c r="C14"/>
  <c r="E124"/>
  <c r="C278"/>
  <c r="C259" s="1"/>
  <c r="C247" s="1"/>
  <c r="F14"/>
  <c r="C92"/>
  <c r="C82" s="1"/>
  <c r="C94"/>
  <c r="C84" s="1"/>
  <c r="C102"/>
  <c r="C101"/>
  <c r="C96" s="1"/>
  <c r="F138"/>
  <c r="E138"/>
  <c r="E106"/>
  <c r="E96"/>
  <c r="C148"/>
  <c r="C162"/>
  <c r="F131"/>
  <c r="C131"/>
  <c r="F117"/>
  <c r="D117"/>
  <c r="C117"/>
  <c r="C138"/>
  <c r="F106"/>
  <c r="D106"/>
  <c r="F96"/>
  <c r="D65"/>
  <c r="F124"/>
  <c r="E216"/>
  <c r="C249"/>
  <c r="E214"/>
  <c r="E197" s="1"/>
  <c r="F65"/>
  <c r="D96"/>
  <c r="C106"/>
  <c r="D155"/>
  <c r="E155"/>
  <c r="F155"/>
  <c r="C155"/>
  <c r="C124"/>
  <c r="D131"/>
  <c r="D124"/>
  <c r="F210"/>
  <c r="C248"/>
  <c r="C211"/>
  <c r="C210" s="1"/>
  <c r="F201"/>
  <c r="D210"/>
  <c r="D201"/>
  <c r="E201"/>
  <c r="C201"/>
  <c r="F87"/>
  <c r="D267"/>
  <c r="E80"/>
  <c r="E65" s="1"/>
  <c r="D257"/>
  <c r="D245" s="1"/>
  <c r="F216"/>
  <c r="C232"/>
  <c r="F232"/>
  <c r="E232"/>
  <c r="D232"/>
  <c r="D284"/>
  <c r="F267"/>
  <c r="E267"/>
  <c r="D273"/>
  <c r="E273"/>
  <c r="C79"/>
  <c r="F273"/>
  <c r="F284"/>
  <c r="C80"/>
  <c r="C65" s="1"/>
  <c r="F78"/>
  <c r="F63" s="1"/>
  <c r="F79"/>
  <c r="E87"/>
  <c r="E91"/>
  <c r="E81" s="1"/>
  <c r="E79"/>
  <c r="E195"/>
  <c r="E284"/>
  <c r="C274"/>
  <c r="E259"/>
  <c r="E247" s="1"/>
  <c r="C284"/>
  <c r="F91"/>
  <c r="F81" s="1"/>
  <c r="D259"/>
  <c r="D247" s="1"/>
  <c r="E78"/>
  <c r="E63" s="1"/>
  <c r="C194"/>
  <c r="C87"/>
  <c r="D87"/>
  <c r="D91"/>
  <c r="D81" s="1"/>
  <c r="D195"/>
  <c r="F259"/>
  <c r="F247" s="1"/>
  <c r="F257"/>
  <c r="F245" s="1"/>
  <c r="E257"/>
  <c r="E245" s="1"/>
  <c r="C267"/>
  <c r="D255"/>
  <c r="D243" s="1"/>
  <c r="F255"/>
  <c r="F243" s="1"/>
  <c r="F261"/>
  <c r="E261"/>
  <c r="E255"/>
  <c r="E243" s="1"/>
  <c r="C257"/>
  <c r="C245" s="1"/>
  <c r="C195"/>
  <c r="E193"/>
  <c r="D78"/>
  <c r="D63" s="1"/>
  <c r="D79"/>
  <c r="C78"/>
  <c r="E48"/>
  <c r="E37" s="1"/>
  <c r="E169"/>
  <c r="E180"/>
  <c r="E168" s="1"/>
  <c r="F168"/>
  <c r="F169"/>
  <c r="D169"/>
  <c r="D176"/>
  <c r="D168" s="1"/>
  <c r="C168"/>
  <c r="C169"/>
  <c r="F193"/>
  <c r="F249"/>
  <c r="D249"/>
  <c r="C280"/>
  <c r="F195"/>
  <c r="D216"/>
  <c r="C91" l="1"/>
  <c r="C81" s="1"/>
  <c r="C273"/>
  <c r="E210"/>
  <c r="E192" s="1"/>
  <c r="E86"/>
  <c r="E76" s="1"/>
  <c r="F86"/>
  <c r="F76" s="1"/>
  <c r="D86"/>
  <c r="D76" s="1"/>
  <c r="C86"/>
  <c r="C76" s="1"/>
  <c r="C193"/>
  <c r="D64"/>
  <c r="E64"/>
  <c r="C64"/>
  <c r="F64"/>
  <c r="C77"/>
  <c r="C255"/>
  <c r="C243" s="1"/>
  <c r="C63"/>
  <c r="D296"/>
  <c r="E296"/>
  <c r="E77"/>
  <c r="E62" s="1"/>
  <c r="E295" s="1"/>
  <c r="C216"/>
  <c r="C192" s="1"/>
  <c r="F296"/>
  <c r="F254"/>
  <c r="F242" s="1"/>
  <c r="C254"/>
  <c r="C242" s="1"/>
  <c r="E254"/>
  <c r="E242" s="1"/>
  <c r="D254"/>
  <c r="D242" s="1"/>
  <c r="C296"/>
  <c r="F77"/>
  <c r="F62" s="1"/>
  <c r="F295" s="1"/>
  <c r="D77"/>
  <c r="D193"/>
  <c r="F192"/>
  <c r="C62" l="1"/>
  <c r="C295" s="1"/>
  <c r="F61"/>
  <c r="F297" s="1"/>
  <c r="E61"/>
  <c r="E297" s="1"/>
  <c r="C61"/>
  <c r="C297" s="1"/>
  <c r="D62"/>
  <c r="D295" s="1"/>
  <c r="D192"/>
  <c r="D61" s="1"/>
  <c r="D297" s="1"/>
</calcChain>
</file>

<file path=xl/sharedStrings.xml><?xml version="1.0" encoding="utf-8"?>
<sst xmlns="http://schemas.openxmlformats.org/spreadsheetml/2006/main" count="359" uniqueCount="114">
  <si>
    <t>COD</t>
  </si>
  <si>
    <t>Venituri din concesiuni si inchirieri</t>
  </si>
  <si>
    <t>30.10.05</t>
  </si>
  <si>
    <t>Venituri din prestari de servicii</t>
  </si>
  <si>
    <t>33.10.08</t>
  </si>
  <si>
    <t>Contributia de intretinere a persoanelor asistate</t>
  </si>
  <si>
    <t>33.10.13</t>
  </si>
  <si>
    <t>Venituri din cercetare</t>
  </si>
  <si>
    <t>33.10.20</t>
  </si>
  <si>
    <t>33.10.21</t>
  </si>
  <si>
    <t>33.10.30</t>
  </si>
  <si>
    <t>33.10.32</t>
  </si>
  <si>
    <t>VENITURILE SECT. DE FUNCTIONARE</t>
  </si>
  <si>
    <t>VENITURILE SECT. DE DEZVOLTARE</t>
  </si>
  <si>
    <t xml:space="preserve">TOTAL CHELTUIELI </t>
  </si>
  <si>
    <t>SECTIUNEA DE FUNCTIONARE</t>
  </si>
  <si>
    <t>Cheltuieli de personal</t>
  </si>
  <si>
    <t>Cheltuieli cu bunuri si servicii</t>
  </si>
  <si>
    <t>SECTIUNEA DE DEZVOLTARE</t>
  </si>
  <si>
    <t xml:space="preserve">Cheltuieli de capital </t>
  </si>
  <si>
    <t>SANATATE</t>
  </si>
  <si>
    <t>SPITALUL DE PEDIATRIE PITESTI</t>
  </si>
  <si>
    <t>SPITALUL  DE RECUPERARE BRADET</t>
  </si>
  <si>
    <t>CULTURA, RECREERE SI RELIGIE</t>
  </si>
  <si>
    <t>67.10.</t>
  </si>
  <si>
    <t xml:space="preserve">ASIGURARI SI ASISTENTA SOCIALA </t>
  </si>
  <si>
    <t>UNITATI MEDICO-SOCIALE</t>
  </si>
  <si>
    <t>87.10.50</t>
  </si>
  <si>
    <t>37.10.03</t>
  </si>
  <si>
    <t>37.10.04</t>
  </si>
  <si>
    <t>ANEXA 2</t>
  </si>
  <si>
    <t xml:space="preserve">Varsaminte din sectiunea de functionare </t>
  </si>
  <si>
    <t xml:space="preserve">Cheltuieli cu bunuri si servicii </t>
  </si>
  <si>
    <t>MUZEUL VITICULTURII SI POMICULTURII GOLESTI</t>
  </si>
  <si>
    <t>CENTRUL DE  CULTURA "BRATIANU"</t>
  </si>
  <si>
    <t>TEATRUL "AL.DAVILA" PITESTI</t>
  </si>
  <si>
    <t>SPITALUL JUDETEAN DE URGENTA PITESTI</t>
  </si>
  <si>
    <t>SPITALUL  DE PNEUMOFTIZIOLOGIE  SF ANDREI VALEA IASULUI</t>
  </si>
  <si>
    <t>SPITALUL DE  PNEUMOFTIZIOLOGIE  LEORDENI</t>
  </si>
  <si>
    <t>SPITALUL  DE BOLI CRONICE si GERIATRIE CONSTANTIN BALACEANU STOLNICI  STEFANESTI</t>
  </si>
  <si>
    <t>SPITALUL ORASENESC REGELE CAROL I COSTESTI ARGES</t>
  </si>
  <si>
    <t>SPITALUL  DE PSIHIATRIE  SF MARIA VEDEA</t>
  </si>
  <si>
    <t>54.10</t>
  </si>
  <si>
    <t>TOTAL VENITURI (S. FUNCT. +S. DEZV.)</t>
  </si>
  <si>
    <t>SPITALUL DE BOLI CRONICE CALINESTI</t>
  </si>
  <si>
    <t>Subventii din bugetele locale pentru finantarea cheltuielilor curente din domeniul sanatatii</t>
  </si>
  <si>
    <t>43.10.10</t>
  </si>
  <si>
    <t>43.10.14</t>
  </si>
  <si>
    <t>Subventii din bugetele locale pentru finantarea cheltuielilor de capital din domeniul sanatatii</t>
  </si>
  <si>
    <t>CONSILIUL JUDETEAN ARGES</t>
  </si>
  <si>
    <t>33.10.19</t>
  </si>
  <si>
    <t>43.10.09</t>
  </si>
  <si>
    <t>Venituri din serbari si spectacole scolare, manifestari culturale , artistice si sportive</t>
  </si>
  <si>
    <t>Subventii pentru institutii publice</t>
  </si>
  <si>
    <t>43.10.19</t>
  </si>
  <si>
    <t>Subventii pentru institutii publice destinate sectiunii de dezvoltare</t>
  </si>
  <si>
    <t>MUZEUL JUDETEAN ARGES</t>
  </si>
  <si>
    <t>TOTAL UNITATI MEDICO-SOCIALE</t>
  </si>
  <si>
    <t>TOTAL SPITALE</t>
  </si>
  <si>
    <t>56.16.03</t>
  </si>
  <si>
    <t xml:space="preserve">EXCEDENT/DEFICIT SECT.DE FUNCTIONARE </t>
  </si>
  <si>
    <t>EXCEDENT/DEFICIT SECT.DE DEZVOLTARE</t>
  </si>
  <si>
    <t xml:space="preserve">TOTAL EXCEDENT/DEFICIT </t>
  </si>
  <si>
    <t>Unitatea de Asistenta Medico - Sociala CALINESTI</t>
  </si>
  <si>
    <t>Unitatea de Asistenta Medico - Sociala DEDULESTI</t>
  </si>
  <si>
    <t>Unitatea de Asistenta Medico - Sociala SUICI</t>
  </si>
  <si>
    <t>Unitatea de Asistenta Medico - Sociala  DOMNESTI</t>
  </si>
  <si>
    <t>Unitatea de Asistenta Medico - Sociala  RUCAR</t>
  </si>
  <si>
    <t>um=mii lei</t>
  </si>
  <si>
    <t>DENUMIRE INDICATORI</t>
  </si>
  <si>
    <t>Venituri din contractele incheiate cu casele de asigurari sociale de sanatate</t>
  </si>
  <si>
    <t>PROIECT "CENTRUL EUROPE DIRECT ARGES "</t>
  </si>
  <si>
    <t>BIBLIOTECA JUDETEANA "DINICU GOLESCU " PITESTI</t>
  </si>
  <si>
    <t>ESTIMARI ANII</t>
  </si>
  <si>
    <t>Camin Persoane Varstnice  MOZACENI</t>
  </si>
  <si>
    <t>43.10.33</t>
  </si>
  <si>
    <t>Subventii din bugetul fondului national unic de asigurari de sanatate pentru acoperirea cresterilor salariale</t>
  </si>
  <si>
    <t>Cheltuieli neeligibile</t>
  </si>
  <si>
    <t>Venituri din contractele incheiate cu Directiile de Sanatate Publica din sume alocate de la bugetul de stat</t>
  </si>
  <si>
    <t xml:space="preserve">Venituri din contractele incheiate cu Institutiile de medicina legala </t>
  </si>
  <si>
    <t>Varsaminte din sectiunea de functionare pentru finantarea sectiunii de dezvoltare a bugetului local</t>
  </si>
  <si>
    <t>SERVICIUL PUBLIC JUDETEAN DE PAZA SI ORDINE ARGES</t>
  </si>
  <si>
    <t>CENTRUL CULTURAL JUDETEAN ARGES</t>
  </si>
  <si>
    <t xml:space="preserve">BUGETUL DE VENITURI SI CHELTUIELI </t>
  </si>
  <si>
    <t>56.16.02</t>
  </si>
  <si>
    <t>Finantare externa nerambursabila</t>
  </si>
  <si>
    <t>45.10.16.03</t>
  </si>
  <si>
    <t>45.10.16</t>
  </si>
  <si>
    <t>Prefinantare</t>
  </si>
  <si>
    <t>Alte facilitati si instrumente postaderare</t>
  </si>
  <si>
    <t xml:space="preserve">Alte cheltuieli </t>
  </si>
  <si>
    <t>Alte cheltuieli</t>
  </si>
  <si>
    <t>SCOALA POPULARA DE ARTE SI MESERII PITESTI</t>
  </si>
  <si>
    <t>DIRECTIA GENERALA PENTRU EVIDENTA PERSOANELOR ARGES</t>
  </si>
  <si>
    <t>PROPUNERE 2019</t>
  </si>
  <si>
    <t>FINANTAT INTEGRAL  SAU PARTIAL DIN VENITURI PROPRII PE ANUL 2019</t>
  </si>
  <si>
    <r>
      <rPr>
        <b/>
        <sz val="10"/>
        <rFont val="Times New Roman"/>
        <family val="1"/>
        <charset val="238"/>
      </rPr>
      <t>PROIECT</t>
    </r>
    <r>
      <rPr>
        <sz val="10"/>
        <rFont val="Times New Roman"/>
        <family val="1"/>
        <charset val="238"/>
      </rPr>
      <t xml:space="preserve"> " Imbunatatirea accesului populatiei din judetele Arges, Teleorman si Calarasi la servicii medicale de urgenta " </t>
    </r>
  </si>
  <si>
    <r>
      <rPr>
        <b/>
        <sz val="10"/>
        <rFont val="Times New Roman"/>
        <family val="1"/>
        <charset val="238"/>
      </rPr>
      <t>PROIECT</t>
    </r>
    <r>
      <rPr>
        <sz val="10"/>
        <rFont val="Times New Roman"/>
        <family val="1"/>
        <charset val="238"/>
      </rPr>
      <t xml:space="preserve"> " Asigurarea accesului la servicii de sanatate in regim ambulatoriu pentru populatia  judetelor Arges, Teleorman si Calarasi " </t>
    </r>
  </si>
  <si>
    <t>58.01.02</t>
  </si>
  <si>
    <t>Programe din Fondul European de Dezvoltare Regionala</t>
  </si>
  <si>
    <t>48.10.01</t>
  </si>
  <si>
    <t>48.10.01.01</t>
  </si>
  <si>
    <t>Fondul European de Dezvoltare Regionala</t>
  </si>
  <si>
    <t>Sume primite in contul platilor efectuate in anul curent</t>
  </si>
  <si>
    <t>37.10.01</t>
  </si>
  <si>
    <t>Donatii si sponsorizari</t>
  </si>
  <si>
    <t>42.10.70</t>
  </si>
  <si>
    <t>Subventii de la bugetul de stat catre institutii publice finantate partial sau integral din venituri proprii necesare sustinerii derularii proiectelor finantatate din fonduri externe nerambursabile ( FEN ) postaderare aferente perioadei de programare 2014-2020****)</t>
  </si>
  <si>
    <t>58.01.01</t>
  </si>
  <si>
    <t>Finantare nationala</t>
  </si>
  <si>
    <t>Subventii de la bugetul de stat</t>
  </si>
  <si>
    <t>Subventii de la bugetul de stat catre institutii publice finantate partial sau integral din venituri proprii necesare sustinerii derularii proiectelor finantate din fonduri externe nerambursabile ( FEN ) postaderare aferente perioadei de programare 2014-2020****)</t>
  </si>
  <si>
    <t xml:space="preserve"> </t>
  </si>
  <si>
    <t>la Hotararea C.J. nr. 98/24.04.2019</t>
  </si>
</sst>
</file>

<file path=xl/styles.xml><?xml version="1.0" encoding="utf-8"?>
<styleSheet xmlns="http://schemas.openxmlformats.org/spreadsheetml/2006/main">
  <numFmts count="1">
    <numFmt numFmtId="164" formatCode="_-* #,##0.00\ _l_e_i_-;\-* #,##0.00\ _l_e_i_-;_-* &quot;-&quot;??\ _l_e_i_-;_-@_-"/>
  </numFmts>
  <fonts count="29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rgb="FF9C6500"/>
      <name val="Calibri"/>
      <family val="2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61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6100"/>
      <name val="Times New Roman"/>
      <family val="1"/>
      <charset val="238"/>
    </font>
    <font>
      <b/>
      <sz val="10"/>
      <color rgb="FF9C65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sz val="10"/>
      <color rgb="FF9C0006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0" fontId="9" fillId="6" borderId="7" applyNumberFormat="0" applyAlignment="0" applyProtection="0"/>
    <xf numFmtId="0" fontId="10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5" fillId="12" borderId="0" applyNumberFormat="0" applyBorder="0" applyAlignment="0" applyProtection="0"/>
  </cellStyleXfs>
  <cellXfs count="172">
    <xf numFmtId="0" fontId="0" fillId="0" borderId="0" xfId="0"/>
    <xf numFmtId="0" fontId="5" fillId="0" borderId="0" xfId="0" applyFont="1"/>
    <xf numFmtId="164" fontId="5" fillId="0" borderId="0" xfId="1" applyFont="1"/>
    <xf numFmtId="0" fontId="0" fillId="0" borderId="0" xfId="0" applyAlignment="1"/>
    <xf numFmtId="0" fontId="0" fillId="10" borderId="0" xfId="0" applyFill="1"/>
    <xf numFmtId="0" fontId="1" fillId="0" borderId="8" xfId="0" applyFont="1" applyFill="1" applyBorder="1" applyAlignment="1">
      <alignment horizontal="right"/>
    </xf>
    <xf numFmtId="0" fontId="1" fillId="10" borderId="0" xfId="0" applyFont="1" applyFill="1"/>
    <xf numFmtId="0" fontId="1" fillId="10" borderId="0" xfId="0" applyFont="1" applyFill="1" applyBorder="1"/>
    <xf numFmtId="2" fontId="2" fillId="10" borderId="0" xfId="0" applyNumberFormat="1" applyFont="1" applyFill="1" applyBorder="1" applyAlignment="1">
      <alignment horizontal="right" wrapText="1"/>
    </xf>
    <xf numFmtId="164" fontId="1" fillId="10" borderId="0" xfId="1" applyFont="1" applyFill="1" applyBorder="1" applyAlignment="1">
      <alignment horizontal="right"/>
    </xf>
    <xf numFmtId="0" fontId="2" fillId="10" borderId="0" xfId="0" applyFont="1" applyFill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 vertical="center"/>
    </xf>
    <xf numFmtId="2" fontId="2" fillId="10" borderId="0" xfId="0" applyNumberFormat="1" applyFont="1" applyFill="1" applyBorder="1" applyAlignment="1">
      <alignment horizontal="right"/>
    </xf>
    <xf numFmtId="2" fontId="1" fillId="10" borderId="0" xfId="0" applyNumberFormat="1" applyFont="1" applyFill="1" applyBorder="1" applyAlignment="1">
      <alignment horizontal="right"/>
    </xf>
    <xf numFmtId="164" fontId="1" fillId="10" borderId="0" xfId="1" applyFont="1" applyFill="1" applyBorder="1"/>
    <xf numFmtId="2" fontId="12" fillId="10" borderId="0" xfId="4" applyNumberFormat="1" applyFill="1" applyBorder="1" applyAlignment="1">
      <alignment horizontal="right"/>
    </xf>
    <xf numFmtId="2" fontId="8" fillId="10" borderId="0" xfId="3" applyNumberFormat="1" applyFont="1" applyFill="1" applyBorder="1" applyAlignment="1">
      <alignment horizontal="right"/>
    </xf>
    <xf numFmtId="2" fontId="13" fillId="10" borderId="0" xfId="5" applyNumberFormat="1" applyFill="1" applyBorder="1" applyAlignment="1">
      <alignment horizontal="right"/>
    </xf>
    <xf numFmtId="164" fontId="14" fillId="10" borderId="0" xfId="1" applyFont="1" applyFill="1" applyBorder="1" applyAlignment="1">
      <alignment horizontal="center"/>
    </xf>
    <xf numFmtId="0" fontId="1" fillId="10" borderId="0" xfId="0" applyFont="1" applyFill="1" applyBorder="1" applyAlignment="1">
      <alignment horizontal="right"/>
    </xf>
    <xf numFmtId="2" fontId="11" fillId="10" borderId="0" xfId="2" applyNumberFormat="1" applyFont="1" applyFill="1" applyBorder="1" applyAlignment="1">
      <alignment horizontal="right"/>
    </xf>
    <xf numFmtId="164" fontId="12" fillId="10" borderId="0" xfId="4" applyNumberFormat="1" applyFill="1" applyBorder="1" applyAlignment="1">
      <alignment horizontal="right"/>
    </xf>
    <xf numFmtId="2" fontId="4" fillId="10" borderId="0" xfId="0" applyNumberFormat="1" applyFont="1" applyFill="1" applyBorder="1"/>
    <xf numFmtId="2" fontId="3" fillId="10" borderId="0" xfId="0" applyNumberFormat="1" applyFont="1" applyFill="1" applyBorder="1"/>
    <xf numFmtId="0" fontId="5" fillId="10" borderId="0" xfId="0" applyFont="1" applyFill="1"/>
    <xf numFmtId="2" fontId="7" fillId="10" borderId="0" xfId="0" applyNumberFormat="1" applyFont="1" applyFill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4" fontId="17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wrapText="1"/>
    </xf>
    <xf numFmtId="0" fontId="18" fillId="8" borderId="1" xfId="4" applyFont="1" applyBorder="1" applyAlignment="1">
      <alignment horizontal="left"/>
    </xf>
    <xf numFmtId="0" fontId="18" fillId="8" borderId="1" xfId="4" applyFont="1" applyBorder="1" applyAlignment="1">
      <alignment horizontal="center"/>
    </xf>
    <xf numFmtId="0" fontId="17" fillId="3" borderId="1" xfId="0" applyFont="1" applyFill="1" applyBorder="1" applyAlignment="1">
      <alignment horizontal="left"/>
    </xf>
    <xf numFmtId="0" fontId="20" fillId="8" borderId="1" xfId="4" applyFont="1" applyBorder="1" applyAlignment="1">
      <alignment horizontal="center" wrapText="1"/>
    </xf>
    <xf numFmtId="0" fontId="20" fillId="8" borderId="1" xfId="4" applyFont="1" applyBorder="1" applyAlignment="1">
      <alignment horizontal="center"/>
    </xf>
    <xf numFmtId="0" fontId="21" fillId="12" borderId="1" xfId="6" applyFont="1" applyBorder="1" applyAlignment="1">
      <alignment horizontal="center"/>
    </xf>
    <xf numFmtId="164" fontId="21" fillId="12" borderId="1" xfId="6" applyNumberFormat="1" applyFont="1" applyBorder="1" applyAlignment="1">
      <alignment horizontal="center"/>
    </xf>
    <xf numFmtId="0" fontId="21" fillId="12" borderId="1" xfId="6" applyFont="1" applyBorder="1" applyAlignment="1">
      <alignment horizontal="left"/>
    </xf>
    <xf numFmtId="0" fontId="21" fillId="12" borderId="1" xfId="6" applyFont="1" applyBorder="1"/>
    <xf numFmtId="164" fontId="18" fillId="8" borderId="1" xfId="4" applyNumberFormat="1" applyFont="1" applyBorder="1" applyAlignment="1">
      <alignment horizontal="center"/>
    </xf>
    <xf numFmtId="0" fontId="18" fillId="8" borderId="1" xfId="4" applyFont="1" applyBorder="1"/>
    <xf numFmtId="0" fontId="16" fillId="4" borderId="1" xfId="0" applyFont="1" applyFill="1" applyBorder="1" applyAlignment="1">
      <alignment horizontal="center" wrapText="1"/>
    </xf>
    <xf numFmtId="4" fontId="17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22" fillId="6" borderId="1" xfId="2" applyFont="1" applyBorder="1" applyAlignment="1">
      <alignment horizontal="center" wrapText="1"/>
    </xf>
    <xf numFmtId="4" fontId="18" fillId="8" borderId="1" xfId="4" applyNumberFormat="1" applyFont="1" applyBorder="1" applyAlignment="1">
      <alignment horizontal="center"/>
    </xf>
    <xf numFmtId="0" fontId="20" fillId="8" borderId="1" xfId="4" applyFont="1" applyBorder="1" applyAlignment="1">
      <alignment horizontal="left"/>
    </xf>
    <xf numFmtId="0" fontId="20" fillId="8" borderId="1" xfId="4" applyFont="1" applyBorder="1"/>
    <xf numFmtId="0" fontId="16" fillId="5" borderId="1" xfId="0" applyFont="1" applyFill="1" applyBorder="1" applyAlignment="1">
      <alignment horizontal="center" wrapText="1"/>
    </xf>
    <xf numFmtId="0" fontId="18" fillId="8" borderId="1" xfId="4" applyFont="1" applyBorder="1" applyAlignment="1">
      <alignment horizontal="center" wrapText="1"/>
    </xf>
    <xf numFmtId="0" fontId="17" fillId="4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left"/>
    </xf>
    <xf numFmtId="0" fontId="17" fillId="10" borderId="1" xfId="0" applyFont="1" applyFill="1" applyBorder="1"/>
    <xf numFmtId="0" fontId="21" fillId="12" borderId="1" xfId="6" applyFont="1" applyBorder="1" applyAlignment="1">
      <alignment horizontal="center" wrapText="1"/>
    </xf>
    <xf numFmtId="2" fontId="21" fillId="12" borderId="1" xfId="6" applyNumberFormat="1" applyFont="1" applyBorder="1" applyAlignment="1">
      <alignment horizontal="center"/>
    </xf>
    <xf numFmtId="4" fontId="17" fillId="5" borderId="1" xfId="0" applyNumberFormat="1" applyFont="1" applyFill="1" applyBorder="1" applyAlignment="1">
      <alignment horizontal="center"/>
    </xf>
    <xf numFmtId="0" fontId="17" fillId="11" borderId="1" xfId="0" applyFont="1" applyFill="1" applyBorder="1" applyAlignment="1">
      <alignment horizontal="center" wrapText="1"/>
    </xf>
    <xf numFmtId="4" fontId="17" fillId="11" borderId="1" xfId="0" applyNumberFormat="1" applyFont="1" applyFill="1" applyBorder="1" applyAlignment="1">
      <alignment horizontal="center"/>
    </xf>
    <xf numFmtId="0" fontId="17" fillId="11" borderId="1" xfId="0" applyFont="1" applyFill="1" applyBorder="1" applyAlignment="1">
      <alignment horizontal="center"/>
    </xf>
    <xf numFmtId="0" fontId="17" fillId="11" borderId="1" xfId="0" applyFont="1" applyFill="1" applyBorder="1" applyAlignment="1">
      <alignment horizontal="left"/>
    </xf>
    <xf numFmtId="0" fontId="17" fillId="11" borderId="1" xfId="0" applyFont="1" applyFill="1" applyBorder="1"/>
    <xf numFmtId="0" fontId="23" fillId="0" borderId="1" xfId="0" applyFont="1" applyFill="1" applyBorder="1" applyAlignment="1">
      <alignment horizontal="center"/>
    </xf>
    <xf numFmtId="0" fontId="23" fillId="0" borderId="1" xfId="0" applyFont="1" applyBorder="1"/>
    <xf numFmtId="0" fontId="23" fillId="0" borderId="0" xfId="0" applyFont="1" applyFill="1" applyBorder="1" applyAlignment="1">
      <alignment horizontal="center"/>
    </xf>
    <xf numFmtId="0" fontId="17" fillId="0" borderId="0" xfId="0" applyFont="1" applyBorder="1"/>
    <xf numFmtId="2" fontId="23" fillId="0" borderId="0" xfId="0" applyNumberFormat="1" applyFont="1" applyBorder="1"/>
    <xf numFmtId="0" fontId="23" fillId="0" borderId="0" xfId="0" applyFont="1" applyFill="1" applyBorder="1"/>
    <xf numFmtId="4" fontId="17" fillId="0" borderId="1" xfId="0" applyNumberFormat="1" applyFont="1" applyBorder="1" applyAlignment="1">
      <alignment horizontal="right"/>
    </xf>
    <xf numFmtId="4" fontId="17" fillId="3" borderId="1" xfId="0" applyNumberFormat="1" applyFont="1" applyFill="1" applyBorder="1" applyAlignment="1">
      <alignment horizontal="right"/>
    </xf>
    <xf numFmtId="4" fontId="18" fillId="8" borderId="1" xfId="4" applyNumberFormat="1" applyFont="1" applyBorder="1" applyAlignment="1">
      <alignment horizontal="right"/>
    </xf>
    <xf numFmtId="4" fontId="20" fillId="8" borderId="1" xfId="4" applyNumberFormat="1" applyFont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4" fontId="21" fillId="12" borderId="1" xfId="6" applyNumberFormat="1" applyFont="1" applyBorder="1" applyAlignment="1">
      <alignment horizontal="right"/>
    </xf>
    <xf numFmtId="4" fontId="16" fillId="4" borderId="1" xfId="0" applyNumberFormat="1" applyFont="1" applyFill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4" fontId="16" fillId="4" borderId="1" xfId="0" applyNumberFormat="1" applyFont="1" applyFill="1" applyBorder="1" applyAlignment="1">
      <alignment horizontal="right" wrapText="1"/>
    </xf>
    <xf numFmtId="4" fontId="16" fillId="0" borderId="1" xfId="0" applyNumberFormat="1" applyFont="1" applyFill="1" applyBorder="1" applyAlignment="1">
      <alignment horizontal="right" wrapText="1"/>
    </xf>
    <xf numFmtId="4" fontId="17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 wrapText="1"/>
    </xf>
    <xf numFmtId="4" fontId="16" fillId="10" borderId="1" xfId="0" applyNumberFormat="1" applyFont="1" applyFill="1" applyBorder="1" applyAlignment="1">
      <alignment horizontal="right" wrapText="1"/>
    </xf>
    <xf numFmtId="4" fontId="16" fillId="5" borderId="1" xfId="0" applyNumberFormat="1" applyFont="1" applyFill="1" applyBorder="1" applyAlignment="1">
      <alignment horizontal="right" wrapText="1"/>
    </xf>
    <xf numFmtId="4" fontId="17" fillId="10" borderId="1" xfId="0" applyNumberFormat="1" applyFont="1" applyFill="1" applyBorder="1" applyAlignment="1">
      <alignment horizontal="right" wrapText="1"/>
    </xf>
    <xf numFmtId="4" fontId="17" fillId="10" borderId="1" xfId="0" applyNumberFormat="1" applyFont="1" applyFill="1" applyBorder="1" applyAlignment="1">
      <alignment horizontal="right"/>
    </xf>
    <xf numFmtId="4" fontId="17" fillId="11" borderId="1" xfId="0" applyNumberFormat="1" applyFont="1" applyFill="1" applyBorder="1" applyAlignment="1">
      <alignment horizontal="right" wrapText="1"/>
    </xf>
    <xf numFmtId="4" fontId="16" fillId="5" borderId="1" xfId="0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center" vertical="center"/>
    </xf>
    <xf numFmtId="4" fontId="19" fillId="0" borderId="1" xfId="0" applyNumberFormat="1" applyFont="1" applyBorder="1"/>
    <xf numFmtId="4" fontId="19" fillId="0" borderId="1" xfId="0" applyNumberFormat="1" applyFont="1" applyBorder="1" applyAlignment="1">
      <alignment horizontal="right"/>
    </xf>
    <xf numFmtId="4" fontId="17" fillId="5" borderId="1" xfId="0" applyNumberFormat="1" applyFont="1" applyFill="1" applyBorder="1" applyAlignment="1">
      <alignment horizontal="right"/>
    </xf>
    <xf numFmtId="2" fontId="24" fillId="0" borderId="0" xfId="0" applyNumberFormat="1" applyFont="1" applyBorder="1"/>
    <xf numFmtId="0" fontId="17" fillId="0" borderId="0" xfId="0" applyFont="1" applyFill="1"/>
    <xf numFmtId="0" fontId="25" fillId="0" borderId="0" xfId="0" applyFont="1" applyFill="1"/>
    <xf numFmtId="2" fontId="26" fillId="0" borderId="0" xfId="0" applyNumberFormat="1" applyFont="1" applyFill="1"/>
    <xf numFmtId="4" fontId="17" fillId="0" borderId="1" xfId="1" applyNumberFormat="1" applyFont="1" applyBorder="1" applyAlignment="1">
      <alignment horizontal="right"/>
    </xf>
    <xf numFmtId="4" fontId="19" fillId="0" borderId="1" xfId="1" applyNumberFormat="1" applyFont="1" applyBorder="1" applyAlignment="1">
      <alignment horizontal="right"/>
    </xf>
    <xf numFmtId="4" fontId="17" fillId="0" borderId="1" xfId="1" applyNumberFormat="1" applyFont="1" applyBorder="1"/>
    <xf numFmtId="4" fontId="16" fillId="2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/>
    <xf numFmtId="4" fontId="22" fillId="6" borderId="1" xfId="2" applyNumberFormat="1" applyFont="1" applyBorder="1" applyAlignment="1">
      <alignment horizontal="right"/>
    </xf>
    <xf numFmtId="4" fontId="23" fillId="0" borderId="1" xfId="0" applyNumberFormat="1" applyFont="1" applyBorder="1" applyAlignment="1">
      <alignment horizontal="right"/>
    </xf>
    <xf numFmtId="4" fontId="16" fillId="0" borderId="1" xfId="1" applyNumberFormat="1" applyFont="1" applyBorder="1" applyAlignment="1">
      <alignment horizontal="right"/>
    </xf>
    <xf numFmtId="0" fontId="22" fillId="5" borderId="1" xfId="0" applyFont="1" applyFill="1" applyBorder="1" applyAlignment="1">
      <alignment horizontal="center" wrapText="1"/>
    </xf>
    <xf numFmtId="4" fontId="19" fillId="5" borderId="1" xfId="0" applyNumberFormat="1" applyFont="1" applyFill="1" applyBorder="1" applyAlignment="1">
      <alignment horizontal="center"/>
    </xf>
    <xf numFmtId="4" fontId="22" fillId="5" borderId="1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left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27" fillId="9" borderId="1" xfId="5" applyFont="1" applyBorder="1" applyAlignment="1">
      <alignment horizontal="center" wrapText="1"/>
    </xf>
    <xf numFmtId="0" fontId="27" fillId="9" borderId="1" xfId="5" applyFont="1" applyBorder="1" applyAlignment="1">
      <alignment horizontal="center"/>
    </xf>
    <xf numFmtId="4" fontId="27" fillId="9" borderId="1" xfId="5" applyNumberFormat="1" applyFont="1" applyBorder="1" applyAlignment="1">
      <alignment horizontal="right"/>
    </xf>
    <xf numFmtId="0" fontId="22" fillId="8" borderId="1" xfId="4" applyFont="1" applyBorder="1" applyAlignment="1">
      <alignment horizontal="center"/>
    </xf>
    <xf numFmtId="4" fontId="22" fillId="8" borderId="1" xfId="4" applyNumberFormat="1" applyFont="1" applyBorder="1" applyAlignment="1">
      <alignment horizontal="right"/>
    </xf>
    <xf numFmtId="4" fontId="19" fillId="10" borderId="1" xfId="0" applyNumberFormat="1" applyFont="1" applyFill="1" applyBorder="1" applyAlignment="1">
      <alignment horizontal="right"/>
    </xf>
    <xf numFmtId="0" fontId="1" fillId="0" borderId="0" xfId="0" applyFont="1"/>
    <xf numFmtId="4" fontId="20" fillId="13" borderId="1" xfId="4" applyNumberFormat="1" applyFont="1" applyFill="1" applyBorder="1" applyAlignment="1">
      <alignment horizontal="center"/>
    </xf>
    <xf numFmtId="2" fontId="28" fillId="10" borderId="0" xfId="0" applyNumberFormat="1" applyFont="1" applyFill="1" applyBorder="1" applyAlignment="1">
      <alignment horizontal="right" wrapText="1"/>
    </xf>
    <xf numFmtId="164" fontId="5" fillId="10" borderId="0" xfId="1" applyFont="1" applyFill="1" applyBorder="1" applyAlignment="1"/>
    <xf numFmtId="2" fontId="28" fillId="10" borderId="0" xfId="0" applyNumberFormat="1" applyFont="1" applyFill="1" applyBorder="1" applyAlignment="1">
      <alignment horizontal="right"/>
    </xf>
    <xf numFmtId="164" fontId="5" fillId="10" borderId="0" xfId="1" applyFont="1" applyFill="1" applyBorder="1" applyAlignment="1">
      <alignment horizontal="right"/>
    </xf>
    <xf numFmtId="2" fontId="28" fillId="10" borderId="0" xfId="0" applyNumberFormat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22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/>
    </xf>
    <xf numFmtId="4" fontId="22" fillId="4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4" fontId="19" fillId="0" borderId="1" xfId="0" applyNumberFormat="1" applyFont="1" applyFill="1" applyBorder="1" applyAlignment="1">
      <alignment horizontal="right"/>
    </xf>
    <xf numFmtId="4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4" fontId="22" fillId="4" borderId="1" xfId="0" applyNumberFormat="1" applyFont="1" applyFill="1" applyBorder="1" applyAlignment="1">
      <alignment horizontal="right" wrapText="1"/>
    </xf>
    <xf numFmtId="4" fontId="22" fillId="0" borderId="1" xfId="0" applyNumberFormat="1" applyFont="1" applyFill="1" applyBorder="1" applyAlignment="1">
      <alignment horizontal="right" wrapText="1"/>
    </xf>
    <xf numFmtId="4" fontId="19" fillId="0" borderId="1" xfId="0" applyNumberFormat="1" applyFont="1" applyFill="1" applyBorder="1" applyAlignment="1">
      <alignment horizontal="right" wrapText="1"/>
    </xf>
    <xf numFmtId="4" fontId="19" fillId="0" borderId="1" xfId="1" applyNumberFormat="1" applyFont="1" applyFill="1" applyBorder="1" applyAlignment="1">
      <alignment horizontal="right"/>
    </xf>
    <xf numFmtId="0" fontId="12" fillId="8" borderId="1" xfId="4" applyBorder="1"/>
    <xf numFmtId="0" fontId="12" fillId="8" borderId="1" xfId="4" applyBorder="1" applyAlignment="1">
      <alignment horizontal="center"/>
    </xf>
    <xf numFmtId="0" fontId="22" fillId="7" borderId="1" xfId="3" applyFont="1" applyBorder="1" applyAlignment="1">
      <alignment horizontal="center"/>
    </xf>
    <xf numFmtId="4" fontId="22" fillId="7" borderId="1" xfId="3" applyNumberFormat="1" applyFont="1" applyBorder="1" applyAlignment="1">
      <alignment horizontal="right"/>
    </xf>
    <xf numFmtId="0" fontId="27" fillId="9" borderId="1" xfId="5" applyFont="1" applyBorder="1" applyAlignment="1">
      <alignment horizontal="left"/>
    </xf>
    <xf numFmtId="0" fontId="27" fillId="9" borderId="1" xfId="5" applyFont="1" applyBorder="1"/>
    <xf numFmtId="164" fontId="17" fillId="3" borderId="1" xfId="1" applyFont="1" applyFill="1" applyBorder="1" applyAlignment="1">
      <alignment horizontal="right" wrapText="1"/>
    </xf>
    <xf numFmtId="164" fontId="1" fillId="0" borderId="1" xfId="1" applyFont="1" applyBorder="1"/>
    <xf numFmtId="164" fontId="19" fillId="0" borderId="1" xfId="1" applyFont="1" applyFill="1" applyBorder="1" applyAlignment="1">
      <alignment horizontal="right"/>
    </xf>
    <xf numFmtId="164" fontId="17" fillId="3" borderId="1" xfId="1" applyFont="1" applyFill="1" applyBorder="1" applyAlignment="1">
      <alignment horizontal="center"/>
    </xf>
    <xf numFmtId="4" fontId="17" fillId="0" borderId="1" xfId="1" applyNumberFormat="1" applyFont="1" applyFill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27" fillId="9" borderId="1" xfId="5" applyFont="1" applyBorder="1" applyAlignment="1">
      <alignment horizontal="left" wrapText="1"/>
    </xf>
    <xf numFmtId="0" fontId="21" fillId="12" borderId="1" xfId="6" applyFont="1" applyBorder="1" applyAlignment="1">
      <alignment horizontal="left" wrapText="1"/>
    </xf>
    <xf numFmtId="0" fontId="18" fillId="8" borderId="1" xfId="4" applyFont="1" applyBorder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</cellXfs>
  <cellStyles count="7">
    <cellStyle name="Accent6" xfId="3" builtinId="49"/>
    <cellStyle name="Bad" xfId="5" builtinId="27"/>
    <cellStyle name="Check Cell" xfId="2" builtinId="23"/>
    <cellStyle name="Comma" xfId="1" builtinId="3"/>
    <cellStyle name="Good" xfId="4" builtinId="26"/>
    <cellStyle name="Neutral" xfId="6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9"/>
  <sheetViews>
    <sheetView tabSelected="1" topLeftCell="A286" zoomScale="106" zoomScaleNormal="106" workbookViewId="0">
      <selection activeCell="G292" sqref="G292"/>
    </sheetView>
  </sheetViews>
  <sheetFormatPr defaultRowHeight="12.75"/>
  <cols>
    <col min="1" max="1" width="49" style="32" customWidth="1"/>
    <col min="2" max="2" width="13.5703125" style="32" customWidth="1"/>
    <col min="3" max="3" width="18.28515625" style="32" customWidth="1"/>
    <col min="4" max="4" width="14.5703125" style="32" customWidth="1"/>
    <col min="5" max="5" width="14.28515625" style="32" customWidth="1"/>
    <col min="6" max="6" width="13.7109375" style="32" customWidth="1"/>
    <col min="7" max="7" width="8.140625" style="6" customWidth="1"/>
    <col min="8" max="8" width="12.28515625" bestFit="1" customWidth="1"/>
    <col min="9" max="9" width="14.42578125" style="1" customWidth="1"/>
    <col min="10" max="10" width="12.7109375" style="1" bestFit="1" customWidth="1"/>
  </cols>
  <sheetData>
    <row r="1" spans="1:7">
      <c r="A1" s="31" t="s">
        <v>49</v>
      </c>
    </row>
    <row r="2" spans="1:7">
      <c r="B2" s="33"/>
      <c r="C2" s="33"/>
      <c r="D2" s="163" t="s">
        <v>30</v>
      </c>
      <c r="E2" s="163"/>
    </row>
    <row r="3" spans="1:7">
      <c r="B3" s="33"/>
      <c r="C3" s="33"/>
      <c r="D3" s="33" t="s">
        <v>113</v>
      </c>
      <c r="E3" s="33"/>
    </row>
    <row r="4" spans="1:7">
      <c r="B4" s="33"/>
      <c r="C4" s="33"/>
      <c r="D4" s="33"/>
      <c r="E4" s="33"/>
    </row>
    <row r="5" spans="1:7">
      <c r="B5" s="33"/>
      <c r="C5" s="33"/>
    </row>
    <row r="6" spans="1:7">
      <c r="A6" s="163" t="s">
        <v>83</v>
      </c>
      <c r="B6" s="163"/>
      <c r="C6" s="163"/>
      <c r="D6" s="163"/>
      <c r="E6" s="163"/>
      <c r="F6" s="163"/>
      <c r="G6" s="10"/>
    </row>
    <row r="7" spans="1:7">
      <c r="A7" s="164" t="s">
        <v>95</v>
      </c>
      <c r="B7" s="164"/>
      <c r="C7" s="164"/>
      <c r="D7" s="164"/>
      <c r="E7" s="164"/>
      <c r="F7" s="164"/>
      <c r="G7" s="11"/>
    </row>
    <row r="8" spans="1:7">
      <c r="A8" s="159"/>
      <c r="B8" s="159"/>
      <c r="C8" s="159"/>
      <c r="D8" s="159"/>
      <c r="E8" s="159"/>
      <c r="F8" s="159"/>
      <c r="G8" s="11"/>
    </row>
    <row r="9" spans="1:7">
      <c r="A9" s="135"/>
      <c r="B9" s="34"/>
      <c r="C9" s="34"/>
    </row>
    <row r="10" spans="1:7">
      <c r="C10" s="134"/>
      <c r="F10" s="134" t="s">
        <v>68</v>
      </c>
      <c r="G10" s="10"/>
    </row>
    <row r="11" spans="1:7" ht="12.75" customHeight="1">
      <c r="A11" s="165" t="s">
        <v>69</v>
      </c>
      <c r="B11" s="165" t="s">
        <v>0</v>
      </c>
      <c r="C11" s="167" t="s">
        <v>94</v>
      </c>
      <c r="D11" s="169" t="s">
        <v>73</v>
      </c>
      <c r="E11" s="170"/>
      <c r="F11" s="171"/>
      <c r="G11" s="11"/>
    </row>
    <row r="12" spans="1:7" ht="27.75" customHeight="1">
      <c r="A12" s="166"/>
      <c r="B12" s="166"/>
      <c r="C12" s="168"/>
      <c r="D12" s="98">
        <v>2020</v>
      </c>
      <c r="E12" s="98">
        <v>2021</v>
      </c>
      <c r="F12" s="98">
        <v>2022</v>
      </c>
      <c r="G12" s="12"/>
    </row>
    <row r="13" spans="1:7" ht="21" customHeight="1">
      <c r="A13" s="27">
        <v>1</v>
      </c>
      <c r="B13" s="27">
        <v>2</v>
      </c>
      <c r="C13" s="27">
        <v>3</v>
      </c>
      <c r="D13" s="27">
        <v>4</v>
      </c>
      <c r="E13" s="27">
        <v>5</v>
      </c>
      <c r="F13" s="27">
        <v>6</v>
      </c>
      <c r="G13" s="11"/>
    </row>
    <row r="14" spans="1:7" ht="30.75" customHeight="1">
      <c r="A14" s="35" t="s">
        <v>43</v>
      </c>
      <c r="B14" s="36"/>
      <c r="C14" s="109">
        <f>C15+C16+C17+C18+C19+C20+C21+C22+C24+C25+C28+C29+C30+C31+C32+C33+C36+C23+C27</f>
        <v>560857.04</v>
      </c>
      <c r="D14" s="109">
        <f t="shared" ref="D14:F14" si="0">D15+D16+D17+D18+D19+D20+D21+D22+D24+D25+D28+D29+D30+D31+D32+D33+D36+D23+D27</f>
        <v>531538</v>
      </c>
      <c r="E14" s="109">
        <f t="shared" si="0"/>
        <v>541649</v>
      </c>
      <c r="F14" s="109">
        <f t="shared" si="0"/>
        <v>553639</v>
      </c>
      <c r="G14" s="13"/>
    </row>
    <row r="15" spans="1:7" ht="24.75" customHeight="1">
      <c r="A15" s="37" t="s">
        <v>1</v>
      </c>
      <c r="B15" s="38" t="s">
        <v>2</v>
      </c>
      <c r="C15" s="80">
        <v>155</v>
      </c>
      <c r="D15" s="80">
        <v>149</v>
      </c>
      <c r="E15" s="80">
        <v>149</v>
      </c>
      <c r="F15" s="80">
        <v>149</v>
      </c>
      <c r="G15" s="14"/>
    </row>
    <row r="16" spans="1:7" ht="28.5" customHeight="1">
      <c r="A16" s="37" t="s">
        <v>3</v>
      </c>
      <c r="B16" s="39" t="s">
        <v>4</v>
      </c>
      <c r="C16" s="81">
        <f>13317+3072</f>
        <v>16389</v>
      </c>
      <c r="D16" s="99">
        <f>14530+4083</f>
        <v>18613</v>
      </c>
      <c r="E16" s="99">
        <f>15940+4141</f>
        <v>20081</v>
      </c>
      <c r="F16" s="99">
        <f>17575+4195</f>
        <v>21770</v>
      </c>
      <c r="G16" s="7"/>
    </row>
    <row r="17" spans="1:8" ht="27" customHeight="1">
      <c r="A17" s="40" t="s">
        <v>5</v>
      </c>
      <c r="B17" s="39" t="s">
        <v>6</v>
      </c>
      <c r="C17" s="81">
        <f>2061</f>
        <v>2061</v>
      </c>
      <c r="D17" s="30">
        <f>2066</f>
        <v>2066</v>
      </c>
      <c r="E17" s="30">
        <f>2066</f>
        <v>2066</v>
      </c>
      <c r="F17" s="30">
        <f>2066</f>
        <v>2066</v>
      </c>
      <c r="G17" s="7"/>
    </row>
    <row r="18" spans="1:8" ht="33" customHeight="1">
      <c r="A18" s="40" t="s">
        <v>52</v>
      </c>
      <c r="B18" s="39" t="s">
        <v>50</v>
      </c>
      <c r="C18" s="81">
        <f>536</f>
        <v>536</v>
      </c>
      <c r="D18" s="30">
        <f>556</f>
        <v>556</v>
      </c>
      <c r="E18" s="30">
        <f>581</f>
        <v>581</v>
      </c>
      <c r="F18" s="30">
        <f>606</f>
        <v>606</v>
      </c>
      <c r="G18" s="7"/>
    </row>
    <row r="19" spans="1:8" ht="22.5" customHeight="1">
      <c r="A19" s="37" t="s">
        <v>7</v>
      </c>
      <c r="B19" s="39" t="s">
        <v>8</v>
      </c>
      <c r="C19" s="81">
        <v>117</v>
      </c>
      <c r="D19" s="30">
        <v>117</v>
      </c>
      <c r="E19" s="30">
        <v>117</v>
      </c>
      <c r="F19" s="30">
        <v>117</v>
      </c>
      <c r="G19" s="7"/>
    </row>
    <row r="20" spans="1:8" ht="29.25" customHeight="1">
      <c r="A20" s="41" t="s">
        <v>70</v>
      </c>
      <c r="B20" s="39" t="s">
        <v>9</v>
      </c>
      <c r="C20" s="81">
        <v>200861</v>
      </c>
      <c r="D20" s="30">
        <v>214713</v>
      </c>
      <c r="E20" s="30">
        <v>220847</v>
      </c>
      <c r="F20" s="30">
        <v>227764</v>
      </c>
      <c r="G20" s="7"/>
    </row>
    <row r="21" spans="1:8" ht="34.5" customHeight="1">
      <c r="A21" s="41" t="s">
        <v>78</v>
      </c>
      <c r="B21" s="39" t="s">
        <v>10</v>
      </c>
      <c r="C21" s="81">
        <v>57227</v>
      </c>
      <c r="D21" s="81">
        <v>58416</v>
      </c>
      <c r="E21" s="81">
        <v>60532</v>
      </c>
      <c r="F21" s="81">
        <v>62983</v>
      </c>
      <c r="G21" s="14"/>
      <c r="H21" t="s">
        <v>112</v>
      </c>
    </row>
    <row r="22" spans="1:8" ht="34.5" customHeight="1">
      <c r="A22" s="41" t="s">
        <v>79</v>
      </c>
      <c r="B22" s="39" t="s">
        <v>11</v>
      </c>
      <c r="C22" s="81">
        <v>6664</v>
      </c>
      <c r="D22" s="81">
        <v>6664</v>
      </c>
      <c r="E22" s="81">
        <v>6664</v>
      </c>
      <c r="F22" s="81">
        <v>6664</v>
      </c>
      <c r="G22" s="14"/>
    </row>
    <row r="23" spans="1:8" ht="25.5" customHeight="1">
      <c r="A23" s="41" t="s">
        <v>105</v>
      </c>
      <c r="B23" s="39" t="s">
        <v>104</v>
      </c>
      <c r="C23" s="154">
        <v>4</v>
      </c>
      <c r="D23" s="81">
        <v>0</v>
      </c>
      <c r="E23" s="81">
        <v>0</v>
      </c>
      <c r="F23" s="81">
        <v>0</v>
      </c>
      <c r="G23" s="14"/>
    </row>
    <row r="24" spans="1:8" ht="34.5" customHeight="1">
      <c r="A24" s="41" t="s">
        <v>80</v>
      </c>
      <c r="B24" s="39" t="s">
        <v>28</v>
      </c>
      <c r="C24" s="81">
        <f>-200-35</f>
        <v>-235</v>
      </c>
      <c r="D24" s="81">
        <f>-20</f>
        <v>-20</v>
      </c>
      <c r="E24" s="81">
        <f>-20</f>
        <v>-20</v>
      </c>
      <c r="F24" s="81">
        <f>-20</f>
        <v>-20</v>
      </c>
      <c r="G24" s="7"/>
    </row>
    <row r="25" spans="1:8" ht="23.25" customHeight="1">
      <c r="A25" s="41" t="s">
        <v>31</v>
      </c>
      <c r="B25" s="39" t="s">
        <v>29</v>
      </c>
      <c r="C25" s="81">
        <f>200+35</f>
        <v>235</v>
      </c>
      <c r="D25" s="81">
        <f>20</f>
        <v>20</v>
      </c>
      <c r="E25" s="81">
        <f>20</f>
        <v>20</v>
      </c>
      <c r="F25" s="81">
        <f>20</f>
        <v>20</v>
      </c>
      <c r="G25" s="7"/>
    </row>
    <row r="26" spans="1:8" ht="23.25" customHeight="1">
      <c r="A26" s="41" t="s">
        <v>110</v>
      </c>
      <c r="B26" s="157">
        <v>42.1</v>
      </c>
      <c r="C26" s="81">
        <f>C27</f>
        <v>310</v>
      </c>
      <c r="D26" s="81">
        <f t="shared" ref="D26:F26" si="1">D27</f>
        <v>0</v>
      </c>
      <c r="E26" s="81">
        <f t="shared" si="1"/>
        <v>0</v>
      </c>
      <c r="F26" s="81">
        <f t="shared" si="1"/>
        <v>0</v>
      </c>
      <c r="G26" s="7"/>
    </row>
    <row r="27" spans="1:8" ht="67.5" customHeight="1">
      <c r="A27" s="41" t="s">
        <v>111</v>
      </c>
      <c r="B27" s="39" t="s">
        <v>106</v>
      </c>
      <c r="C27" s="81">
        <v>310</v>
      </c>
      <c r="D27" s="81">
        <v>0</v>
      </c>
      <c r="E27" s="81">
        <v>0</v>
      </c>
      <c r="F27" s="81">
        <v>0</v>
      </c>
      <c r="G27" s="7"/>
    </row>
    <row r="28" spans="1:8" ht="25.5" customHeight="1">
      <c r="A28" s="41" t="s">
        <v>53</v>
      </c>
      <c r="B28" s="39" t="s">
        <v>51</v>
      </c>
      <c r="C28" s="81">
        <f>3150+5514+6950+7936+12130+2150+6300+1760+1680+2500+4125+1800+1860+5761</f>
        <v>63616</v>
      </c>
      <c r="D28" s="30">
        <f>3150+5514+6950+7936+12000+2150+6300+1760+1700+2210+4125+1800+1860+6451</f>
        <v>63906</v>
      </c>
      <c r="E28" s="30">
        <f>3150+5514+6950+7936+12000+2150+6300+1760+1700+2210+4125+1800+1860+6451</f>
        <v>63906</v>
      </c>
      <c r="F28" s="30">
        <f>3150+5514+6950+7936+12000+2150+6300+1760+1700+2310+4125+1800+1860+6451</f>
        <v>64006</v>
      </c>
      <c r="G28" s="7"/>
    </row>
    <row r="29" spans="1:8" ht="37.5" customHeight="1">
      <c r="A29" s="41" t="s">
        <v>45</v>
      </c>
      <c r="B29" s="39" t="s">
        <v>46</v>
      </c>
      <c r="C29" s="81">
        <v>10260</v>
      </c>
      <c r="D29" s="30">
        <v>5000</v>
      </c>
      <c r="E29" s="30">
        <v>5000</v>
      </c>
      <c r="F29" s="30">
        <v>5000</v>
      </c>
      <c r="G29" s="7"/>
    </row>
    <row r="30" spans="1:8" ht="36.75" customHeight="1">
      <c r="A30" s="41" t="s">
        <v>48</v>
      </c>
      <c r="B30" s="39" t="s">
        <v>47</v>
      </c>
      <c r="C30" s="81">
        <v>41439</v>
      </c>
      <c r="D30" s="30">
        <v>0</v>
      </c>
      <c r="E30" s="30">
        <v>0</v>
      </c>
      <c r="F30" s="30">
        <v>0</v>
      </c>
      <c r="G30" s="7"/>
    </row>
    <row r="31" spans="1:8" ht="35.25" customHeight="1">
      <c r="A31" s="41" t="s">
        <v>55</v>
      </c>
      <c r="B31" s="39" t="s">
        <v>54</v>
      </c>
      <c r="C31" s="81">
        <f>85+210+715+35+1145+72</f>
        <v>2262</v>
      </c>
      <c r="D31" s="108">
        <f>85</f>
        <v>85</v>
      </c>
      <c r="E31" s="108">
        <v>0</v>
      </c>
      <c r="F31" s="108">
        <v>0</v>
      </c>
      <c r="G31" s="15"/>
    </row>
    <row r="32" spans="1:8" ht="35.25" customHeight="1">
      <c r="A32" s="41" t="s">
        <v>76</v>
      </c>
      <c r="B32" s="39" t="s">
        <v>75</v>
      </c>
      <c r="C32" s="81">
        <v>158362</v>
      </c>
      <c r="D32" s="108">
        <v>161168</v>
      </c>
      <c r="E32" s="108">
        <v>161706</v>
      </c>
      <c r="F32" s="108">
        <v>162514</v>
      </c>
      <c r="G32" s="15"/>
    </row>
    <row r="33" spans="1:7" ht="26.25" customHeight="1">
      <c r="A33" s="41" t="s">
        <v>89</v>
      </c>
      <c r="B33" s="39" t="s">
        <v>87</v>
      </c>
      <c r="C33" s="81">
        <f>C34</f>
        <v>86.04</v>
      </c>
      <c r="D33" s="81">
        <f t="shared" ref="D33:F33" si="2">D34</f>
        <v>85</v>
      </c>
      <c r="E33" s="81">
        <f t="shared" si="2"/>
        <v>0</v>
      </c>
      <c r="F33" s="81">
        <f t="shared" si="2"/>
        <v>0</v>
      </c>
      <c r="G33" s="15"/>
    </row>
    <row r="34" spans="1:7" ht="27" customHeight="1">
      <c r="A34" s="41" t="s">
        <v>88</v>
      </c>
      <c r="B34" s="39" t="s">
        <v>86</v>
      </c>
      <c r="C34" s="81">
        <v>86.04</v>
      </c>
      <c r="D34" s="108">
        <v>85</v>
      </c>
      <c r="E34" s="108">
        <v>0</v>
      </c>
      <c r="F34" s="108">
        <v>0</v>
      </c>
      <c r="G34" s="15"/>
    </row>
    <row r="35" spans="1:7" ht="27" customHeight="1">
      <c r="A35" s="41" t="s">
        <v>102</v>
      </c>
      <c r="B35" s="39" t="s">
        <v>100</v>
      </c>
      <c r="C35" s="81">
        <f>C36</f>
        <v>508</v>
      </c>
      <c r="D35" s="81">
        <f t="shared" ref="D35:F35" si="3">D36</f>
        <v>0</v>
      </c>
      <c r="E35" s="81">
        <f t="shared" si="3"/>
        <v>0</v>
      </c>
      <c r="F35" s="81">
        <f t="shared" si="3"/>
        <v>0</v>
      </c>
      <c r="G35" s="15"/>
    </row>
    <row r="36" spans="1:7" ht="27" customHeight="1">
      <c r="A36" s="41" t="s">
        <v>103</v>
      </c>
      <c r="B36" s="39" t="s">
        <v>101</v>
      </c>
      <c r="C36" s="81">
        <v>508</v>
      </c>
      <c r="D36" s="108">
        <v>0</v>
      </c>
      <c r="E36" s="108">
        <v>0</v>
      </c>
      <c r="F36" s="108">
        <v>0</v>
      </c>
      <c r="G36" s="15"/>
    </row>
    <row r="37" spans="1:7" ht="24.75" customHeight="1">
      <c r="A37" s="124" t="s">
        <v>12</v>
      </c>
      <c r="B37" s="124"/>
      <c r="C37" s="125">
        <f>C38+C39+C40+C41+C42+C43+C44+C45+C47+C48+C49+C50+C46</f>
        <v>516017</v>
      </c>
      <c r="D37" s="125">
        <f t="shared" ref="D37:F37" si="4">D38+D39+D40+D41+D42+D43+D44+D45+D47+D48+D49+D50+D46</f>
        <v>531348</v>
      </c>
      <c r="E37" s="125">
        <f t="shared" si="4"/>
        <v>541629</v>
      </c>
      <c r="F37" s="125">
        <f t="shared" si="4"/>
        <v>553619</v>
      </c>
      <c r="G37" s="16"/>
    </row>
    <row r="38" spans="1:7" ht="26.25" customHeight="1">
      <c r="A38" s="37" t="s">
        <v>1</v>
      </c>
      <c r="B38" s="38" t="s">
        <v>2</v>
      </c>
      <c r="C38" s="80">
        <f t="shared" ref="C38:C46" si="5">C15</f>
        <v>155</v>
      </c>
      <c r="D38" s="80">
        <f t="shared" ref="D38:F38" si="6">D15</f>
        <v>149</v>
      </c>
      <c r="E38" s="80">
        <f t="shared" si="6"/>
        <v>149</v>
      </c>
      <c r="F38" s="80">
        <f t="shared" si="6"/>
        <v>149</v>
      </c>
      <c r="G38" s="14"/>
    </row>
    <row r="39" spans="1:7" ht="26.25" customHeight="1">
      <c r="A39" s="37" t="s">
        <v>3</v>
      </c>
      <c r="B39" s="39" t="s">
        <v>4</v>
      </c>
      <c r="C39" s="81">
        <f t="shared" si="5"/>
        <v>16389</v>
      </c>
      <c r="D39" s="99">
        <f>D16</f>
        <v>18613</v>
      </c>
      <c r="E39" s="99">
        <f t="shared" ref="E39:F39" si="7">E16</f>
        <v>20081</v>
      </c>
      <c r="F39" s="99">
        <f t="shared" si="7"/>
        <v>21770</v>
      </c>
      <c r="G39" s="7"/>
    </row>
    <row r="40" spans="1:7" ht="27.75" customHeight="1">
      <c r="A40" s="40" t="s">
        <v>5</v>
      </c>
      <c r="B40" s="39" t="s">
        <v>6</v>
      </c>
      <c r="C40" s="81">
        <f t="shared" si="5"/>
        <v>2061</v>
      </c>
      <c r="D40" s="81">
        <f t="shared" ref="D40:F41" si="8">D17</f>
        <v>2066</v>
      </c>
      <c r="E40" s="81">
        <f t="shared" si="8"/>
        <v>2066</v>
      </c>
      <c r="F40" s="81">
        <f t="shared" si="8"/>
        <v>2066</v>
      </c>
      <c r="G40" s="7"/>
    </row>
    <row r="41" spans="1:7" ht="31.5" customHeight="1">
      <c r="A41" s="40" t="s">
        <v>52</v>
      </c>
      <c r="B41" s="39" t="s">
        <v>50</v>
      </c>
      <c r="C41" s="81">
        <f t="shared" si="5"/>
        <v>536</v>
      </c>
      <c r="D41" s="81">
        <f t="shared" si="8"/>
        <v>556</v>
      </c>
      <c r="E41" s="81">
        <f t="shared" si="8"/>
        <v>581</v>
      </c>
      <c r="F41" s="81">
        <f t="shared" si="8"/>
        <v>606</v>
      </c>
      <c r="G41" s="7"/>
    </row>
    <row r="42" spans="1:7" ht="23.25" customHeight="1">
      <c r="A42" s="37" t="s">
        <v>7</v>
      </c>
      <c r="B42" s="39" t="s">
        <v>8</v>
      </c>
      <c r="C42" s="81">
        <f t="shared" si="5"/>
        <v>117</v>
      </c>
      <c r="D42" s="81">
        <f t="shared" ref="D42:F42" si="9">D19</f>
        <v>117</v>
      </c>
      <c r="E42" s="81">
        <f t="shared" si="9"/>
        <v>117</v>
      </c>
      <c r="F42" s="81">
        <f t="shared" si="9"/>
        <v>117</v>
      </c>
      <c r="G42" s="14"/>
    </row>
    <row r="43" spans="1:7" ht="32.25" customHeight="1">
      <c r="A43" s="41" t="s">
        <v>70</v>
      </c>
      <c r="B43" s="39" t="s">
        <v>9</v>
      </c>
      <c r="C43" s="81">
        <f t="shared" si="5"/>
        <v>200861</v>
      </c>
      <c r="D43" s="81">
        <f t="shared" ref="D43:F43" si="10">D20</f>
        <v>214713</v>
      </c>
      <c r="E43" s="81">
        <f t="shared" si="10"/>
        <v>220847</v>
      </c>
      <c r="F43" s="81">
        <f t="shared" si="10"/>
        <v>227764</v>
      </c>
      <c r="G43" s="14"/>
    </row>
    <row r="44" spans="1:7" ht="36.75" customHeight="1">
      <c r="A44" s="41" t="s">
        <v>78</v>
      </c>
      <c r="B44" s="39" t="s">
        <v>10</v>
      </c>
      <c r="C44" s="81">
        <f t="shared" si="5"/>
        <v>57227</v>
      </c>
      <c r="D44" s="81">
        <f t="shared" ref="D44:F44" si="11">D21</f>
        <v>58416</v>
      </c>
      <c r="E44" s="81">
        <f t="shared" si="11"/>
        <v>60532</v>
      </c>
      <c r="F44" s="81">
        <f t="shared" si="11"/>
        <v>62983</v>
      </c>
      <c r="G44" s="14"/>
    </row>
    <row r="45" spans="1:7" ht="33" customHeight="1">
      <c r="A45" s="41" t="s">
        <v>79</v>
      </c>
      <c r="B45" s="39" t="s">
        <v>11</v>
      </c>
      <c r="C45" s="81">
        <f t="shared" si="5"/>
        <v>6664</v>
      </c>
      <c r="D45" s="81">
        <f t="shared" ref="D45:F45" si="12">D22</f>
        <v>6664</v>
      </c>
      <c r="E45" s="81">
        <f t="shared" si="12"/>
        <v>6664</v>
      </c>
      <c r="F45" s="81">
        <f t="shared" si="12"/>
        <v>6664</v>
      </c>
      <c r="G45" s="14"/>
    </row>
    <row r="46" spans="1:7" ht="24.75" customHeight="1">
      <c r="A46" s="41" t="s">
        <v>105</v>
      </c>
      <c r="B46" s="39" t="s">
        <v>104</v>
      </c>
      <c r="C46" s="81">
        <f t="shared" si="5"/>
        <v>4</v>
      </c>
      <c r="D46" s="81">
        <f t="shared" ref="D46:F46" si="13">D23</f>
        <v>0</v>
      </c>
      <c r="E46" s="81">
        <f t="shared" si="13"/>
        <v>0</v>
      </c>
      <c r="F46" s="81">
        <f t="shared" si="13"/>
        <v>0</v>
      </c>
      <c r="G46" s="14"/>
    </row>
    <row r="47" spans="1:7" ht="36" customHeight="1">
      <c r="A47" s="41" t="s">
        <v>80</v>
      </c>
      <c r="B47" s="39" t="s">
        <v>28</v>
      </c>
      <c r="C47" s="81">
        <f t="shared" ref="C47" si="14">C24</f>
        <v>-235</v>
      </c>
      <c r="D47" s="81">
        <f t="shared" ref="D47:F47" si="15">D24</f>
        <v>-20</v>
      </c>
      <c r="E47" s="81">
        <f t="shared" si="15"/>
        <v>-20</v>
      </c>
      <c r="F47" s="81">
        <f t="shared" si="15"/>
        <v>-20</v>
      </c>
      <c r="G47" s="7"/>
    </row>
    <row r="48" spans="1:7" ht="27" customHeight="1">
      <c r="A48" s="41" t="s">
        <v>53</v>
      </c>
      <c r="B48" s="39" t="s">
        <v>51</v>
      </c>
      <c r="C48" s="81">
        <f>C28</f>
        <v>63616</v>
      </c>
      <c r="D48" s="81">
        <f t="shared" ref="D48:F48" si="16">D28</f>
        <v>63906</v>
      </c>
      <c r="E48" s="81">
        <f t="shared" si="16"/>
        <v>63906</v>
      </c>
      <c r="F48" s="81">
        <f t="shared" si="16"/>
        <v>64006</v>
      </c>
      <c r="G48" s="7"/>
    </row>
    <row r="49" spans="1:7" ht="33.75" customHeight="1">
      <c r="A49" s="41" t="s">
        <v>45</v>
      </c>
      <c r="B49" s="39" t="s">
        <v>46</v>
      </c>
      <c r="C49" s="81">
        <f>C29</f>
        <v>10260</v>
      </c>
      <c r="D49" s="81">
        <f t="shared" ref="D49:F49" si="17">D29</f>
        <v>5000</v>
      </c>
      <c r="E49" s="81">
        <f t="shared" si="17"/>
        <v>5000</v>
      </c>
      <c r="F49" s="81">
        <f t="shared" si="17"/>
        <v>5000</v>
      </c>
      <c r="G49" s="7"/>
    </row>
    <row r="50" spans="1:7" ht="35.25" customHeight="1">
      <c r="A50" s="41" t="s">
        <v>76</v>
      </c>
      <c r="B50" s="39" t="s">
        <v>75</v>
      </c>
      <c r="C50" s="81">
        <f>C32</f>
        <v>158362</v>
      </c>
      <c r="D50" s="81">
        <f t="shared" ref="D50:F50" si="18">D32</f>
        <v>161168</v>
      </c>
      <c r="E50" s="81">
        <f t="shared" si="18"/>
        <v>161706</v>
      </c>
      <c r="F50" s="81">
        <f t="shared" si="18"/>
        <v>162514</v>
      </c>
      <c r="G50" s="7"/>
    </row>
    <row r="51" spans="1:7" ht="26.25" customHeight="1">
      <c r="A51" s="45" t="s">
        <v>13</v>
      </c>
      <c r="B51" s="46"/>
      <c r="C51" s="83">
        <f>C52+C55+C56+C57+C60+C54</f>
        <v>44840.04</v>
      </c>
      <c r="D51" s="83">
        <f t="shared" ref="D51:F51" si="19">D52+D55+D56+D57+D60+D54</f>
        <v>190</v>
      </c>
      <c r="E51" s="83">
        <f t="shared" si="19"/>
        <v>20</v>
      </c>
      <c r="F51" s="83">
        <f t="shared" si="19"/>
        <v>20</v>
      </c>
      <c r="G51" s="16"/>
    </row>
    <row r="52" spans="1:7" ht="30.75" customHeight="1">
      <c r="A52" s="44" t="s">
        <v>31</v>
      </c>
      <c r="B52" s="38" t="s">
        <v>29</v>
      </c>
      <c r="C52" s="80">
        <f>C25</f>
        <v>235</v>
      </c>
      <c r="D52" s="80">
        <f t="shared" ref="D52:F52" si="20">D25</f>
        <v>20</v>
      </c>
      <c r="E52" s="80">
        <f t="shared" si="20"/>
        <v>20</v>
      </c>
      <c r="F52" s="80">
        <f t="shared" si="20"/>
        <v>20</v>
      </c>
      <c r="G52" s="7"/>
    </row>
    <row r="53" spans="1:7" ht="28.5" customHeight="1">
      <c r="A53" s="41" t="s">
        <v>110</v>
      </c>
      <c r="B53" s="157">
        <v>42.1</v>
      </c>
      <c r="C53" s="80">
        <f>C54</f>
        <v>310</v>
      </c>
      <c r="D53" s="80">
        <f t="shared" ref="D53:F53" si="21">D54</f>
        <v>0</v>
      </c>
      <c r="E53" s="80">
        <f t="shared" si="21"/>
        <v>0</v>
      </c>
      <c r="F53" s="80">
        <f t="shared" si="21"/>
        <v>0</v>
      </c>
      <c r="G53" s="7"/>
    </row>
    <row r="54" spans="1:7" ht="69.75" customHeight="1">
      <c r="A54" s="41" t="s">
        <v>107</v>
      </c>
      <c r="B54" s="39" t="s">
        <v>106</v>
      </c>
      <c r="C54" s="80">
        <v>310</v>
      </c>
      <c r="D54" s="80">
        <v>0</v>
      </c>
      <c r="E54" s="80">
        <v>0</v>
      </c>
      <c r="F54" s="80">
        <v>0</v>
      </c>
      <c r="G54" s="7"/>
    </row>
    <row r="55" spans="1:7" ht="38.25" customHeight="1">
      <c r="A55" s="41" t="s">
        <v>48</v>
      </c>
      <c r="B55" s="39" t="s">
        <v>47</v>
      </c>
      <c r="C55" s="81">
        <f>C30</f>
        <v>41439</v>
      </c>
      <c r="D55" s="81">
        <f t="shared" ref="D55:F55" si="22">D30</f>
        <v>0</v>
      </c>
      <c r="E55" s="81">
        <f t="shared" si="22"/>
        <v>0</v>
      </c>
      <c r="F55" s="81">
        <f t="shared" si="22"/>
        <v>0</v>
      </c>
      <c r="G55" s="7"/>
    </row>
    <row r="56" spans="1:7" ht="33" customHeight="1">
      <c r="A56" s="41" t="s">
        <v>55</v>
      </c>
      <c r="B56" s="39" t="s">
        <v>54</v>
      </c>
      <c r="C56" s="81">
        <f>C31</f>
        <v>2262</v>
      </c>
      <c r="D56" s="81">
        <f t="shared" ref="D56:F56" si="23">D31</f>
        <v>85</v>
      </c>
      <c r="E56" s="81">
        <f t="shared" si="23"/>
        <v>0</v>
      </c>
      <c r="F56" s="81">
        <f t="shared" si="23"/>
        <v>0</v>
      </c>
      <c r="G56" s="7"/>
    </row>
    <row r="57" spans="1:7" ht="28.5" customHeight="1">
      <c r="A57" s="41" t="s">
        <v>89</v>
      </c>
      <c r="B57" s="39" t="s">
        <v>87</v>
      </c>
      <c r="C57" s="81">
        <f>C58</f>
        <v>86.04</v>
      </c>
      <c r="D57" s="81">
        <f t="shared" ref="D57:F57" si="24">D58</f>
        <v>85</v>
      </c>
      <c r="E57" s="81">
        <f t="shared" si="24"/>
        <v>0</v>
      </c>
      <c r="F57" s="81">
        <f t="shared" si="24"/>
        <v>0</v>
      </c>
      <c r="G57" s="7"/>
    </row>
    <row r="58" spans="1:7" ht="25.5" customHeight="1">
      <c r="A58" s="41" t="s">
        <v>88</v>
      </c>
      <c r="B58" s="39" t="s">
        <v>86</v>
      </c>
      <c r="C58" s="81">
        <v>86.04</v>
      </c>
      <c r="D58" s="81">
        <v>85</v>
      </c>
      <c r="E58" s="81">
        <v>0</v>
      </c>
      <c r="F58" s="81">
        <v>0</v>
      </c>
      <c r="G58" s="7"/>
    </row>
    <row r="59" spans="1:7" ht="25.5" customHeight="1">
      <c r="A59" s="41" t="s">
        <v>102</v>
      </c>
      <c r="B59" s="39" t="s">
        <v>100</v>
      </c>
      <c r="C59" s="81">
        <f>C60</f>
        <v>508</v>
      </c>
      <c r="D59" s="81">
        <f t="shared" ref="D59:F59" si="25">D60</f>
        <v>0</v>
      </c>
      <c r="E59" s="81">
        <f t="shared" si="25"/>
        <v>0</v>
      </c>
      <c r="F59" s="81">
        <f t="shared" si="25"/>
        <v>0</v>
      </c>
      <c r="G59" s="7"/>
    </row>
    <row r="60" spans="1:7" ht="25.5" customHeight="1">
      <c r="A60" s="41" t="s">
        <v>103</v>
      </c>
      <c r="B60" s="39" t="s">
        <v>101</v>
      </c>
      <c r="C60" s="81">
        <f>C36</f>
        <v>508</v>
      </c>
      <c r="D60" s="81">
        <f t="shared" ref="D60:F60" si="26">D36</f>
        <v>0</v>
      </c>
      <c r="E60" s="81">
        <f t="shared" si="26"/>
        <v>0</v>
      </c>
      <c r="F60" s="81">
        <f t="shared" si="26"/>
        <v>0</v>
      </c>
      <c r="G60" s="7"/>
    </row>
    <row r="61" spans="1:7" ht="32.25" customHeight="1">
      <c r="A61" s="150" t="s">
        <v>14</v>
      </c>
      <c r="B61" s="128">
        <v>50.1</v>
      </c>
      <c r="C61" s="151">
        <f t="shared" ref="C61:F63" si="27">C72+C76+C192+C242+C290</f>
        <v>577326.04</v>
      </c>
      <c r="D61" s="151">
        <f t="shared" si="27"/>
        <v>531538</v>
      </c>
      <c r="E61" s="151">
        <f t="shared" si="27"/>
        <v>541649</v>
      </c>
      <c r="F61" s="151">
        <f t="shared" si="27"/>
        <v>553639</v>
      </c>
      <c r="G61" s="17"/>
    </row>
    <row r="62" spans="1:7" ht="30.75" customHeight="1">
      <c r="A62" s="152" t="s">
        <v>15</v>
      </c>
      <c r="B62" s="122"/>
      <c r="C62" s="123">
        <f t="shared" si="27"/>
        <v>523635</v>
      </c>
      <c r="D62" s="123">
        <f t="shared" si="27"/>
        <v>531348</v>
      </c>
      <c r="E62" s="123">
        <f t="shared" si="27"/>
        <v>541629</v>
      </c>
      <c r="F62" s="123">
        <f t="shared" si="27"/>
        <v>553619</v>
      </c>
      <c r="G62" s="18"/>
    </row>
    <row r="63" spans="1:7" ht="25.5" customHeight="1">
      <c r="A63" s="153" t="s">
        <v>16</v>
      </c>
      <c r="B63" s="122">
        <v>10</v>
      </c>
      <c r="C63" s="123">
        <f t="shared" si="27"/>
        <v>399074</v>
      </c>
      <c r="D63" s="123">
        <f t="shared" si="27"/>
        <v>406444</v>
      </c>
      <c r="E63" s="123">
        <f t="shared" si="27"/>
        <v>408574</v>
      </c>
      <c r="F63" s="123">
        <f t="shared" si="27"/>
        <v>411042</v>
      </c>
      <c r="G63" s="18"/>
    </row>
    <row r="64" spans="1:7" ht="24.75" customHeight="1">
      <c r="A64" s="153" t="s">
        <v>17</v>
      </c>
      <c r="B64" s="122">
        <v>20</v>
      </c>
      <c r="C64" s="123">
        <f>C75+C195+C245+C293+C79</f>
        <v>122973</v>
      </c>
      <c r="D64" s="123">
        <f>D75+D195+D245+D293+D79</f>
        <v>123618</v>
      </c>
      <c r="E64" s="123">
        <f>E75+E195+E245+E293+E79</f>
        <v>131700</v>
      </c>
      <c r="F64" s="123">
        <f>F75+F195+F245+F293+F79</f>
        <v>141143</v>
      </c>
      <c r="G64" s="18"/>
    </row>
    <row r="65" spans="1:10" ht="24.75" customHeight="1">
      <c r="A65" s="153" t="s">
        <v>90</v>
      </c>
      <c r="B65" s="122">
        <v>59</v>
      </c>
      <c r="C65" s="123">
        <f>C80+C246+C294+C196</f>
        <v>1588</v>
      </c>
      <c r="D65" s="123">
        <f>D80+D246+D294+D196</f>
        <v>1286</v>
      </c>
      <c r="E65" s="123">
        <f>E80+E246+E294+E196</f>
        <v>1355</v>
      </c>
      <c r="F65" s="123">
        <f>F80+F246+F294+F196</f>
        <v>1434</v>
      </c>
      <c r="G65" s="18"/>
    </row>
    <row r="66" spans="1:10" ht="30.75" customHeight="1">
      <c r="A66" s="153" t="s">
        <v>18</v>
      </c>
      <c r="B66" s="122"/>
      <c r="C66" s="123">
        <f>C81+C197+C247</f>
        <v>53691.040000000001</v>
      </c>
      <c r="D66" s="123">
        <f t="shared" ref="D66:F66" si="28">D81+D197+D247</f>
        <v>190</v>
      </c>
      <c r="E66" s="123">
        <f t="shared" si="28"/>
        <v>20</v>
      </c>
      <c r="F66" s="123">
        <f t="shared" si="28"/>
        <v>20</v>
      </c>
      <c r="G66" s="18"/>
    </row>
    <row r="67" spans="1:10" ht="21.75" customHeight="1">
      <c r="A67" s="152" t="s">
        <v>85</v>
      </c>
      <c r="B67" s="122" t="s">
        <v>84</v>
      </c>
      <c r="C67" s="123">
        <f>C198</f>
        <v>86.04</v>
      </c>
      <c r="D67" s="123">
        <f t="shared" ref="D67:F68" si="29">D198</f>
        <v>85</v>
      </c>
      <c r="E67" s="123">
        <f t="shared" si="29"/>
        <v>0</v>
      </c>
      <c r="F67" s="123">
        <f t="shared" si="29"/>
        <v>0</v>
      </c>
      <c r="G67" s="18"/>
    </row>
    <row r="68" spans="1:10" ht="22.5" customHeight="1">
      <c r="A68" s="153" t="s">
        <v>77</v>
      </c>
      <c r="B68" s="122" t="s">
        <v>59</v>
      </c>
      <c r="C68" s="123">
        <f>C199</f>
        <v>85</v>
      </c>
      <c r="D68" s="123">
        <f t="shared" si="29"/>
        <v>85</v>
      </c>
      <c r="E68" s="123">
        <f t="shared" si="29"/>
        <v>0</v>
      </c>
      <c r="F68" s="123">
        <f t="shared" si="29"/>
        <v>0</v>
      </c>
      <c r="G68" s="18"/>
    </row>
    <row r="69" spans="1:10" ht="22.5" customHeight="1">
      <c r="A69" s="160" t="s">
        <v>109</v>
      </c>
      <c r="B69" s="122" t="s">
        <v>108</v>
      </c>
      <c r="C69" s="123">
        <f>C83</f>
        <v>310</v>
      </c>
      <c r="D69" s="123">
        <f t="shared" ref="D69:F69" si="30">D83</f>
        <v>0</v>
      </c>
      <c r="E69" s="123">
        <f t="shared" si="30"/>
        <v>0</v>
      </c>
      <c r="F69" s="123">
        <f t="shared" si="30"/>
        <v>0</v>
      </c>
      <c r="G69" s="18"/>
    </row>
    <row r="70" spans="1:10" ht="22.5" customHeight="1">
      <c r="A70" s="153" t="s">
        <v>85</v>
      </c>
      <c r="B70" s="122" t="s">
        <v>98</v>
      </c>
      <c r="C70" s="123">
        <f>C84</f>
        <v>508</v>
      </c>
      <c r="D70" s="123">
        <f t="shared" ref="D70:F70" si="31">D84</f>
        <v>0</v>
      </c>
      <c r="E70" s="123">
        <f t="shared" si="31"/>
        <v>0</v>
      </c>
      <c r="F70" s="123">
        <f t="shared" si="31"/>
        <v>0</v>
      </c>
      <c r="G70" s="18"/>
    </row>
    <row r="71" spans="1:10" ht="27" customHeight="1">
      <c r="A71" s="153" t="s">
        <v>19</v>
      </c>
      <c r="B71" s="122">
        <v>70</v>
      </c>
      <c r="C71" s="123">
        <f>C200+C248+C85</f>
        <v>52702</v>
      </c>
      <c r="D71" s="123">
        <f t="shared" ref="D71:F71" si="32">D200+D248+D85</f>
        <v>20</v>
      </c>
      <c r="E71" s="123">
        <f t="shared" si="32"/>
        <v>20</v>
      </c>
      <c r="F71" s="123">
        <f t="shared" si="32"/>
        <v>20</v>
      </c>
      <c r="G71" s="18"/>
      <c r="I71"/>
      <c r="J71"/>
    </row>
    <row r="72" spans="1:10" ht="37.5" customHeight="1">
      <c r="A72" s="45" t="s">
        <v>93</v>
      </c>
      <c r="B72" s="46" t="s">
        <v>42</v>
      </c>
      <c r="C72" s="83">
        <f>C73</f>
        <v>3154</v>
      </c>
      <c r="D72" s="83">
        <f t="shared" ref="D72:F72" si="33">D73</f>
        <v>3156</v>
      </c>
      <c r="E72" s="83">
        <f t="shared" si="33"/>
        <v>3156</v>
      </c>
      <c r="F72" s="83">
        <f t="shared" si="33"/>
        <v>3156</v>
      </c>
      <c r="G72" s="16"/>
      <c r="I72"/>
      <c r="J72"/>
    </row>
    <row r="73" spans="1:10" ht="22.5" customHeight="1">
      <c r="A73" s="37" t="s">
        <v>15</v>
      </c>
      <c r="B73" s="28"/>
      <c r="C73" s="90">
        <f>C74+C75</f>
        <v>3154</v>
      </c>
      <c r="D73" s="110">
        <f>D74+D75</f>
        <v>3156</v>
      </c>
      <c r="E73" s="110">
        <f t="shared" ref="E73:F73" si="34">E74+E75</f>
        <v>3156</v>
      </c>
      <c r="F73" s="110">
        <f t="shared" si="34"/>
        <v>3156</v>
      </c>
      <c r="G73" s="13"/>
      <c r="I73"/>
      <c r="J73"/>
    </row>
    <row r="74" spans="1:10" ht="21" customHeight="1">
      <c r="A74" s="29" t="s">
        <v>16</v>
      </c>
      <c r="B74" s="28">
        <v>10</v>
      </c>
      <c r="C74" s="90">
        <v>2800</v>
      </c>
      <c r="D74" s="110">
        <v>2800</v>
      </c>
      <c r="E74" s="110">
        <v>2800</v>
      </c>
      <c r="F74" s="110">
        <v>2800</v>
      </c>
      <c r="G74" s="13"/>
      <c r="I74"/>
      <c r="J74"/>
    </row>
    <row r="75" spans="1:10" ht="22.5" customHeight="1">
      <c r="A75" s="29" t="s">
        <v>17</v>
      </c>
      <c r="B75" s="28">
        <v>20</v>
      </c>
      <c r="C75" s="90">
        <f>4+350</f>
        <v>354</v>
      </c>
      <c r="D75" s="158">
        <f>6+350</f>
        <v>356</v>
      </c>
      <c r="E75" s="158">
        <f>6+350</f>
        <v>356</v>
      </c>
      <c r="F75" s="158">
        <f>6+350</f>
        <v>356</v>
      </c>
      <c r="G75" s="9"/>
      <c r="H75" s="3"/>
      <c r="I75"/>
      <c r="J75"/>
    </row>
    <row r="76" spans="1:10" ht="29.25" customHeight="1">
      <c r="A76" s="47" t="s">
        <v>20</v>
      </c>
      <c r="B76" s="48">
        <v>66.099999999999994</v>
      </c>
      <c r="C76" s="85">
        <f t="shared" ref="C76:F79" si="35">C86+C168</f>
        <v>500070</v>
      </c>
      <c r="D76" s="85">
        <f t="shared" si="35"/>
        <v>456761</v>
      </c>
      <c r="E76" s="85">
        <f t="shared" si="35"/>
        <v>465607</v>
      </c>
      <c r="F76" s="85">
        <f t="shared" si="35"/>
        <v>475837</v>
      </c>
      <c r="G76" s="19"/>
      <c r="I76"/>
      <c r="J76"/>
    </row>
    <row r="77" spans="1:10" ht="26.25" customHeight="1">
      <c r="A77" s="49" t="s">
        <v>15</v>
      </c>
      <c r="B77" s="47"/>
      <c r="C77" s="85">
        <f t="shared" si="35"/>
        <v>448947</v>
      </c>
      <c r="D77" s="85">
        <f t="shared" si="35"/>
        <v>456761</v>
      </c>
      <c r="E77" s="85">
        <f t="shared" si="35"/>
        <v>465607</v>
      </c>
      <c r="F77" s="85">
        <f t="shared" si="35"/>
        <v>475837</v>
      </c>
      <c r="G77" s="19"/>
      <c r="I77"/>
      <c r="J77"/>
    </row>
    <row r="78" spans="1:10" ht="23.25" customHeight="1">
      <c r="A78" s="50" t="s">
        <v>16</v>
      </c>
      <c r="B78" s="47">
        <v>10</v>
      </c>
      <c r="C78" s="85">
        <f t="shared" si="35"/>
        <v>356498</v>
      </c>
      <c r="D78" s="85">
        <f t="shared" si="35"/>
        <v>362604</v>
      </c>
      <c r="E78" s="85">
        <f t="shared" si="35"/>
        <v>363434</v>
      </c>
      <c r="F78" s="85">
        <f t="shared" si="35"/>
        <v>364302</v>
      </c>
      <c r="G78" s="19"/>
      <c r="I78"/>
      <c r="J78"/>
    </row>
    <row r="79" spans="1:10" ht="23.25" customHeight="1">
      <c r="A79" s="50" t="s">
        <v>17</v>
      </c>
      <c r="B79" s="47">
        <v>20</v>
      </c>
      <c r="C79" s="85">
        <f t="shared" si="35"/>
        <v>91240</v>
      </c>
      <c r="D79" s="85">
        <f t="shared" si="35"/>
        <v>93101</v>
      </c>
      <c r="E79" s="85">
        <f t="shared" si="35"/>
        <v>101048</v>
      </c>
      <c r="F79" s="85">
        <f t="shared" si="35"/>
        <v>110331</v>
      </c>
      <c r="G79" s="19"/>
      <c r="I79"/>
      <c r="J79"/>
    </row>
    <row r="80" spans="1:10" ht="23.25" customHeight="1">
      <c r="A80" s="50" t="s">
        <v>90</v>
      </c>
      <c r="B80" s="47">
        <v>59</v>
      </c>
      <c r="C80" s="85">
        <f>C90</f>
        <v>1209</v>
      </c>
      <c r="D80" s="85">
        <f>D90</f>
        <v>1056</v>
      </c>
      <c r="E80" s="85">
        <f>E90</f>
        <v>1125</v>
      </c>
      <c r="F80" s="85">
        <f>F90</f>
        <v>1204</v>
      </c>
      <c r="G80" s="19"/>
      <c r="I80"/>
      <c r="J80"/>
    </row>
    <row r="81" spans="1:10" ht="25.5" customHeight="1">
      <c r="A81" s="50" t="s">
        <v>18</v>
      </c>
      <c r="B81" s="47"/>
      <c r="C81" s="85">
        <f>C91</f>
        <v>51123</v>
      </c>
      <c r="D81" s="85">
        <f t="shared" ref="D81:F81" si="36">D91</f>
        <v>0</v>
      </c>
      <c r="E81" s="85">
        <f t="shared" si="36"/>
        <v>0</v>
      </c>
      <c r="F81" s="85">
        <f t="shared" si="36"/>
        <v>0</v>
      </c>
      <c r="G81" s="19"/>
      <c r="I81"/>
      <c r="J81"/>
    </row>
    <row r="82" spans="1:10" ht="27" customHeight="1">
      <c r="A82" s="161" t="s">
        <v>99</v>
      </c>
      <c r="B82" s="47">
        <v>58.01</v>
      </c>
      <c r="C82" s="85">
        <f>C92</f>
        <v>818</v>
      </c>
      <c r="D82" s="85">
        <f t="shared" ref="D82:F82" si="37">D92</f>
        <v>0</v>
      </c>
      <c r="E82" s="85">
        <f t="shared" si="37"/>
        <v>0</v>
      </c>
      <c r="F82" s="85">
        <f t="shared" si="37"/>
        <v>0</v>
      </c>
      <c r="G82" s="19"/>
      <c r="I82"/>
      <c r="J82"/>
    </row>
    <row r="83" spans="1:10" ht="23.25" customHeight="1">
      <c r="A83" s="161" t="s">
        <v>109</v>
      </c>
      <c r="B83" s="47" t="s">
        <v>108</v>
      </c>
      <c r="C83" s="85">
        <f>C93</f>
        <v>310</v>
      </c>
      <c r="D83" s="85">
        <f t="shared" ref="D83:F83" si="38">D93</f>
        <v>0</v>
      </c>
      <c r="E83" s="85">
        <f t="shared" si="38"/>
        <v>0</v>
      </c>
      <c r="F83" s="85">
        <f t="shared" si="38"/>
        <v>0</v>
      </c>
      <c r="G83" s="19"/>
      <c r="I83"/>
      <c r="J83"/>
    </row>
    <row r="84" spans="1:10" ht="23.25" customHeight="1">
      <c r="A84" s="50" t="s">
        <v>85</v>
      </c>
      <c r="B84" s="47" t="s">
        <v>98</v>
      </c>
      <c r="C84" s="85">
        <f>C94</f>
        <v>508</v>
      </c>
      <c r="D84" s="85">
        <f t="shared" ref="D84:F84" si="39">D94</f>
        <v>0</v>
      </c>
      <c r="E84" s="85">
        <f t="shared" si="39"/>
        <v>0</v>
      </c>
      <c r="F84" s="85">
        <f t="shared" si="39"/>
        <v>0</v>
      </c>
      <c r="G84" s="19"/>
      <c r="I84"/>
      <c r="J84"/>
    </row>
    <row r="85" spans="1:10" ht="23.25" customHeight="1">
      <c r="A85" s="50" t="s">
        <v>19</v>
      </c>
      <c r="B85" s="47">
        <v>70</v>
      </c>
      <c r="C85" s="85">
        <f>C95</f>
        <v>50305</v>
      </c>
      <c r="D85" s="85">
        <f t="shared" ref="D85:F85" si="40">D95</f>
        <v>0</v>
      </c>
      <c r="E85" s="85">
        <f t="shared" si="40"/>
        <v>0</v>
      </c>
      <c r="F85" s="85">
        <f t="shared" si="40"/>
        <v>0</v>
      </c>
      <c r="G85" s="19"/>
      <c r="I85"/>
      <c r="J85"/>
    </row>
    <row r="86" spans="1:10" ht="26.25" customHeight="1">
      <c r="A86" s="43" t="s">
        <v>58</v>
      </c>
      <c r="B86" s="51">
        <v>66.099999999999994</v>
      </c>
      <c r="C86" s="82">
        <f>C96+C106+C117+C124+C131+C138+C148+C155+C162</f>
        <v>494309</v>
      </c>
      <c r="D86" s="82">
        <f t="shared" ref="D86:F86" si="41">D96+D106+D117+D124+D131+D138+D148+D155+D162</f>
        <v>450310</v>
      </c>
      <c r="E86" s="82">
        <f t="shared" si="41"/>
        <v>459156</v>
      </c>
      <c r="F86" s="82">
        <f t="shared" si="41"/>
        <v>469386</v>
      </c>
      <c r="G86" s="19"/>
      <c r="I86"/>
      <c r="J86"/>
    </row>
    <row r="87" spans="1:10" ht="28.5" customHeight="1">
      <c r="A87" s="42" t="s">
        <v>15</v>
      </c>
      <c r="B87" s="43"/>
      <c r="C87" s="82">
        <f>C97+C107+C118+C125+C132+C139+C149+C156+C163</f>
        <v>443186</v>
      </c>
      <c r="D87" s="82">
        <f t="shared" ref="D87:F89" si="42">D97+D107+D118+D125+D132+D139+D149+D156+D163</f>
        <v>450310</v>
      </c>
      <c r="E87" s="82">
        <f t="shared" si="42"/>
        <v>459156</v>
      </c>
      <c r="F87" s="82">
        <f t="shared" si="42"/>
        <v>469386</v>
      </c>
      <c r="G87" s="16"/>
      <c r="I87"/>
      <c r="J87"/>
    </row>
    <row r="88" spans="1:10" ht="18.75" customHeight="1">
      <c r="A88" s="52" t="s">
        <v>16</v>
      </c>
      <c r="B88" s="43">
        <v>10</v>
      </c>
      <c r="C88" s="82">
        <f>C98+C108+C119+C126+C133+C140+C150+C157+C164</f>
        <v>350906</v>
      </c>
      <c r="D88" s="82">
        <f t="shared" si="42"/>
        <v>356448</v>
      </c>
      <c r="E88" s="82">
        <f t="shared" si="42"/>
        <v>357278</v>
      </c>
      <c r="F88" s="82">
        <f t="shared" si="42"/>
        <v>358146</v>
      </c>
      <c r="G88" s="16"/>
      <c r="I88"/>
      <c r="J88"/>
    </row>
    <row r="89" spans="1:10" ht="20.25" customHeight="1">
      <c r="A89" s="52" t="s">
        <v>17</v>
      </c>
      <c r="B89" s="43">
        <v>20</v>
      </c>
      <c r="C89" s="82">
        <f>C99+C109+C120+C127+C134+C141+C151+C158+C165</f>
        <v>91071</v>
      </c>
      <c r="D89" s="82">
        <f t="shared" si="42"/>
        <v>92806</v>
      </c>
      <c r="E89" s="82">
        <f t="shared" si="42"/>
        <v>100753</v>
      </c>
      <c r="F89" s="82">
        <f t="shared" si="42"/>
        <v>110036</v>
      </c>
      <c r="G89" s="16"/>
      <c r="I89"/>
      <c r="J89"/>
    </row>
    <row r="90" spans="1:10" ht="18.75" customHeight="1">
      <c r="A90" s="52" t="s">
        <v>90</v>
      </c>
      <c r="B90" s="43">
        <v>59</v>
      </c>
      <c r="C90" s="82">
        <f>C100+C110+C121+C128+C135+C142+C152+C159</f>
        <v>1209</v>
      </c>
      <c r="D90" s="82">
        <f t="shared" ref="D90:F90" si="43">D100+D110+D121+D128+D135+D142+D152+D159</f>
        <v>1056</v>
      </c>
      <c r="E90" s="82">
        <f t="shared" si="43"/>
        <v>1125</v>
      </c>
      <c r="F90" s="82">
        <f t="shared" si="43"/>
        <v>1204</v>
      </c>
      <c r="G90" s="16"/>
      <c r="I90"/>
      <c r="J90"/>
    </row>
    <row r="91" spans="1:10" ht="30" customHeight="1">
      <c r="A91" s="52" t="s">
        <v>18</v>
      </c>
      <c r="B91" s="43"/>
      <c r="C91" s="82">
        <f>C101+C111+C122+C129+C136+C143+C153+C160+C166</f>
        <v>51123</v>
      </c>
      <c r="D91" s="82">
        <f>D101+D111+D122+D129+D136+D143+D153+D160+D166</f>
        <v>0</v>
      </c>
      <c r="E91" s="82">
        <f>E101+E111+E122+E129+E136+E143+E153+E160+E166</f>
        <v>0</v>
      </c>
      <c r="F91" s="82">
        <f>F101+F111+F122+F129+F136+F143+F153+F160+F166</f>
        <v>0</v>
      </c>
      <c r="G91" s="16"/>
      <c r="I91"/>
      <c r="J91"/>
    </row>
    <row r="92" spans="1:10" ht="29.25" customHeight="1">
      <c r="A92" s="162" t="s">
        <v>99</v>
      </c>
      <c r="B92" s="43">
        <v>58.01</v>
      </c>
      <c r="C92" s="82">
        <f>C103+C113+C145</f>
        <v>818</v>
      </c>
      <c r="D92" s="82">
        <f t="shared" ref="D92:F92" si="44">D103+D113+D145</f>
        <v>0</v>
      </c>
      <c r="E92" s="82">
        <f t="shared" si="44"/>
        <v>0</v>
      </c>
      <c r="F92" s="82">
        <f t="shared" si="44"/>
        <v>0</v>
      </c>
      <c r="G92" s="16"/>
      <c r="I92"/>
      <c r="J92"/>
    </row>
    <row r="93" spans="1:10" ht="27" customHeight="1">
      <c r="A93" s="162" t="s">
        <v>109</v>
      </c>
      <c r="B93" s="43" t="s">
        <v>108</v>
      </c>
      <c r="C93" s="82">
        <f>C114</f>
        <v>310</v>
      </c>
      <c r="D93" s="82">
        <f t="shared" ref="D93:F93" si="45">D114</f>
        <v>0</v>
      </c>
      <c r="E93" s="82">
        <f t="shared" si="45"/>
        <v>0</v>
      </c>
      <c r="F93" s="82">
        <f t="shared" si="45"/>
        <v>0</v>
      </c>
      <c r="G93" s="16"/>
      <c r="I93"/>
      <c r="J93"/>
    </row>
    <row r="94" spans="1:10" ht="21" customHeight="1">
      <c r="A94" s="52" t="s">
        <v>85</v>
      </c>
      <c r="B94" s="43" t="s">
        <v>98</v>
      </c>
      <c r="C94" s="82">
        <f>C104+C115+C146</f>
        <v>508</v>
      </c>
      <c r="D94" s="82">
        <f t="shared" ref="D94:F94" si="46">D104+D115+D146</f>
        <v>0</v>
      </c>
      <c r="E94" s="82">
        <f t="shared" si="46"/>
        <v>0</v>
      </c>
      <c r="F94" s="82">
        <f t="shared" si="46"/>
        <v>0</v>
      </c>
      <c r="G94" s="16"/>
      <c r="I94"/>
      <c r="J94"/>
    </row>
    <row r="95" spans="1:10" ht="22.5" customHeight="1">
      <c r="A95" s="52" t="s">
        <v>19</v>
      </c>
      <c r="B95" s="43">
        <v>70</v>
      </c>
      <c r="C95" s="82">
        <f>C105+C116+C123+C130+C137+C147+C154+C161+C167</f>
        <v>50305</v>
      </c>
      <c r="D95" s="82">
        <f>D105+D116+D123+D130+D137+D147+D154+D161+D167</f>
        <v>0</v>
      </c>
      <c r="E95" s="82">
        <f>E105+E116+E123+E130+E137+E147+E154+E161+E167</f>
        <v>0</v>
      </c>
      <c r="F95" s="82">
        <f>F105+F116+F123+F130+F137+F147+F154+F161+F167</f>
        <v>0</v>
      </c>
      <c r="G95" s="16"/>
      <c r="I95"/>
      <c r="J95"/>
    </row>
    <row r="96" spans="1:10" ht="30.75" customHeight="1">
      <c r="A96" s="53" t="s">
        <v>36</v>
      </c>
      <c r="B96" s="54">
        <v>66.099999999999994</v>
      </c>
      <c r="C96" s="86">
        <f>C97+C101</f>
        <v>290722</v>
      </c>
      <c r="D96" s="86">
        <f t="shared" ref="D96:F96" si="47">D97+D101</f>
        <v>257561</v>
      </c>
      <c r="E96" s="86">
        <f t="shared" si="47"/>
        <v>266022</v>
      </c>
      <c r="F96" s="86">
        <f t="shared" si="47"/>
        <v>275359</v>
      </c>
      <c r="G96" s="13"/>
      <c r="I96"/>
      <c r="J96"/>
    </row>
    <row r="97" spans="1:10" ht="21.75" customHeight="1">
      <c r="A97" s="37" t="s">
        <v>15</v>
      </c>
      <c r="B97" s="38"/>
      <c r="C97" s="84">
        <f t="shared" ref="C97:F97" si="48">C98+C99+C100</f>
        <v>252476</v>
      </c>
      <c r="D97" s="84">
        <f t="shared" si="48"/>
        <v>257561</v>
      </c>
      <c r="E97" s="84">
        <f t="shared" si="48"/>
        <v>266022</v>
      </c>
      <c r="F97" s="84">
        <f t="shared" si="48"/>
        <v>275359</v>
      </c>
      <c r="G97" s="13"/>
      <c r="I97"/>
      <c r="J97"/>
    </row>
    <row r="98" spans="1:10" ht="25.5" customHeight="1">
      <c r="A98" s="29" t="s">
        <v>16</v>
      </c>
      <c r="B98" s="28">
        <v>10</v>
      </c>
      <c r="C98" s="80">
        <v>198261</v>
      </c>
      <c r="D98" s="106">
        <v>198261</v>
      </c>
      <c r="E98" s="106">
        <v>198261</v>
      </c>
      <c r="F98" s="106">
        <v>198261</v>
      </c>
      <c r="G98" s="9"/>
      <c r="I98"/>
      <c r="J98"/>
    </row>
    <row r="99" spans="1:10" ht="23.25" customHeight="1">
      <c r="A99" s="29" t="s">
        <v>32</v>
      </c>
      <c r="B99" s="28">
        <v>20</v>
      </c>
      <c r="C99" s="80">
        <v>53808</v>
      </c>
      <c r="D99" s="80">
        <v>58833</v>
      </c>
      <c r="E99" s="80">
        <v>67225</v>
      </c>
      <c r="F99" s="80">
        <v>76483</v>
      </c>
      <c r="G99" s="20"/>
      <c r="H99" s="1"/>
      <c r="I99"/>
    </row>
    <row r="100" spans="1:10" ht="21" customHeight="1">
      <c r="A100" s="29" t="s">
        <v>90</v>
      </c>
      <c r="B100" s="28">
        <v>59</v>
      </c>
      <c r="C100" s="80">
        <v>407</v>
      </c>
      <c r="D100" s="80">
        <v>467</v>
      </c>
      <c r="E100" s="80">
        <v>536</v>
      </c>
      <c r="F100" s="80">
        <v>615</v>
      </c>
      <c r="G100" s="20"/>
      <c r="I100"/>
      <c r="J100"/>
    </row>
    <row r="101" spans="1:10" ht="29.25" customHeight="1">
      <c r="A101" s="29" t="s">
        <v>18</v>
      </c>
      <c r="B101" s="28"/>
      <c r="C101" s="87">
        <f>C105+C104</f>
        <v>38246</v>
      </c>
      <c r="D101" s="87">
        <f t="shared" ref="D101:F101" si="49">D105+D104</f>
        <v>0</v>
      </c>
      <c r="E101" s="87">
        <f t="shared" si="49"/>
        <v>0</v>
      </c>
      <c r="F101" s="87">
        <f t="shared" si="49"/>
        <v>0</v>
      </c>
      <c r="G101" s="13"/>
    </row>
    <row r="102" spans="1:10" ht="32.25" customHeight="1">
      <c r="A102" s="40" t="s">
        <v>96</v>
      </c>
      <c r="B102" s="28"/>
      <c r="C102" s="87">
        <f>C104</f>
        <v>369</v>
      </c>
      <c r="D102" s="87">
        <f t="shared" ref="D102:F102" si="50">D104</f>
        <v>0</v>
      </c>
      <c r="E102" s="87">
        <f t="shared" si="50"/>
        <v>0</v>
      </c>
      <c r="F102" s="87">
        <f t="shared" si="50"/>
        <v>0</v>
      </c>
      <c r="G102" s="13"/>
    </row>
    <row r="103" spans="1:10" ht="26.25" customHeight="1">
      <c r="A103" s="40" t="s">
        <v>99</v>
      </c>
      <c r="B103" s="28">
        <v>58.01</v>
      </c>
      <c r="C103" s="87">
        <f>C104</f>
        <v>369</v>
      </c>
      <c r="D103" s="87">
        <f t="shared" ref="D103:F103" si="51">D104</f>
        <v>0</v>
      </c>
      <c r="E103" s="87">
        <f t="shared" si="51"/>
        <v>0</v>
      </c>
      <c r="F103" s="87">
        <f t="shared" si="51"/>
        <v>0</v>
      </c>
      <c r="G103" s="13"/>
    </row>
    <row r="104" spans="1:10" ht="24.75" customHeight="1">
      <c r="A104" s="29" t="s">
        <v>85</v>
      </c>
      <c r="B104" s="28" t="s">
        <v>98</v>
      </c>
      <c r="C104" s="80">
        <f>344+25</f>
        <v>369</v>
      </c>
      <c r="D104" s="80">
        <v>0</v>
      </c>
      <c r="E104" s="80">
        <v>0</v>
      </c>
      <c r="F104" s="80">
        <v>0</v>
      </c>
      <c r="G104" s="13"/>
    </row>
    <row r="105" spans="1:10" ht="21.75" customHeight="1">
      <c r="A105" s="29" t="s">
        <v>19</v>
      </c>
      <c r="B105" s="28">
        <v>70</v>
      </c>
      <c r="C105" s="80">
        <v>37877</v>
      </c>
      <c r="D105" s="80">
        <v>0</v>
      </c>
      <c r="E105" s="80">
        <v>0</v>
      </c>
      <c r="F105" s="80">
        <v>0</v>
      </c>
      <c r="G105" s="20"/>
    </row>
    <row r="106" spans="1:10" ht="32.25" customHeight="1">
      <c r="A106" s="55" t="s">
        <v>21</v>
      </c>
      <c r="B106" s="54">
        <v>66.099999999999994</v>
      </c>
      <c r="C106" s="88">
        <f>C107+C111</f>
        <v>80784</v>
      </c>
      <c r="D106" s="88">
        <f t="shared" ref="D106:F106" si="52">D107+D111</f>
        <v>75102</v>
      </c>
      <c r="E106" s="88">
        <f t="shared" si="52"/>
        <v>75102</v>
      </c>
      <c r="F106" s="88">
        <f t="shared" si="52"/>
        <v>75102</v>
      </c>
      <c r="G106" s="8"/>
    </row>
    <row r="107" spans="1:10" ht="27.75" customHeight="1">
      <c r="A107" s="37" t="s">
        <v>15</v>
      </c>
      <c r="B107" s="38"/>
      <c r="C107" s="89">
        <f t="shared" ref="C107:F107" si="53">C108+C109+C110</f>
        <v>73607</v>
      </c>
      <c r="D107" s="89">
        <f t="shared" si="53"/>
        <v>75102</v>
      </c>
      <c r="E107" s="89">
        <f t="shared" si="53"/>
        <v>75102</v>
      </c>
      <c r="F107" s="89">
        <f t="shared" si="53"/>
        <v>75102</v>
      </c>
      <c r="G107" s="8"/>
    </row>
    <row r="108" spans="1:10" ht="21" customHeight="1">
      <c r="A108" s="29" t="s">
        <v>16</v>
      </c>
      <c r="B108" s="28">
        <v>10</v>
      </c>
      <c r="C108" s="80">
        <v>57700</v>
      </c>
      <c r="D108" s="106">
        <v>60015</v>
      </c>
      <c r="E108" s="106">
        <v>60015</v>
      </c>
      <c r="F108" s="106">
        <v>60015</v>
      </c>
      <c r="G108" s="9"/>
    </row>
    <row r="109" spans="1:10" ht="18.75" customHeight="1">
      <c r="A109" s="29" t="s">
        <v>17</v>
      </c>
      <c r="B109" s="28">
        <v>20</v>
      </c>
      <c r="C109" s="80">
        <v>15610</v>
      </c>
      <c r="D109" s="80">
        <v>14790</v>
      </c>
      <c r="E109" s="80">
        <v>14790</v>
      </c>
      <c r="F109" s="80">
        <v>14790</v>
      </c>
      <c r="G109" s="20"/>
      <c r="H109" s="1"/>
    </row>
    <row r="110" spans="1:10" ht="18" customHeight="1">
      <c r="A110" s="29" t="s">
        <v>90</v>
      </c>
      <c r="B110" s="28">
        <v>59</v>
      </c>
      <c r="C110" s="80">
        <v>297</v>
      </c>
      <c r="D110" s="80">
        <v>297</v>
      </c>
      <c r="E110" s="80">
        <v>297</v>
      </c>
      <c r="F110" s="80">
        <v>297</v>
      </c>
      <c r="G110" s="20"/>
    </row>
    <row r="111" spans="1:10" ht="28.5" customHeight="1">
      <c r="A111" s="29" t="s">
        <v>18</v>
      </c>
      <c r="B111" s="28"/>
      <c r="C111" s="87">
        <f>C112+C116</f>
        <v>7177</v>
      </c>
      <c r="D111" s="87">
        <f t="shared" ref="D111:F111" si="54">D112+D116</f>
        <v>0</v>
      </c>
      <c r="E111" s="87">
        <f t="shared" si="54"/>
        <v>0</v>
      </c>
      <c r="F111" s="87">
        <f t="shared" si="54"/>
        <v>0</v>
      </c>
      <c r="G111" s="13"/>
    </row>
    <row r="112" spans="1:10" ht="45.75" customHeight="1">
      <c r="A112" s="40" t="s">
        <v>97</v>
      </c>
      <c r="B112" s="28"/>
      <c r="C112" s="87">
        <f>C113</f>
        <v>396</v>
      </c>
      <c r="D112" s="87">
        <f t="shared" ref="D112:F112" si="55">D113</f>
        <v>0</v>
      </c>
      <c r="E112" s="87">
        <f t="shared" si="55"/>
        <v>0</v>
      </c>
      <c r="F112" s="87">
        <f t="shared" si="55"/>
        <v>0</v>
      </c>
      <c r="G112" s="13"/>
    </row>
    <row r="113" spans="1:10" ht="22.5" customHeight="1">
      <c r="A113" s="40" t="s">
        <v>99</v>
      </c>
      <c r="B113" s="28">
        <v>58.01</v>
      </c>
      <c r="C113" s="87">
        <f>C115+C114</f>
        <v>396</v>
      </c>
      <c r="D113" s="87">
        <f t="shared" ref="D113:F113" si="56">D115</f>
        <v>0</v>
      </c>
      <c r="E113" s="87">
        <f t="shared" si="56"/>
        <v>0</v>
      </c>
      <c r="F113" s="87">
        <f t="shared" si="56"/>
        <v>0</v>
      </c>
      <c r="G113" s="13"/>
    </row>
    <row r="114" spans="1:10" ht="22.5" customHeight="1">
      <c r="A114" s="40" t="s">
        <v>109</v>
      </c>
      <c r="B114" s="28" t="s">
        <v>108</v>
      </c>
      <c r="C114" s="80">
        <v>310</v>
      </c>
      <c r="D114" s="87">
        <v>0</v>
      </c>
      <c r="E114" s="87">
        <v>0</v>
      </c>
      <c r="F114" s="87">
        <v>0</v>
      </c>
      <c r="G114" s="13"/>
    </row>
    <row r="115" spans="1:10" ht="19.5" customHeight="1">
      <c r="A115" s="29" t="s">
        <v>85</v>
      </c>
      <c r="B115" s="28" t="s">
        <v>98</v>
      </c>
      <c r="C115" s="80">
        <v>86</v>
      </c>
      <c r="D115" s="80">
        <v>0</v>
      </c>
      <c r="E115" s="80">
        <v>0</v>
      </c>
      <c r="F115" s="80">
        <v>0</v>
      </c>
      <c r="G115" s="13"/>
    </row>
    <row r="116" spans="1:10" ht="20.25" customHeight="1">
      <c r="A116" s="29" t="s">
        <v>19</v>
      </c>
      <c r="B116" s="28">
        <v>70</v>
      </c>
      <c r="C116" s="80">
        <v>6781</v>
      </c>
      <c r="D116" s="80">
        <v>0</v>
      </c>
      <c r="E116" s="80">
        <v>0</v>
      </c>
      <c r="F116" s="80">
        <v>0</v>
      </c>
      <c r="G116" s="20"/>
    </row>
    <row r="117" spans="1:10" ht="35.25" customHeight="1">
      <c r="A117" s="53" t="s">
        <v>37</v>
      </c>
      <c r="B117" s="54">
        <v>66.099999999999994</v>
      </c>
      <c r="C117" s="88">
        <f>C118+C122</f>
        <v>25048</v>
      </c>
      <c r="D117" s="88">
        <f t="shared" ref="D117:F117" si="57">D118+D122</f>
        <v>21114</v>
      </c>
      <c r="E117" s="88">
        <f t="shared" si="57"/>
        <v>21114</v>
      </c>
      <c r="F117" s="88">
        <f t="shared" si="57"/>
        <v>21114</v>
      </c>
      <c r="G117" s="8"/>
      <c r="J117" s="2"/>
    </row>
    <row r="118" spans="1:10" ht="24.75" customHeight="1">
      <c r="A118" s="37" t="s">
        <v>15</v>
      </c>
      <c r="B118" s="38"/>
      <c r="C118" s="89">
        <f>C119+C120+C121</f>
        <v>24295</v>
      </c>
      <c r="D118" s="89">
        <f t="shared" ref="D118:F118" si="58">D119+D120+D121</f>
        <v>21114</v>
      </c>
      <c r="E118" s="89">
        <f t="shared" si="58"/>
        <v>21114</v>
      </c>
      <c r="F118" s="89">
        <f t="shared" si="58"/>
        <v>21114</v>
      </c>
      <c r="G118" s="8"/>
    </row>
    <row r="119" spans="1:10" ht="18.75" customHeight="1">
      <c r="A119" s="29" t="s">
        <v>16</v>
      </c>
      <c r="B119" s="28">
        <v>10</v>
      </c>
      <c r="C119" s="80">
        <v>20404</v>
      </c>
      <c r="D119" s="80">
        <v>18298</v>
      </c>
      <c r="E119" s="80">
        <v>18298</v>
      </c>
      <c r="F119" s="80">
        <v>18298</v>
      </c>
      <c r="G119" s="20"/>
    </row>
    <row r="120" spans="1:10" ht="18" customHeight="1">
      <c r="A120" s="29" t="s">
        <v>17</v>
      </c>
      <c r="B120" s="28">
        <v>20</v>
      </c>
      <c r="C120" s="80">
        <v>3731</v>
      </c>
      <c r="D120" s="80">
        <v>2666</v>
      </c>
      <c r="E120" s="80">
        <v>2666</v>
      </c>
      <c r="F120" s="80">
        <v>2666</v>
      </c>
      <c r="G120" s="20"/>
      <c r="H120" s="1"/>
    </row>
    <row r="121" spans="1:10" ht="18" customHeight="1">
      <c r="A121" s="29" t="s">
        <v>90</v>
      </c>
      <c r="B121" s="28">
        <v>59</v>
      </c>
      <c r="C121" s="80">
        <v>160</v>
      </c>
      <c r="D121" s="80">
        <v>150</v>
      </c>
      <c r="E121" s="80">
        <v>150</v>
      </c>
      <c r="F121" s="80">
        <v>150</v>
      </c>
      <c r="G121" s="20"/>
      <c r="H121" s="1"/>
    </row>
    <row r="122" spans="1:10" ht="24.75" customHeight="1">
      <c r="A122" s="29" t="s">
        <v>18</v>
      </c>
      <c r="B122" s="28"/>
      <c r="C122" s="87">
        <f t="shared" ref="C122:F122" si="59">C123</f>
        <v>753</v>
      </c>
      <c r="D122" s="80">
        <f t="shared" si="59"/>
        <v>0</v>
      </c>
      <c r="E122" s="80">
        <f t="shared" si="59"/>
        <v>0</v>
      </c>
      <c r="F122" s="80">
        <f t="shared" si="59"/>
        <v>0</v>
      </c>
      <c r="G122" s="14"/>
    </row>
    <row r="123" spans="1:10" ht="20.25" customHeight="1">
      <c r="A123" s="29" t="s">
        <v>19</v>
      </c>
      <c r="B123" s="28">
        <v>70</v>
      </c>
      <c r="C123" s="80">
        <v>753</v>
      </c>
      <c r="D123" s="80">
        <v>0</v>
      </c>
      <c r="E123" s="80">
        <v>0</v>
      </c>
      <c r="F123" s="80">
        <v>0</v>
      </c>
      <c r="G123" s="20"/>
    </row>
    <row r="124" spans="1:10" ht="29.25" customHeight="1">
      <c r="A124" s="53" t="s">
        <v>38</v>
      </c>
      <c r="B124" s="54">
        <v>66.099999999999994</v>
      </c>
      <c r="C124" s="88">
        <f>C125+C129</f>
        <v>14373</v>
      </c>
      <c r="D124" s="88">
        <f t="shared" ref="D124:F124" si="60">D125+D129</f>
        <v>16014</v>
      </c>
      <c r="E124" s="88">
        <f t="shared" si="60"/>
        <v>16384</v>
      </c>
      <c r="F124" s="88">
        <f t="shared" si="60"/>
        <v>16867</v>
      </c>
      <c r="G124" s="8"/>
      <c r="I124"/>
      <c r="J124"/>
    </row>
    <row r="125" spans="1:10" ht="28.5" customHeight="1">
      <c r="A125" s="37" t="s">
        <v>15</v>
      </c>
      <c r="B125" s="38"/>
      <c r="C125" s="89">
        <f>C126+C127+C128</f>
        <v>14178</v>
      </c>
      <c r="D125" s="89">
        <f t="shared" ref="D125:F125" si="61">D126+D127+D128</f>
        <v>16014</v>
      </c>
      <c r="E125" s="89">
        <f t="shared" si="61"/>
        <v>16384</v>
      </c>
      <c r="F125" s="89">
        <f t="shared" si="61"/>
        <v>16867</v>
      </c>
      <c r="G125" s="8"/>
      <c r="I125"/>
      <c r="J125"/>
    </row>
    <row r="126" spans="1:10" ht="17.25" customHeight="1">
      <c r="A126" s="29" t="s">
        <v>16</v>
      </c>
      <c r="B126" s="28">
        <v>10</v>
      </c>
      <c r="C126" s="80">
        <v>12102</v>
      </c>
      <c r="D126" s="80">
        <v>14259</v>
      </c>
      <c r="E126" s="80">
        <v>14729</v>
      </c>
      <c r="F126" s="80">
        <v>15197</v>
      </c>
      <c r="G126" s="20"/>
      <c r="I126"/>
      <c r="J126"/>
    </row>
    <row r="127" spans="1:10" ht="16.5" customHeight="1">
      <c r="A127" s="29" t="s">
        <v>32</v>
      </c>
      <c r="B127" s="28">
        <v>20</v>
      </c>
      <c r="C127" s="80">
        <v>2066</v>
      </c>
      <c r="D127" s="80">
        <v>1745</v>
      </c>
      <c r="E127" s="80">
        <v>1645</v>
      </c>
      <c r="F127" s="80">
        <v>1660</v>
      </c>
      <c r="G127" s="20"/>
      <c r="I127"/>
      <c r="J127"/>
    </row>
    <row r="128" spans="1:10" ht="17.25" customHeight="1">
      <c r="A128" s="29" t="s">
        <v>90</v>
      </c>
      <c r="B128" s="28">
        <v>59</v>
      </c>
      <c r="C128" s="80">
        <v>10</v>
      </c>
      <c r="D128" s="80">
        <v>10</v>
      </c>
      <c r="E128" s="80">
        <v>10</v>
      </c>
      <c r="F128" s="80">
        <v>10</v>
      </c>
      <c r="G128" s="20"/>
      <c r="I128"/>
      <c r="J128"/>
    </row>
    <row r="129" spans="1:10" ht="23.25" customHeight="1">
      <c r="A129" s="29" t="s">
        <v>18</v>
      </c>
      <c r="B129" s="28"/>
      <c r="C129" s="87">
        <f t="shared" ref="C129:F129" si="62">C130</f>
        <v>195</v>
      </c>
      <c r="D129" s="80">
        <f t="shared" si="62"/>
        <v>0</v>
      </c>
      <c r="E129" s="80">
        <f t="shared" si="62"/>
        <v>0</v>
      </c>
      <c r="F129" s="80">
        <f t="shared" si="62"/>
        <v>0</v>
      </c>
      <c r="G129" s="14"/>
      <c r="I129"/>
      <c r="J129"/>
    </row>
    <row r="130" spans="1:10" ht="17.25" customHeight="1">
      <c r="A130" s="29" t="s">
        <v>19</v>
      </c>
      <c r="B130" s="28">
        <v>70</v>
      </c>
      <c r="C130" s="80">
        <v>195</v>
      </c>
      <c r="D130" s="80">
        <v>0</v>
      </c>
      <c r="E130" s="80">
        <v>0</v>
      </c>
      <c r="F130" s="80">
        <v>0</v>
      </c>
      <c r="G130" s="20"/>
      <c r="I130"/>
      <c r="J130"/>
    </row>
    <row r="131" spans="1:10" ht="36.75" customHeight="1">
      <c r="A131" s="53" t="s">
        <v>39</v>
      </c>
      <c r="B131" s="54">
        <v>66.099999999999994</v>
      </c>
      <c r="C131" s="88">
        <f>C132+C136</f>
        <v>14428</v>
      </c>
      <c r="D131" s="88">
        <f t="shared" ref="D131:F131" si="63">D132+D136</f>
        <v>14794</v>
      </c>
      <c r="E131" s="88">
        <f t="shared" si="63"/>
        <v>14782</v>
      </c>
      <c r="F131" s="88">
        <f t="shared" si="63"/>
        <v>14782</v>
      </c>
      <c r="G131" s="8"/>
      <c r="I131"/>
      <c r="J131"/>
    </row>
    <row r="132" spans="1:10" ht="23.25" customHeight="1">
      <c r="A132" s="37" t="s">
        <v>15</v>
      </c>
      <c r="B132" s="38"/>
      <c r="C132" s="89">
        <f t="shared" ref="C132:F132" si="64">C133+C134+C135</f>
        <v>13742</v>
      </c>
      <c r="D132" s="89">
        <f t="shared" si="64"/>
        <v>14794</v>
      </c>
      <c r="E132" s="89">
        <f t="shared" si="64"/>
        <v>14782</v>
      </c>
      <c r="F132" s="89">
        <f t="shared" si="64"/>
        <v>14782</v>
      </c>
      <c r="G132" s="8"/>
      <c r="I132"/>
      <c r="J132"/>
    </row>
    <row r="133" spans="1:10" ht="18.75" customHeight="1">
      <c r="A133" s="29" t="s">
        <v>16</v>
      </c>
      <c r="B133" s="28">
        <v>10</v>
      </c>
      <c r="C133" s="80">
        <v>11460</v>
      </c>
      <c r="D133" s="80">
        <v>12540</v>
      </c>
      <c r="E133" s="80">
        <v>12540</v>
      </c>
      <c r="F133" s="80">
        <v>12540</v>
      </c>
      <c r="G133" s="20"/>
      <c r="I133"/>
      <c r="J133"/>
    </row>
    <row r="134" spans="1:10" ht="18" customHeight="1">
      <c r="A134" s="29" t="s">
        <v>17</v>
      </c>
      <c r="B134" s="28">
        <v>20</v>
      </c>
      <c r="C134" s="80">
        <v>2224</v>
      </c>
      <c r="D134" s="80">
        <v>2219</v>
      </c>
      <c r="E134" s="80">
        <v>2207</v>
      </c>
      <c r="F134" s="80">
        <v>2207</v>
      </c>
      <c r="G134" s="20"/>
      <c r="I134"/>
    </row>
    <row r="135" spans="1:10" ht="18.75" customHeight="1">
      <c r="A135" s="29" t="s">
        <v>90</v>
      </c>
      <c r="B135" s="28">
        <v>59</v>
      </c>
      <c r="C135" s="80">
        <v>58</v>
      </c>
      <c r="D135" s="80">
        <v>35</v>
      </c>
      <c r="E135" s="80">
        <v>35</v>
      </c>
      <c r="F135" s="80">
        <v>35</v>
      </c>
      <c r="G135" s="20"/>
      <c r="H135" s="1"/>
      <c r="I135"/>
    </row>
    <row r="136" spans="1:10" ht="23.25" customHeight="1">
      <c r="A136" s="29" t="s">
        <v>18</v>
      </c>
      <c r="B136" s="28"/>
      <c r="C136" s="87">
        <f t="shared" ref="C136:F136" si="65">C137</f>
        <v>686</v>
      </c>
      <c r="D136" s="87">
        <f t="shared" si="65"/>
        <v>0</v>
      </c>
      <c r="E136" s="87">
        <f t="shared" si="65"/>
        <v>0</v>
      </c>
      <c r="F136" s="87">
        <f t="shared" si="65"/>
        <v>0</v>
      </c>
      <c r="G136" s="13"/>
      <c r="I136"/>
      <c r="J136"/>
    </row>
    <row r="137" spans="1:10" ht="22.5" customHeight="1">
      <c r="A137" s="29" t="s">
        <v>19</v>
      </c>
      <c r="B137" s="28">
        <v>70</v>
      </c>
      <c r="C137" s="80">
        <v>686</v>
      </c>
      <c r="D137" s="80">
        <v>0</v>
      </c>
      <c r="E137" s="80">
        <v>0</v>
      </c>
      <c r="F137" s="80">
        <v>0</v>
      </c>
      <c r="G137" s="20"/>
      <c r="I137"/>
      <c r="J137"/>
    </row>
    <row r="138" spans="1:10" ht="33" customHeight="1">
      <c r="A138" s="53" t="s">
        <v>40</v>
      </c>
      <c r="B138" s="54">
        <v>66.099999999999994</v>
      </c>
      <c r="C138" s="88">
        <f>C139+C143</f>
        <v>23637</v>
      </c>
      <c r="D138" s="88">
        <f t="shared" ref="D138:F138" si="66">D139+D143</f>
        <v>22833</v>
      </c>
      <c r="E138" s="88">
        <f t="shared" si="66"/>
        <v>22490</v>
      </c>
      <c r="F138" s="88">
        <f t="shared" si="66"/>
        <v>22490</v>
      </c>
      <c r="G138" s="8"/>
      <c r="I138"/>
      <c r="J138"/>
    </row>
    <row r="139" spans="1:10" ht="24.75" customHeight="1">
      <c r="A139" s="37" t="s">
        <v>15</v>
      </c>
      <c r="B139" s="38"/>
      <c r="C139" s="89">
        <f>C140+C141+C142</f>
        <v>22427</v>
      </c>
      <c r="D139" s="89">
        <f t="shared" ref="D139:F139" si="67">D140+D141+D142</f>
        <v>22833</v>
      </c>
      <c r="E139" s="89">
        <f t="shared" si="67"/>
        <v>22490</v>
      </c>
      <c r="F139" s="89">
        <f t="shared" si="67"/>
        <v>22490</v>
      </c>
      <c r="G139" s="8"/>
    </row>
    <row r="140" spans="1:10" ht="21.75" customHeight="1">
      <c r="A140" s="29" t="s">
        <v>16</v>
      </c>
      <c r="B140" s="28">
        <v>10</v>
      </c>
      <c r="C140" s="80">
        <v>17639</v>
      </c>
      <c r="D140" s="80">
        <v>17904</v>
      </c>
      <c r="E140" s="80">
        <v>17904</v>
      </c>
      <c r="F140" s="80">
        <v>17904</v>
      </c>
      <c r="G140" s="20"/>
    </row>
    <row r="141" spans="1:10" ht="17.25" customHeight="1">
      <c r="A141" s="29" t="s">
        <v>17</v>
      </c>
      <c r="B141" s="28">
        <v>20</v>
      </c>
      <c r="C141" s="80">
        <v>4716</v>
      </c>
      <c r="D141" s="80">
        <v>4857</v>
      </c>
      <c r="E141" s="80">
        <v>4514</v>
      </c>
      <c r="F141" s="80">
        <v>4514</v>
      </c>
      <c r="G141" s="20"/>
    </row>
    <row r="142" spans="1:10" ht="17.25" customHeight="1">
      <c r="A142" s="29" t="s">
        <v>90</v>
      </c>
      <c r="B142" s="28">
        <v>59</v>
      </c>
      <c r="C142" s="80">
        <v>72</v>
      </c>
      <c r="D142" s="80">
        <v>72</v>
      </c>
      <c r="E142" s="80">
        <v>72</v>
      </c>
      <c r="F142" s="80">
        <v>72</v>
      </c>
      <c r="G142" s="20"/>
      <c r="H142" s="1"/>
    </row>
    <row r="143" spans="1:10" ht="25.5" customHeight="1">
      <c r="A143" s="29" t="s">
        <v>18</v>
      </c>
      <c r="B143" s="28"/>
      <c r="C143" s="87">
        <f>C147+C146</f>
        <v>1210</v>
      </c>
      <c r="D143" s="87">
        <f t="shared" ref="D143:F143" si="68">D147</f>
        <v>0</v>
      </c>
      <c r="E143" s="87">
        <f t="shared" si="68"/>
        <v>0</v>
      </c>
      <c r="F143" s="87">
        <f t="shared" si="68"/>
        <v>0</v>
      </c>
      <c r="G143" s="13"/>
    </row>
    <row r="144" spans="1:10" ht="29.25" customHeight="1">
      <c r="A144" s="40" t="s">
        <v>96</v>
      </c>
      <c r="B144" s="28"/>
      <c r="C144" s="87">
        <f>C146</f>
        <v>53</v>
      </c>
      <c r="D144" s="87">
        <f t="shared" ref="D144:F144" si="69">D146</f>
        <v>0</v>
      </c>
      <c r="E144" s="87">
        <f t="shared" si="69"/>
        <v>0</v>
      </c>
      <c r="F144" s="87">
        <f t="shared" si="69"/>
        <v>0</v>
      </c>
      <c r="G144" s="13"/>
    </row>
    <row r="145" spans="1:10" ht="22.5" customHeight="1">
      <c r="A145" s="40" t="s">
        <v>99</v>
      </c>
      <c r="B145" s="28">
        <v>58.01</v>
      </c>
      <c r="C145" s="87">
        <f>C146</f>
        <v>53</v>
      </c>
      <c r="D145" s="87">
        <f t="shared" ref="D145:F145" si="70">D146</f>
        <v>0</v>
      </c>
      <c r="E145" s="87">
        <f t="shared" si="70"/>
        <v>0</v>
      </c>
      <c r="F145" s="87">
        <f t="shared" si="70"/>
        <v>0</v>
      </c>
      <c r="G145" s="13"/>
    </row>
    <row r="146" spans="1:10" ht="24" customHeight="1">
      <c r="A146" s="29" t="s">
        <v>85</v>
      </c>
      <c r="B146" s="28" t="s">
        <v>98</v>
      </c>
      <c r="C146" s="80">
        <v>53</v>
      </c>
      <c r="D146" s="80">
        <v>0</v>
      </c>
      <c r="E146" s="80">
        <v>0</v>
      </c>
      <c r="F146" s="80">
        <v>0</v>
      </c>
      <c r="G146" s="13"/>
    </row>
    <row r="147" spans="1:10" ht="21.75" customHeight="1">
      <c r="A147" s="29" t="s">
        <v>19</v>
      </c>
      <c r="B147" s="28">
        <v>70</v>
      </c>
      <c r="C147" s="80">
        <v>1157</v>
      </c>
      <c r="D147" s="80">
        <v>0</v>
      </c>
      <c r="E147" s="80">
        <v>0</v>
      </c>
      <c r="F147" s="80">
        <v>0</v>
      </c>
      <c r="G147" s="20"/>
    </row>
    <row r="148" spans="1:10" ht="31.5" customHeight="1">
      <c r="A148" s="53" t="s">
        <v>22</v>
      </c>
      <c r="B148" s="54">
        <v>66.099999999999994</v>
      </c>
      <c r="C148" s="88">
        <f>C149+C153</f>
        <v>15034</v>
      </c>
      <c r="D148" s="88">
        <f t="shared" ref="D148:F148" si="71">D149+D153</f>
        <v>13505</v>
      </c>
      <c r="E148" s="88">
        <f t="shared" si="71"/>
        <v>13875</v>
      </c>
      <c r="F148" s="88">
        <f t="shared" si="71"/>
        <v>14285</v>
      </c>
      <c r="G148" s="8"/>
      <c r="J148" s="2"/>
    </row>
    <row r="149" spans="1:10" ht="26.25" customHeight="1">
      <c r="A149" s="37" t="s">
        <v>15</v>
      </c>
      <c r="B149" s="38"/>
      <c r="C149" s="89">
        <f>C150+C151+C152</f>
        <v>12919</v>
      </c>
      <c r="D149" s="89">
        <f t="shared" ref="D149:F149" si="72">D150+D151+D152</f>
        <v>13505</v>
      </c>
      <c r="E149" s="89">
        <f t="shared" si="72"/>
        <v>13875</v>
      </c>
      <c r="F149" s="89">
        <f t="shared" si="72"/>
        <v>14285</v>
      </c>
      <c r="G149" s="8"/>
    </row>
    <row r="150" spans="1:10" ht="23.25" customHeight="1">
      <c r="A150" s="29" t="s">
        <v>16</v>
      </c>
      <c r="B150" s="28">
        <v>10</v>
      </c>
      <c r="C150" s="80">
        <v>10000</v>
      </c>
      <c r="D150" s="80">
        <v>10345</v>
      </c>
      <c r="E150" s="80">
        <v>10705</v>
      </c>
      <c r="F150" s="80">
        <v>11105</v>
      </c>
      <c r="G150" s="20"/>
    </row>
    <row r="151" spans="1:10" ht="20.25" customHeight="1">
      <c r="A151" s="29" t="s">
        <v>17</v>
      </c>
      <c r="B151" s="28">
        <v>20</v>
      </c>
      <c r="C151" s="80">
        <v>2894</v>
      </c>
      <c r="D151" s="80">
        <v>3135</v>
      </c>
      <c r="E151" s="80">
        <v>3145</v>
      </c>
      <c r="F151" s="80">
        <v>3155</v>
      </c>
      <c r="G151" s="20"/>
    </row>
    <row r="152" spans="1:10" ht="21" customHeight="1">
      <c r="A152" s="29" t="s">
        <v>91</v>
      </c>
      <c r="B152" s="28">
        <v>59</v>
      </c>
      <c r="C152" s="80">
        <v>25</v>
      </c>
      <c r="D152" s="80">
        <v>25</v>
      </c>
      <c r="E152" s="80">
        <v>25</v>
      </c>
      <c r="F152" s="80">
        <v>25</v>
      </c>
      <c r="G152" s="20"/>
      <c r="H152" s="1"/>
    </row>
    <row r="153" spans="1:10" ht="24.75" customHeight="1">
      <c r="A153" s="29" t="s">
        <v>18</v>
      </c>
      <c r="B153" s="28"/>
      <c r="C153" s="87">
        <f t="shared" ref="C153:F153" si="73">C154</f>
        <v>2115</v>
      </c>
      <c r="D153" s="80">
        <f t="shared" si="73"/>
        <v>0</v>
      </c>
      <c r="E153" s="80">
        <f t="shared" si="73"/>
        <v>0</v>
      </c>
      <c r="F153" s="80">
        <f t="shared" si="73"/>
        <v>0</v>
      </c>
      <c r="G153" s="14"/>
    </row>
    <row r="154" spans="1:10" ht="18" customHeight="1">
      <c r="A154" s="29" t="s">
        <v>19</v>
      </c>
      <c r="B154" s="28">
        <v>70</v>
      </c>
      <c r="C154" s="80">
        <v>2115</v>
      </c>
      <c r="D154" s="80">
        <v>0</v>
      </c>
      <c r="E154" s="80">
        <v>0</v>
      </c>
      <c r="F154" s="80">
        <v>0</v>
      </c>
      <c r="G154" s="20"/>
    </row>
    <row r="155" spans="1:10" ht="25.5" customHeight="1">
      <c r="A155" s="53" t="s">
        <v>41</v>
      </c>
      <c r="B155" s="54">
        <v>66.099999999999994</v>
      </c>
      <c r="C155" s="86">
        <f>C156+C160</f>
        <v>22411</v>
      </c>
      <c r="D155" s="86">
        <f t="shared" ref="D155:F155" si="74">D156+D160</f>
        <v>22138</v>
      </c>
      <c r="E155" s="86">
        <f t="shared" si="74"/>
        <v>22138</v>
      </c>
      <c r="F155" s="86">
        <f t="shared" si="74"/>
        <v>22138</v>
      </c>
      <c r="G155" s="13"/>
    </row>
    <row r="156" spans="1:10" ht="27.75" customHeight="1">
      <c r="A156" s="37" t="s">
        <v>15</v>
      </c>
      <c r="B156" s="38"/>
      <c r="C156" s="84">
        <f>C157+C158+C159</f>
        <v>21755</v>
      </c>
      <c r="D156" s="84">
        <f t="shared" ref="D156:F156" si="75">D157+D158+D159</f>
        <v>22138</v>
      </c>
      <c r="E156" s="84">
        <f t="shared" si="75"/>
        <v>22138</v>
      </c>
      <c r="F156" s="84">
        <f t="shared" si="75"/>
        <v>22138</v>
      </c>
      <c r="G156" s="13"/>
      <c r="H156" s="1"/>
    </row>
    <row r="157" spans="1:10" ht="19.5" customHeight="1">
      <c r="A157" s="29" t="s">
        <v>16</v>
      </c>
      <c r="B157" s="28">
        <v>10</v>
      </c>
      <c r="C157" s="80">
        <v>18014</v>
      </c>
      <c r="D157" s="80">
        <v>19500</v>
      </c>
      <c r="E157" s="80">
        <v>19500</v>
      </c>
      <c r="F157" s="80">
        <v>19500</v>
      </c>
      <c r="G157" s="20"/>
    </row>
    <row r="158" spans="1:10" ht="19.5" customHeight="1">
      <c r="A158" s="29" t="s">
        <v>17</v>
      </c>
      <c r="B158" s="28">
        <v>20</v>
      </c>
      <c r="C158" s="80">
        <v>3561</v>
      </c>
      <c r="D158" s="80">
        <v>2638</v>
      </c>
      <c r="E158" s="80">
        <v>2638</v>
      </c>
      <c r="F158" s="80">
        <v>2638</v>
      </c>
      <c r="G158" s="20"/>
      <c r="I158"/>
      <c r="J158"/>
    </row>
    <row r="159" spans="1:10" ht="19.5" customHeight="1">
      <c r="A159" s="29" t="s">
        <v>90</v>
      </c>
      <c r="B159" s="28">
        <v>59</v>
      </c>
      <c r="C159" s="80">
        <v>180</v>
      </c>
      <c r="D159" s="80">
        <v>0</v>
      </c>
      <c r="E159" s="80">
        <v>0</v>
      </c>
      <c r="F159" s="80">
        <v>0</v>
      </c>
      <c r="G159" s="20"/>
      <c r="I159"/>
      <c r="J159"/>
    </row>
    <row r="160" spans="1:10" ht="27" customHeight="1">
      <c r="A160" s="29" t="s">
        <v>18</v>
      </c>
      <c r="B160" s="28"/>
      <c r="C160" s="87">
        <f t="shared" ref="C160:F160" si="76">C161</f>
        <v>656</v>
      </c>
      <c r="D160" s="80">
        <f t="shared" si="76"/>
        <v>0</v>
      </c>
      <c r="E160" s="80">
        <f t="shared" si="76"/>
        <v>0</v>
      </c>
      <c r="F160" s="80">
        <f t="shared" si="76"/>
        <v>0</v>
      </c>
      <c r="G160" s="14"/>
      <c r="I160"/>
      <c r="J160"/>
    </row>
    <row r="161" spans="1:10" ht="19.5" customHeight="1">
      <c r="A161" s="29" t="s">
        <v>19</v>
      </c>
      <c r="B161" s="28">
        <v>70</v>
      </c>
      <c r="C161" s="80">
        <v>656</v>
      </c>
      <c r="D161" s="80">
        <v>0</v>
      </c>
      <c r="E161" s="80">
        <v>0</v>
      </c>
      <c r="F161" s="80">
        <v>0</v>
      </c>
      <c r="G161" s="20"/>
      <c r="I161"/>
      <c r="J161"/>
    </row>
    <row r="162" spans="1:10" ht="30" customHeight="1">
      <c r="A162" s="56" t="s">
        <v>44</v>
      </c>
      <c r="B162" s="54">
        <v>66.099999999999994</v>
      </c>
      <c r="C162" s="111">
        <f>C163+C166</f>
        <v>7872</v>
      </c>
      <c r="D162" s="111">
        <f t="shared" ref="D162:F162" si="77">D163+D166</f>
        <v>7249</v>
      </c>
      <c r="E162" s="111">
        <f t="shared" si="77"/>
        <v>7249</v>
      </c>
      <c r="F162" s="111">
        <f t="shared" si="77"/>
        <v>7249</v>
      </c>
      <c r="G162" s="21"/>
      <c r="I162"/>
      <c r="J162"/>
    </row>
    <row r="163" spans="1:10" ht="27.75" customHeight="1">
      <c r="A163" s="37" t="s">
        <v>15</v>
      </c>
      <c r="B163" s="28"/>
      <c r="C163" s="87">
        <f>C164+C165</f>
        <v>7787</v>
      </c>
      <c r="D163" s="87">
        <f t="shared" ref="D163:F163" si="78">D164+D165</f>
        <v>7249</v>
      </c>
      <c r="E163" s="87">
        <f t="shared" si="78"/>
        <v>7249</v>
      </c>
      <c r="F163" s="87">
        <f t="shared" si="78"/>
        <v>7249</v>
      </c>
      <c r="G163" s="14"/>
      <c r="H163" s="1"/>
      <c r="I163"/>
    </row>
    <row r="164" spans="1:10" ht="19.5" customHeight="1">
      <c r="A164" s="29" t="s">
        <v>16</v>
      </c>
      <c r="B164" s="28">
        <v>10</v>
      </c>
      <c r="C164" s="80">
        <v>5326</v>
      </c>
      <c r="D164" s="80">
        <v>5326</v>
      </c>
      <c r="E164" s="80">
        <v>5326</v>
      </c>
      <c r="F164" s="80">
        <v>5326</v>
      </c>
      <c r="G164" s="20"/>
      <c r="I164" s="5"/>
      <c r="J164"/>
    </row>
    <row r="165" spans="1:10" ht="24" customHeight="1">
      <c r="A165" s="29" t="s">
        <v>17</v>
      </c>
      <c r="B165" s="28">
        <v>20</v>
      </c>
      <c r="C165" s="80">
        <v>2461</v>
      </c>
      <c r="D165" s="80">
        <v>1923</v>
      </c>
      <c r="E165" s="80">
        <v>1923</v>
      </c>
      <c r="F165" s="80">
        <v>1923</v>
      </c>
      <c r="G165" s="20"/>
      <c r="I165"/>
      <c r="J165"/>
    </row>
    <row r="166" spans="1:10" ht="29.25" customHeight="1">
      <c r="A166" s="29" t="s">
        <v>18</v>
      </c>
      <c r="B166" s="28"/>
      <c r="C166" s="80">
        <f t="shared" ref="C166:F166" si="79">C167</f>
        <v>85</v>
      </c>
      <c r="D166" s="80">
        <f t="shared" si="79"/>
        <v>0</v>
      </c>
      <c r="E166" s="80">
        <f t="shared" si="79"/>
        <v>0</v>
      </c>
      <c r="F166" s="80">
        <f t="shared" si="79"/>
        <v>0</v>
      </c>
      <c r="G166" s="14"/>
      <c r="I166"/>
      <c r="J166"/>
    </row>
    <row r="167" spans="1:10" ht="21.75" customHeight="1">
      <c r="A167" s="29" t="s">
        <v>19</v>
      </c>
      <c r="B167" s="28">
        <v>70</v>
      </c>
      <c r="C167" s="80">
        <v>85</v>
      </c>
      <c r="D167" s="80">
        <v>0</v>
      </c>
      <c r="E167" s="80">
        <v>0</v>
      </c>
      <c r="F167" s="80">
        <v>0</v>
      </c>
      <c r="G167" s="20"/>
      <c r="I167"/>
      <c r="J167"/>
    </row>
    <row r="168" spans="1:10" ht="28.5" customHeight="1">
      <c r="A168" s="45" t="s">
        <v>57</v>
      </c>
      <c r="B168" s="57">
        <v>66.099999999999994</v>
      </c>
      <c r="C168" s="83">
        <f t="shared" ref="C168:F171" si="80">C172+C176+C180+C184+C188</f>
        <v>5761</v>
      </c>
      <c r="D168" s="83">
        <f t="shared" si="80"/>
        <v>6451</v>
      </c>
      <c r="E168" s="83">
        <f t="shared" si="80"/>
        <v>6451</v>
      </c>
      <c r="F168" s="83">
        <f t="shared" si="80"/>
        <v>6451</v>
      </c>
      <c r="G168" s="20"/>
      <c r="I168"/>
      <c r="J168"/>
    </row>
    <row r="169" spans="1:10" ht="25.5" customHeight="1">
      <c r="A169" s="58" t="s">
        <v>15</v>
      </c>
      <c r="B169" s="46"/>
      <c r="C169" s="83">
        <f t="shared" si="80"/>
        <v>5761</v>
      </c>
      <c r="D169" s="83">
        <f t="shared" si="80"/>
        <v>6451</v>
      </c>
      <c r="E169" s="83">
        <f t="shared" si="80"/>
        <v>6451</v>
      </c>
      <c r="F169" s="83">
        <f t="shared" si="80"/>
        <v>6451</v>
      </c>
      <c r="G169" s="20"/>
      <c r="I169"/>
      <c r="J169"/>
    </row>
    <row r="170" spans="1:10" ht="23.25" customHeight="1">
      <c r="A170" s="59" t="s">
        <v>16</v>
      </c>
      <c r="B170" s="46">
        <v>10</v>
      </c>
      <c r="C170" s="83">
        <f t="shared" si="80"/>
        <v>5592</v>
      </c>
      <c r="D170" s="83">
        <f t="shared" si="80"/>
        <v>6156</v>
      </c>
      <c r="E170" s="83">
        <f t="shared" si="80"/>
        <v>6156</v>
      </c>
      <c r="F170" s="83">
        <f t="shared" si="80"/>
        <v>6156</v>
      </c>
      <c r="G170" s="20"/>
      <c r="I170"/>
      <c r="J170"/>
    </row>
    <row r="171" spans="1:10" ht="22.5" customHeight="1">
      <c r="A171" s="59" t="s">
        <v>17</v>
      </c>
      <c r="B171" s="46">
        <v>20</v>
      </c>
      <c r="C171" s="83">
        <f t="shared" si="80"/>
        <v>169</v>
      </c>
      <c r="D171" s="83">
        <f t="shared" si="80"/>
        <v>295</v>
      </c>
      <c r="E171" s="83">
        <f t="shared" si="80"/>
        <v>295</v>
      </c>
      <c r="F171" s="83">
        <f t="shared" si="80"/>
        <v>295</v>
      </c>
      <c r="G171" s="20"/>
      <c r="I171"/>
      <c r="J171"/>
    </row>
    <row r="172" spans="1:10" ht="30.75" customHeight="1">
      <c r="A172" s="53" t="s">
        <v>63</v>
      </c>
      <c r="B172" s="54">
        <v>66.099999999999994</v>
      </c>
      <c r="C172" s="97">
        <f>C173</f>
        <v>1270</v>
      </c>
      <c r="D172" s="101">
        <f>D173</f>
        <v>1320</v>
      </c>
      <c r="E172" s="101">
        <f t="shared" ref="E172:F172" si="81">E173</f>
        <v>1320</v>
      </c>
      <c r="F172" s="101">
        <f t="shared" si="81"/>
        <v>1320</v>
      </c>
      <c r="G172" s="20"/>
      <c r="I172"/>
      <c r="J172"/>
    </row>
    <row r="173" spans="1:10" ht="27" customHeight="1">
      <c r="A173" s="37" t="s">
        <v>15</v>
      </c>
      <c r="B173" s="28"/>
      <c r="C173" s="87">
        <f>C174+C175</f>
        <v>1270</v>
      </c>
      <c r="D173" s="80">
        <f>D174+D175</f>
        <v>1320</v>
      </c>
      <c r="E173" s="80">
        <f t="shared" ref="E173:F173" si="82">E174+E175</f>
        <v>1320</v>
      </c>
      <c r="F173" s="80">
        <f t="shared" si="82"/>
        <v>1320</v>
      </c>
      <c r="G173" s="20"/>
      <c r="I173"/>
      <c r="J173"/>
    </row>
    <row r="174" spans="1:10" ht="17.25" customHeight="1">
      <c r="A174" s="29" t="s">
        <v>16</v>
      </c>
      <c r="B174" s="28">
        <v>10</v>
      </c>
      <c r="C174" s="80">
        <v>1259</v>
      </c>
      <c r="D174" s="80">
        <v>1300</v>
      </c>
      <c r="E174" s="80">
        <v>1300</v>
      </c>
      <c r="F174" s="80">
        <v>1300</v>
      </c>
      <c r="G174" s="20"/>
      <c r="I174"/>
      <c r="J174"/>
    </row>
    <row r="175" spans="1:10" ht="17.25" customHeight="1">
      <c r="A175" s="29" t="s">
        <v>17</v>
      </c>
      <c r="B175" s="28">
        <v>20</v>
      </c>
      <c r="C175" s="80">
        <v>11</v>
      </c>
      <c r="D175" s="80">
        <v>20</v>
      </c>
      <c r="E175" s="80">
        <v>20</v>
      </c>
      <c r="F175" s="80">
        <v>20</v>
      </c>
      <c r="G175" s="20"/>
      <c r="I175"/>
      <c r="J175"/>
    </row>
    <row r="176" spans="1:10" ht="34.5" customHeight="1">
      <c r="A176" s="53" t="s">
        <v>64</v>
      </c>
      <c r="B176" s="54">
        <v>66.099999999999994</v>
      </c>
      <c r="C176" s="97">
        <f>C177</f>
        <v>513</v>
      </c>
      <c r="D176" s="101">
        <f>D177</f>
        <v>605</v>
      </c>
      <c r="E176" s="101">
        <f t="shared" ref="E176:F176" si="83">E177</f>
        <v>605</v>
      </c>
      <c r="F176" s="101">
        <f t="shared" si="83"/>
        <v>605</v>
      </c>
      <c r="G176" s="20"/>
      <c r="I176"/>
      <c r="J176"/>
    </row>
    <row r="177" spans="1:10" ht="27" customHeight="1">
      <c r="A177" s="37" t="s">
        <v>15</v>
      </c>
      <c r="B177" s="28"/>
      <c r="C177" s="87">
        <f>C178+C179</f>
        <v>513</v>
      </c>
      <c r="D177" s="80">
        <f>D178+D179</f>
        <v>605</v>
      </c>
      <c r="E177" s="80">
        <f t="shared" ref="E177:F177" si="84">E178+E179</f>
        <v>605</v>
      </c>
      <c r="F177" s="80">
        <f t="shared" si="84"/>
        <v>605</v>
      </c>
      <c r="G177" s="20"/>
      <c r="I177"/>
      <c r="J177"/>
    </row>
    <row r="178" spans="1:10" ht="18" customHeight="1">
      <c r="A178" s="29" t="s">
        <v>16</v>
      </c>
      <c r="B178" s="28">
        <v>10</v>
      </c>
      <c r="C178" s="80">
        <v>483</v>
      </c>
      <c r="D178" s="80">
        <v>545</v>
      </c>
      <c r="E178" s="80">
        <v>545</v>
      </c>
      <c r="F178" s="80">
        <v>545</v>
      </c>
      <c r="G178" s="20"/>
      <c r="I178"/>
      <c r="J178"/>
    </row>
    <row r="179" spans="1:10" ht="18" customHeight="1">
      <c r="A179" s="29" t="s">
        <v>17</v>
      </c>
      <c r="B179" s="28">
        <v>20</v>
      </c>
      <c r="C179" s="80">
        <v>30</v>
      </c>
      <c r="D179" s="80">
        <v>60</v>
      </c>
      <c r="E179" s="80">
        <v>60</v>
      </c>
      <c r="F179" s="80">
        <v>60</v>
      </c>
      <c r="G179" s="20"/>
      <c r="I179"/>
      <c r="J179"/>
    </row>
    <row r="180" spans="1:10" ht="21.75" customHeight="1">
      <c r="A180" s="53" t="s">
        <v>65</v>
      </c>
      <c r="B180" s="54">
        <v>66.099999999999994</v>
      </c>
      <c r="C180" s="97">
        <f>C181</f>
        <v>2369</v>
      </c>
      <c r="D180" s="101">
        <f>D181</f>
        <v>2670</v>
      </c>
      <c r="E180" s="101">
        <f t="shared" ref="E180:F180" si="85">E181</f>
        <v>2670</v>
      </c>
      <c r="F180" s="101">
        <f t="shared" si="85"/>
        <v>2670</v>
      </c>
      <c r="G180" s="20"/>
      <c r="I180"/>
      <c r="J180"/>
    </row>
    <row r="181" spans="1:10" ht="28.5" customHeight="1">
      <c r="A181" s="37" t="s">
        <v>15</v>
      </c>
      <c r="B181" s="28"/>
      <c r="C181" s="87">
        <f>C182+C183</f>
        <v>2369</v>
      </c>
      <c r="D181" s="80">
        <f>D182+D183</f>
        <v>2670</v>
      </c>
      <c r="E181" s="80">
        <f t="shared" ref="E181:F181" si="86">E182+E183</f>
        <v>2670</v>
      </c>
      <c r="F181" s="80">
        <f t="shared" si="86"/>
        <v>2670</v>
      </c>
      <c r="G181" s="20"/>
      <c r="I181"/>
      <c r="J181"/>
    </row>
    <row r="182" spans="1:10" ht="18" customHeight="1">
      <c r="A182" s="29" t="s">
        <v>16</v>
      </c>
      <c r="B182" s="28">
        <v>10</v>
      </c>
      <c r="C182" s="80">
        <v>2267</v>
      </c>
      <c r="D182" s="80">
        <v>2500</v>
      </c>
      <c r="E182" s="80">
        <v>2500</v>
      </c>
      <c r="F182" s="80">
        <v>2500</v>
      </c>
      <c r="G182" s="20"/>
      <c r="I182"/>
      <c r="J182"/>
    </row>
    <row r="183" spans="1:10" ht="20.25" customHeight="1">
      <c r="A183" s="29" t="s">
        <v>17</v>
      </c>
      <c r="B183" s="28">
        <v>20</v>
      </c>
      <c r="C183" s="80">
        <v>102</v>
      </c>
      <c r="D183" s="80">
        <v>170</v>
      </c>
      <c r="E183" s="80">
        <v>170</v>
      </c>
      <c r="F183" s="80">
        <v>170</v>
      </c>
      <c r="G183" s="20"/>
      <c r="I183"/>
      <c r="J183"/>
    </row>
    <row r="184" spans="1:10" ht="27.75" customHeight="1">
      <c r="A184" s="60" t="s">
        <v>66</v>
      </c>
      <c r="B184" s="54">
        <v>66.099999999999994</v>
      </c>
      <c r="C184" s="97">
        <f>C185</f>
        <v>773</v>
      </c>
      <c r="D184" s="101">
        <f>D185</f>
        <v>941</v>
      </c>
      <c r="E184" s="101">
        <f t="shared" ref="E184:F184" si="87">E185</f>
        <v>941</v>
      </c>
      <c r="F184" s="101">
        <f t="shared" si="87"/>
        <v>941</v>
      </c>
      <c r="G184" s="20"/>
      <c r="I184"/>
      <c r="J184"/>
    </row>
    <row r="185" spans="1:10" ht="26.25" customHeight="1">
      <c r="A185" s="37" t="s">
        <v>15</v>
      </c>
      <c r="B185" s="38"/>
      <c r="C185" s="87">
        <f>C186+C187</f>
        <v>773</v>
      </c>
      <c r="D185" s="80">
        <f>D186+D187</f>
        <v>941</v>
      </c>
      <c r="E185" s="80">
        <f t="shared" ref="E185:F185" si="88">E186+E187</f>
        <v>941</v>
      </c>
      <c r="F185" s="80">
        <f t="shared" si="88"/>
        <v>941</v>
      </c>
      <c r="G185" s="20"/>
      <c r="I185"/>
      <c r="J185"/>
    </row>
    <row r="186" spans="1:10" ht="17.25" customHeight="1">
      <c r="A186" s="29" t="s">
        <v>16</v>
      </c>
      <c r="B186" s="28">
        <v>10</v>
      </c>
      <c r="C186" s="80">
        <v>762</v>
      </c>
      <c r="D186" s="80">
        <v>911</v>
      </c>
      <c r="E186" s="80">
        <v>911</v>
      </c>
      <c r="F186" s="80">
        <v>911</v>
      </c>
      <c r="G186" s="20"/>
      <c r="I186"/>
      <c r="J186"/>
    </row>
    <row r="187" spans="1:10" ht="21" customHeight="1">
      <c r="A187" s="29" t="s">
        <v>17</v>
      </c>
      <c r="B187" s="28">
        <v>20</v>
      </c>
      <c r="C187" s="80">
        <v>11</v>
      </c>
      <c r="D187" s="80">
        <v>30</v>
      </c>
      <c r="E187" s="80">
        <v>30</v>
      </c>
      <c r="F187" s="80">
        <v>30</v>
      </c>
      <c r="G187" s="20"/>
      <c r="I187"/>
      <c r="J187"/>
    </row>
    <row r="188" spans="1:10" ht="19.5" customHeight="1">
      <c r="A188" s="60" t="s">
        <v>67</v>
      </c>
      <c r="B188" s="54">
        <v>66.099999999999994</v>
      </c>
      <c r="C188" s="97">
        <f>C189</f>
        <v>836</v>
      </c>
      <c r="D188" s="101">
        <f>D189</f>
        <v>915</v>
      </c>
      <c r="E188" s="101">
        <f t="shared" ref="E188:F188" si="89">E189</f>
        <v>915</v>
      </c>
      <c r="F188" s="101">
        <f t="shared" si="89"/>
        <v>915</v>
      </c>
      <c r="G188" s="20"/>
      <c r="I188"/>
      <c r="J188"/>
    </row>
    <row r="189" spans="1:10" ht="21" customHeight="1">
      <c r="A189" s="37" t="s">
        <v>15</v>
      </c>
      <c r="B189" s="38"/>
      <c r="C189" s="87">
        <f>C190+C191</f>
        <v>836</v>
      </c>
      <c r="D189" s="80">
        <f>D190+D191</f>
        <v>915</v>
      </c>
      <c r="E189" s="80">
        <f t="shared" ref="E189:F189" si="90">E190+E191</f>
        <v>915</v>
      </c>
      <c r="F189" s="80">
        <f t="shared" si="90"/>
        <v>915</v>
      </c>
      <c r="G189" s="20"/>
      <c r="I189"/>
      <c r="J189"/>
    </row>
    <row r="190" spans="1:10" ht="21" customHeight="1">
      <c r="A190" s="29" t="s">
        <v>16</v>
      </c>
      <c r="B190" s="28">
        <v>10</v>
      </c>
      <c r="C190" s="80">
        <v>821</v>
      </c>
      <c r="D190" s="80">
        <v>900</v>
      </c>
      <c r="E190" s="80">
        <v>900</v>
      </c>
      <c r="F190" s="80">
        <v>900</v>
      </c>
      <c r="G190" s="20"/>
      <c r="I190"/>
      <c r="J190"/>
    </row>
    <row r="191" spans="1:10" ht="23.25" customHeight="1">
      <c r="A191" s="29" t="s">
        <v>17</v>
      </c>
      <c r="B191" s="28">
        <v>20</v>
      </c>
      <c r="C191" s="80">
        <v>15</v>
      </c>
      <c r="D191" s="80">
        <v>15</v>
      </c>
      <c r="E191" s="80">
        <v>15</v>
      </c>
      <c r="F191" s="80">
        <v>15</v>
      </c>
      <c r="G191" s="20"/>
      <c r="I191"/>
      <c r="J191"/>
    </row>
    <row r="192" spans="1:10" ht="29.25" customHeight="1">
      <c r="A192" s="61" t="s">
        <v>23</v>
      </c>
      <c r="B192" s="43" t="s">
        <v>24</v>
      </c>
      <c r="C192" s="82">
        <f t="shared" ref="C192:F195" si="91">C201+C210+C216+C223+C228+C232+C238</f>
        <v>45801.04</v>
      </c>
      <c r="D192" s="82">
        <f t="shared" si="91"/>
        <v>44810</v>
      </c>
      <c r="E192" s="82">
        <f t="shared" si="91"/>
        <v>44675</v>
      </c>
      <c r="F192" s="82">
        <f t="shared" si="91"/>
        <v>44735</v>
      </c>
      <c r="G192" s="16"/>
      <c r="I192"/>
      <c r="J192"/>
    </row>
    <row r="193" spans="1:10" ht="27" customHeight="1">
      <c r="A193" s="42" t="s">
        <v>15</v>
      </c>
      <c r="B193" s="43"/>
      <c r="C193" s="82">
        <f t="shared" si="91"/>
        <v>44685</v>
      </c>
      <c r="D193" s="82">
        <f t="shared" si="91"/>
        <v>44620</v>
      </c>
      <c r="E193" s="82">
        <f t="shared" si="91"/>
        <v>44655</v>
      </c>
      <c r="F193" s="82">
        <f t="shared" si="91"/>
        <v>44715</v>
      </c>
      <c r="G193" s="16"/>
      <c r="I193"/>
      <c r="J193"/>
    </row>
    <row r="194" spans="1:10" ht="21" customHeight="1">
      <c r="A194" s="52" t="s">
        <v>16</v>
      </c>
      <c r="B194" s="43">
        <v>10</v>
      </c>
      <c r="C194" s="82">
        <f t="shared" si="91"/>
        <v>24836</v>
      </c>
      <c r="D194" s="82">
        <f t="shared" si="91"/>
        <v>24730</v>
      </c>
      <c r="E194" s="82">
        <f t="shared" si="91"/>
        <v>24730</v>
      </c>
      <c r="F194" s="82">
        <f t="shared" si="91"/>
        <v>24730</v>
      </c>
      <c r="G194" s="16"/>
      <c r="I194"/>
      <c r="J194"/>
    </row>
    <row r="195" spans="1:10" ht="18.75" customHeight="1">
      <c r="A195" s="52" t="s">
        <v>17</v>
      </c>
      <c r="B195" s="43">
        <v>20</v>
      </c>
      <c r="C195" s="82">
        <f t="shared" si="91"/>
        <v>19645</v>
      </c>
      <c r="D195" s="82">
        <f t="shared" si="91"/>
        <v>19710</v>
      </c>
      <c r="E195" s="82">
        <f t="shared" si="91"/>
        <v>19745</v>
      </c>
      <c r="F195" s="82">
        <f t="shared" si="91"/>
        <v>19805</v>
      </c>
      <c r="G195" s="16"/>
      <c r="I195"/>
      <c r="J195"/>
    </row>
    <row r="196" spans="1:10" ht="18.75" customHeight="1">
      <c r="A196" s="148" t="s">
        <v>90</v>
      </c>
      <c r="B196" s="149">
        <v>59</v>
      </c>
      <c r="C196" s="82">
        <f>C205+C220+C227</f>
        <v>204</v>
      </c>
      <c r="D196" s="82">
        <f>D205+D220+D227</f>
        <v>180</v>
      </c>
      <c r="E196" s="82">
        <f>E205+E220+E227</f>
        <v>180</v>
      </c>
      <c r="F196" s="82">
        <f>F205+F220+F227</f>
        <v>180</v>
      </c>
      <c r="G196" s="16"/>
      <c r="I196"/>
      <c r="J196"/>
    </row>
    <row r="197" spans="1:10" ht="24" customHeight="1">
      <c r="A197" s="52" t="s">
        <v>18</v>
      </c>
      <c r="B197" s="43"/>
      <c r="C197" s="82">
        <f>C206+C221+C236+C214</f>
        <v>1116.04</v>
      </c>
      <c r="D197" s="82">
        <f t="shared" ref="D197:F197" si="92">D206+D221+D236+D214</f>
        <v>190</v>
      </c>
      <c r="E197" s="82">
        <f t="shared" si="92"/>
        <v>20</v>
      </c>
      <c r="F197" s="82">
        <f t="shared" si="92"/>
        <v>20</v>
      </c>
      <c r="G197" s="16"/>
      <c r="I197"/>
      <c r="J197"/>
    </row>
    <row r="198" spans="1:10" ht="18.75" customHeight="1">
      <c r="A198" s="42" t="s">
        <v>85</v>
      </c>
      <c r="B198" s="43" t="s">
        <v>84</v>
      </c>
      <c r="C198" s="82">
        <f>C208</f>
        <v>86.04</v>
      </c>
      <c r="D198" s="82">
        <f t="shared" ref="D198:F199" si="93">D208</f>
        <v>85</v>
      </c>
      <c r="E198" s="82">
        <f t="shared" si="93"/>
        <v>0</v>
      </c>
      <c r="F198" s="82">
        <f t="shared" si="93"/>
        <v>0</v>
      </c>
      <c r="G198" s="16"/>
      <c r="I198"/>
      <c r="J198"/>
    </row>
    <row r="199" spans="1:10" ht="18.75" customHeight="1">
      <c r="A199" s="52" t="s">
        <v>77</v>
      </c>
      <c r="B199" s="43" t="s">
        <v>59</v>
      </c>
      <c r="C199" s="82">
        <f>C209</f>
        <v>85</v>
      </c>
      <c r="D199" s="82">
        <f t="shared" si="93"/>
        <v>85</v>
      </c>
      <c r="E199" s="82">
        <f t="shared" si="93"/>
        <v>0</v>
      </c>
      <c r="F199" s="82">
        <f t="shared" si="93"/>
        <v>0</v>
      </c>
      <c r="G199" s="16"/>
      <c r="I199"/>
      <c r="J199"/>
    </row>
    <row r="200" spans="1:10" ht="18.75" customHeight="1">
      <c r="A200" s="52" t="s">
        <v>19</v>
      </c>
      <c r="B200" s="43">
        <v>70</v>
      </c>
      <c r="C200" s="82">
        <f>C215+C222+C237</f>
        <v>945</v>
      </c>
      <c r="D200" s="82">
        <f t="shared" ref="D200:F200" si="94">D215+D222+D237</f>
        <v>20</v>
      </c>
      <c r="E200" s="82">
        <f t="shared" si="94"/>
        <v>20</v>
      </c>
      <c r="F200" s="82">
        <f t="shared" si="94"/>
        <v>20</v>
      </c>
      <c r="G200" s="16"/>
      <c r="I200"/>
      <c r="J200"/>
    </row>
    <row r="201" spans="1:10" s="1" customFormat="1" ht="33" customHeight="1">
      <c r="A201" s="136" t="s">
        <v>72</v>
      </c>
      <c r="B201" s="137" t="s">
        <v>24</v>
      </c>
      <c r="C201" s="138">
        <f>C202+C206</f>
        <v>5730.04</v>
      </c>
      <c r="D201" s="138">
        <f t="shared" ref="D201:F201" si="95">D202+D206</f>
        <v>5729</v>
      </c>
      <c r="E201" s="138">
        <f t="shared" si="95"/>
        <v>5559</v>
      </c>
      <c r="F201" s="138">
        <f t="shared" si="95"/>
        <v>5559</v>
      </c>
      <c r="G201" s="131"/>
    </row>
    <row r="202" spans="1:10" s="1" customFormat="1" ht="21" customHeight="1">
      <c r="A202" s="117" t="s">
        <v>15</v>
      </c>
      <c r="B202" s="118"/>
      <c r="C202" s="139">
        <f>C203+C204+C205</f>
        <v>5559</v>
      </c>
      <c r="D202" s="139">
        <f t="shared" ref="D202:F202" si="96">D203+D204+D205</f>
        <v>5559</v>
      </c>
      <c r="E202" s="139">
        <f t="shared" si="96"/>
        <v>5559</v>
      </c>
      <c r="F202" s="139">
        <f t="shared" si="96"/>
        <v>5559</v>
      </c>
      <c r="G202" s="131"/>
    </row>
    <row r="203" spans="1:10" s="1" customFormat="1" ht="18" customHeight="1">
      <c r="A203" s="119" t="s">
        <v>16</v>
      </c>
      <c r="B203" s="120">
        <v>10</v>
      </c>
      <c r="C203" s="140">
        <v>4000</v>
      </c>
      <c r="D203" s="140">
        <v>4000</v>
      </c>
      <c r="E203" s="140">
        <v>4000</v>
      </c>
      <c r="F203" s="140">
        <v>4000</v>
      </c>
      <c r="G203" s="131"/>
    </row>
    <row r="204" spans="1:10" s="1" customFormat="1" ht="21" customHeight="1">
      <c r="A204" s="119" t="s">
        <v>17</v>
      </c>
      <c r="B204" s="120">
        <v>20</v>
      </c>
      <c r="C204" s="100">
        <f>45+1500</f>
        <v>1545</v>
      </c>
      <c r="D204" s="107">
        <f>45+1500</f>
        <v>1545</v>
      </c>
      <c r="E204" s="107">
        <f>45+1500</f>
        <v>1545</v>
      </c>
      <c r="F204" s="107">
        <f>45+1500</f>
        <v>1545</v>
      </c>
      <c r="G204" s="132"/>
    </row>
    <row r="205" spans="1:10" s="1" customFormat="1" ht="21" customHeight="1">
      <c r="A205" s="65" t="s">
        <v>90</v>
      </c>
      <c r="B205" s="63">
        <v>59</v>
      </c>
      <c r="C205" s="100">
        <v>14</v>
      </c>
      <c r="D205" s="107">
        <v>14</v>
      </c>
      <c r="E205" s="107">
        <v>14</v>
      </c>
      <c r="F205" s="107">
        <v>14</v>
      </c>
      <c r="G205" s="132"/>
    </row>
    <row r="206" spans="1:10" s="1" customFormat="1" ht="25.5" customHeight="1">
      <c r="A206" s="119" t="s">
        <v>18</v>
      </c>
      <c r="B206" s="120"/>
      <c r="C206" s="141">
        <f>C207</f>
        <v>171.04000000000002</v>
      </c>
      <c r="D206" s="141">
        <f t="shared" ref="D206:F206" si="97">D207</f>
        <v>170</v>
      </c>
      <c r="E206" s="141">
        <f t="shared" si="97"/>
        <v>0</v>
      </c>
      <c r="F206" s="141">
        <f t="shared" si="97"/>
        <v>0</v>
      </c>
      <c r="G206" s="131"/>
    </row>
    <row r="207" spans="1:10" s="1" customFormat="1" ht="17.25" customHeight="1">
      <c r="A207" s="142" t="s">
        <v>71</v>
      </c>
      <c r="B207" s="120"/>
      <c r="C207" s="100">
        <f>C209+C208</f>
        <v>171.04000000000002</v>
      </c>
      <c r="D207" s="100">
        <f t="shared" ref="D207:F207" si="98">D209+D208</f>
        <v>170</v>
      </c>
      <c r="E207" s="100">
        <f t="shared" si="98"/>
        <v>0</v>
      </c>
      <c r="F207" s="100">
        <f t="shared" si="98"/>
        <v>0</v>
      </c>
      <c r="G207" s="131"/>
    </row>
    <row r="208" spans="1:10" s="1" customFormat="1" ht="17.25" customHeight="1">
      <c r="A208" s="117" t="s">
        <v>85</v>
      </c>
      <c r="B208" s="120" t="s">
        <v>84</v>
      </c>
      <c r="C208" s="100">
        <v>86.04</v>
      </c>
      <c r="D208" s="100">
        <v>85</v>
      </c>
      <c r="E208" s="100">
        <v>0</v>
      </c>
      <c r="F208" s="100">
        <v>0</v>
      </c>
      <c r="G208" s="131"/>
    </row>
    <row r="209" spans="1:10" s="1" customFormat="1" ht="21" customHeight="1">
      <c r="A209" s="119" t="s">
        <v>77</v>
      </c>
      <c r="B209" s="120" t="s">
        <v>59</v>
      </c>
      <c r="C209" s="126">
        <v>85</v>
      </c>
      <c r="D209" s="100">
        <v>85</v>
      </c>
      <c r="E209" s="100">
        <v>0</v>
      </c>
      <c r="F209" s="100">
        <v>0</v>
      </c>
      <c r="G209" s="131"/>
    </row>
    <row r="210" spans="1:10" s="1" customFormat="1" ht="27.75" customHeight="1">
      <c r="A210" s="143" t="s">
        <v>56</v>
      </c>
      <c r="B210" s="137" t="s">
        <v>24</v>
      </c>
      <c r="C210" s="144">
        <f>C211+C214</f>
        <v>7350</v>
      </c>
      <c r="D210" s="144">
        <f t="shared" ref="D210:F210" si="99">D211+D214</f>
        <v>7375</v>
      </c>
      <c r="E210" s="144">
        <f t="shared" si="99"/>
        <v>7365</v>
      </c>
      <c r="F210" s="144">
        <f t="shared" si="99"/>
        <v>7380</v>
      </c>
      <c r="G210" s="129"/>
    </row>
    <row r="211" spans="1:10" s="1" customFormat="1" ht="26.25" customHeight="1">
      <c r="A211" s="117" t="s">
        <v>15</v>
      </c>
      <c r="B211" s="118"/>
      <c r="C211" s="145">
        <f>C212+C213</f>
        <v>7330</v>
      </c>
      <c r="D211" s="145">
        <f>D212+D213</f>
        <v>7355</v>
      </c>
      <c r="E211" s="145">
        <f t="shared" ref="E211:F211" si="100">E212+E213</f>
        <v>7345</v>
      </c>
      <c r="F211" s="145">
        <f t="shared" si="100"/>
        <v>7360</v>
      </c>
      <c r="G211" s="129"/>
    </row>
    <row r="212" spans="1:10" s="1" customFormat="1" ht="20.25" customHeight="1">
      <c r="A212" s="119" t="s">
        <v>16</v>
      </c>
      <c r="B212" s="120">
        <v>10</v>
      </c>
      <c r="C212" s="146">
        <v>3750</v>
      </c>
      <c r="D212" s="146">
        <v>3750</v>
      </c>
      <c r="E212" s="146">
        <v>3750</v>
      </c>
      <c r="F212" s="146">
        <v>3750</v>
      </c>
      <c r="G212" s="129"/>
    </row>
    <row r="213" spans="1:10" s="1" customFormat="1" ht="21" customHeight="1">
      <c r="A213" s="119" t="s">
        <v>17</v>
      </c>
      <c r="B213" s="120">
        <v>20</v>
      </c>
      <c r="C213" s="100">
        <f>380+3200</f>
        <v>3580</v>
      </c>
      <c r="D213" s="107">
        <f>405+3200</f>
        <v>3605</v>
      </c>
      <c r="E213" s="107">
        <f>395+3200</f>
        <v>3595</v>
      </c>
      <c r="F213" s="107">
        <f>410+3200</f>
        <v>3610</v>
      </c>
      <c r="G213" s="130"/>
    </row>
    <row r="214" spans="1:10" s="1" customFormat="1" ht="24.75" customHeight="1">
      <c r="A214" s="119" t="s">
        <v>18</v>
      </c>
      <c r="B214" s="120"/>
      <c r="C214" s="141">
        <f>C215</f>
        <v>20</v>
      </c>
      <c r="D214" s="141">
        <f t="shared" ref="D214:F214" si="101">D215</f>
        <v>20</v>
      </c>
      <c r="E214" s="141">
        <f t="shared" si="101"/>
        <v>20</v>
      </c>
      <c r="F214" s="141">
        <f t="shared" si="101"/>
        <v>20</v>
      </c>
      <c r="G214" s="130"/>
    </row>
    <row r="215" spans="1:10" s="1" customFormat="1" ht="21" customHeight="1">
      <c r="A215" s="119" t="s">
        <v>19</v>
      </c>
      <c r="B215" s="120">
        <v>70</v>
      </c>
      <c r="C215" s="100">
        <f>20</f>
        <v>20</v>
      </c>
      <c r="D215" s="107">
        <f>20</f>
        <v>20</v>
      </c>
      <c r="E215" s="107">
        <f>20</f>
        <v>20</v>
      </c>
      <c r="F215" s="107">
        <f>20</f>
        <v>20</v>
      </c>
      <c r="G215" s="130"/>
    </row>
    <row r="216" spans="1:10" ht="29.25" customHeight="1">
      <c r="A216" s="53" t="s">
        <v>33</v>
      </c>
      <c r="B216" s="62" t="s">
        <v>24</v>
      </c>
      <c r="C216" s="88">
        <f>C217+C221</f>
        <v>8356</v>
      </c>
      <c r="D216" s="88">
        <f t="shared" ref="D216:F216" si="102">D217+D221</f>
        <v>8146</v>
      </c>
      <c r="E216" s="88">
        <f>E217+E221</f>
        <v>8146</v>
      </c>
      <c r="F216" s="88">
        <f t="shared" si="102"/>
        <v>8146</v>
      </c>
      <c r="G216" s="8"/>
      <c r="I216"/>
      <c r="J216"/>
    </row>
    <row r="217" spans="1:10" ht="24.75" customHeight="1">
      <c r="A217" s="37" t="s">
        <v>15</v>
      </c>
      <c r="B217" s="38"/>
      <c r="C217" s="89">
        <f>C218+C219+C220</f>
        <v>8146</v>
      </c>
      <c r="D217" s="89">
        <f t="shared" ref="D217:F217" si="103">D218+D219+D220</f>
        <v>8146</v>
      </c>
      <c r="E217" s="89">
        <f t="shared" si="103"/>
        <v>8146</v>
      </c>
      <c r="F217" s="89">
        <f t="shared" si="103"/>
        <v>8146</v>
      </c>
      <c r="G217" s="8"/>
      <c r="I217"/>
      <c r="J217"/>
    </row>
    <row r="218" spans="1:10" ht="20.25" customHeight="1">
      <c r="A218" s="29" t="s">
        <v>16</v>
      </c>
      <c r="B218" s="28">
        <v>10</v>
      </c>
      <c r="C218" s="91">
        <v>4376</v>
      </c>
      <c r="D218" s="91">
        <v>4400</v>
      </c>
      <c r="E218" s="91">
        <v>4400</v>
      </c>
      <c r="F218" s="91">
        <v>4400</v>
      </c>
      <c r="G218" s="8"/>
      <c r="I218"/>
      <c r="J218"/>
    </row>
    <row r="219" spans="1:10" ht="21.75" customHeight="1">
      <c r="A219" s="29" t="s">
        <v>17</v>
      </c>
      <c r="B219" s="28">
        <v>20</v>
      </c>
      <c r="C219" s="80">
        <f>210+3500</f>
        <v>3710</v>
      </c>
      <c r="D219" s="106">
        <f>210+3500</f>
        <v>3710</v>
      </c>
      <c r="E219" s="106">
        <f>210+3500</f>
        <v>3710</v>
      </c>
      <c r="F219" s="106">
        <f>210+3500</f>
        <v>3710</v>
      </c>
      <c r="G219" s="9"/>
      <c r="I219"/>
      <c r="J219"/>
    </row>
    <row r="220" spans="1:10" ht="21.75" customHeight="1">
      <c r="A220" s="65" t="s">
        <v>90</v>
      </c>
      <c r="B220" s="63">
        <v>59</v>
      </c>
      <c r="C220" s="80">
        <v>60</v>
      </c>
      <c r="D220" s="106">
        <v>36</v>
      </c>
      <c r="E220" s="106">
        <v>36</v>
      </c>
      <c r="F220" s="106">
        <v>36</v>
      </c>
      <c r="G220" s="9"/>
      <c r="I220"/>
      <c r="J220"/>
    </row>
    <row r="221" spans="1:10" ht="25.5" customHeight="1">
      <c r="A221" s="29" t="s">
        <v>18</v>
      </c>
      <c r="B221" s="28"/>
      <c r="C221" s="87">
        <f>C222</f>
        <v>210</v>
      </c>
      <c r="D221" s="113">
        <f>D222</f>
        <v>0</v>
      </c>
      <c r="E221" s="113">
        <f t="shared" ref="E221:F221" si="104">E222</f>
        <v>0</v>
      </c>
      <c r="F221" s="113">
        <f t="shared" si="104"/>
        <v>0</v>
      </c>
      <c r="G221" s="9"/>
      <c r="I221"/>
      <c r="J221"/>
    </row>
    <row r="222" spans="1:10" ht="20.25" customHeight="1">
      <c r="A222" s="29" t="s">
        <v>19</v>
      </c>
      <c r="B222" s="28">
        <v>70</v>
      </c>
      <c r="C222" s="80">
        <v>210</v>
      </c>
      <c r="D222" s="106">
        <v>0</v>
      </c>
      <c r="E222" s="106">
        <v>0</v>
      </c>
      <c r="F222" s="106">
        <v>0</v>
      </c>
      <c r="G222" s="9"/>
      <c r="I222"/>
      <c r="J222"/>
    </row>
    <row r="223" spans="1:10" ht="32.25" customHeight="1">
      <c r="A223" s="53" t="s">
        <v>35</v>
      </c>
      <c r="B223" s="54">
        <v>67.099999999999994</v>
      </c>
      <c r="C223" s="88">
        <f>C224</f>
        <v>12530</v>
      </c>
      <c r="D223" s="88">
        <f t="shared" ref="D223:F223" si="105">D224</f>
        <v>12400</v>
      </c>
      <c r="E223" s="88">
        <f t="shared" si="105"/>
        <v>12400</v>
      </c>
      <c r="F223" s="88">
        <f t="shared" si="105"/>
        <v>12400</v>
      </c>
      <c r="G223" s="8"/>
      <c r="I223"/>
      <c r="J223"/>
    </row>
    <row r="224" spans="1:10" ht="26.25" customHeight="1">
      <c r="A224" s="37" t="s">
        <v>15</v>
      </c>
      <c r="B224" s="38"/>
      <c r="C224" s="89">
        <f>C225+C226+C227</f>
        <v>12530</v>
      </c>
      <c r="D224" s="89">
        <f t="shared" ref="D224:F224" si="106">D225+D226+D227</f>
        <v>12400</v>
      </c>
      <c r="E224" s="89">
        <f t="shared" si="106"/>
        <v>12400</v>
      </c>
      <c r="F224" s="89">
        <f t="shared" si="106"/>
        <v>12400</v>
      </c>
      <c r="G224" s="8"/>
      <c r="I224"/>
      <c r="J224"/>
    </row>
    <row r="225" spans="1:10" ht="22.5" customHeight="1">
      <c r="A225" s="29" t="s">
        <v>16</v>
      </c>
      <c r="B225" s="28">
        <v>10</v>
      </c>
      <c r="C225" s="91">
        <v>7600</v>
      </c>
      <c r="D225" s="91">
        <v>7470</v>
      </c>
      <c r="E225" s="91">
        <v>7470</v>
      </c>
      <c r="F225" s="91">
        <v>7470</v>
      </c>
      <c r="G225" s="8"/>
      <c r="I225"/>
      <c r="J225"/>
    </row>
    <row r="226" spans="1:10" ht="22.5" customHeight="1">
      <c r="A226" s="29" t="s">
        <v>17</v>
      </c>
      <c r="B226" s="28">
        <v>20</v>
      </c>
      <c r="C226" s="80">
        <f>400+4400</f>
        <v>4800</v>
      </c>
      <c r="D226" s="106">
        <f>400+4400</f>
        <v>4800</v>
      </c>
      <c r="E226" s="106">
        <f>400+4400</f>
        <v>4800</v>
      </c>
      <c r="F226" s="106">
        <f>400+4400</f>
        <v>4800</v>
      </c>
      <c r="G226" s="9"/>
      <c r="I226"/>
      <c r="J226"/>
    </row>
    <row r="227" spans="1:10" ht="22.5" customHeight="1">
      <c r="A227" s="65" t="s">
        <v>90</v>
      </c>
      <c r="B227" s="63">
        <v>59</v>
      </c>
      <c r="C227" s="80">
        <v>130</v>
      </c>
      <c r="D227" s="106">
        <v>130</v>
      </c>
      <c r="E227" s="106">
        <v>130</v>
      </c>
      <c r="F227" s="106">
        <v>130</v>
      </c>
      <c r="G227" s="9"/>
      <c r="I227"/>
      <c r="J227"/>
    </row>
    <row r="228" spans="1:10" s="4" customFormat="1" ht="30" customHeight="1">
      <c r="A228" s="60" t="s">
        <v>92</v>
      </c>
      <c r="B228" s="54">
        <v>67.099999999999994</v>
      </c>
      <c r="C228" s="93">
        <f>C229</f>
        <v>2650</v>
      </c>
      <c r="D228" s="93">
        <f t="shared" ref="D228:F228" si="107">D229</f>
        <v>2650</v>
      </c>
      <c r="E228" s="93">
        <f t="shared" si="107"/>
        <v>2650</v>
      </c>
      <c r="F228" s="93">
        <f t="shared" si="107"/>
        <v>2650</v>
      </c>
      <c r="G228" s="8"/>
    </row>
    <row r="229" spans="1:10" s="4" customFormat="1" ht="26.25" customHeight="1">
      <c r="A229" s="64" t="s">
        <v>15</v>
      </c>
      <c r="B229" s="63"/>
      <c r="C229" s="92">
        <f>C230+C231</f>
        <v>2650</v>
      </c>
      <c r="D229" s="92">
        <f>D230+D231</f>
        <v>2650</v>
      </c>
      <c r="E229" s="92">
        <f t="shared" ref="E229:F229" si="108">E230+E231</f>
        <v>2650</v>
      </c>
      <c r="F229" s="92">
        <f t="shared" si="108"/>
        <v>2650</v>
      </c>
      <c r="G229" s="8"/>
    </row>
    <row r="230" spans="1:10" s="4" customFormat="1" ht="24" customHeight="1">
      <c r="A230" s="29" t="s">
        <v>16</v>
      </c>
      <c r="B230" s="28">
        <v>10</v>
      </c>
      <c r="C230" s="94">
        <v>1350</v>
      </c>
      <c r="D230" s="94">
        <v>1350</v>
      </c>
      <c r="E230" s="94">
        <v>1350</v>
      </c>
      <c r="F230" s="94">
        <v>1350</v>
      </c>
      <c r="G230" s="8"/>
    </row>
    <row r="231" spans="1:10" s="4" customFormat="1" ht="26.25" customHeight="1">
      <c r="A231" s="65" t="s">
        <v>17</v>
      </c>
      <c r="B231" s="63">
        <v>20</v>
      </c>
      <c r="C231" s="80">
        <f>500+800</f>
        <v>1300</v>
      </c>
      <c r="D231" s="106">
        <f>500+800</f>
        <v>1300</v>
      </c>
      <c r="E231" s="106">
        <f>500+800</f>
        <v>1300</v>
      </c>
      <c r="F231" s="106">
        <f>500+800</f>
        <v>1300</v>
      </c>
      <c r="G231" s="9"/>
    </row>
    <row r="232" spans="1:10" ht="26.25" customHeight="1">
      <c r="A232" s="53" t="s">
        <v>82</v>
      </c>
      <c r="B232" s="54">
        <v>67.099999999999994</v>
      </c>
      <c r="C232" s="88">
        <f>C233+C236</f>
        <v>7245</v>
      </c>
      <c r="D232" s="88">
        <f t="shared" ref="D232:F232" si="109">D233+D236</f>
        <v>6550</v>
      </c>
      <c r="E232" s="88">
        <f t="shared" si="109"/>
        <v>6575</v>
      </c>
      <c r="F232" s="88">
        <f t="shared" si="109"/>
        <v>6600</v>
      </c>
      <c r="G232" s="8"/>
      <c r="I232"/>
      <c r="J232"/>
    </row>
    <row r="233" spans="1:10" ht="27" customHeight="1">
      <c r="A233" s="37" t="s">
        <v>15</v>
      </c>
      <c r="B233" s="38"/>
      <c r="C233" s="89">
        <f>C234+C235</f>
        <v>6530</v>
      </c>
      <c r="D233" s="89">
        <f>D234+D235</f>
        <v>6550</v>
      </c>
      <c r="E233" s="89">
        <f t="shared" ref="E233:F233" si="110">E234+E235</f>
        <v>6575</v>
      </c>
      <c r="F233" s="89">
        <f t="shared" si="110"/>
        <v>6600</v>
      </c>
      <c r="G233" s="8"/>
      <c r="I233"/>
      <c r="J233"/>
    </row>
    <row r="234" spans="1:10" ht="18.75" customHeight="1">
      <c r="A234" s="29" t="s">
        <v>16</v>
      </c>
      <c r="B234" s="28">
        <v>10</v>
      </c>
      <c r="C234" s="91">
        <v>3300</v>
      </c>
      <c r="D234" s="91">
        <v>3300</v>
      </c>
      <c r="E234" s="91">
        <v>3300</v>
      </c>
      <c r="F234" s="91">
        <v>3300</v>
      </c>
      <c r="G234" s="8"/>
      <c r="I234"/>
      <c r="J234"/>
    </row>
    <row r="235" spans="1:10" ht="21" customHeight="1">
      <c r="A235" s="29" t="s">
        <v>17</v>
      </c>
      <c r="B235" s="28">
        <v>20</v>
      </c>
      <c r="C235" s="80">
        <f>230+3000</f>
        <v>3230</v>
      </c>
      <c r="D235" s="106">
        <f>250+3000</f>
        <v>3250</v>
      </c>
      <c r="E235" s="106">
        <f>275+3000</f>
        <v>3275</v>
      </c>
      <c r="F235" s="106">
        <f>300+3000</f>
        <v>3300</v>
      </c>
      <c r="G235" s="9"/>
      <c r="I235"/>
      <c r="J235"/>
    </row>
    <row r="236" spans="1:10" ht="24.75" customHeight="1">
      <c r="A236" s="29" t="s">
        <v>18</v>
      </c>
      <c r="B236" s="28"/>
      <c r="C236" s="87">
        <f t="shared" ref="C236:F236" si="111">C237</f>
        <v>715</v>
      </c>
      <c r="D236" s="87">
        <f t="shared" si="111"/>
        <v>0</v>
      </c>
      <c r="E236" s="87">
        <f t="shared" si="111"/>
        <v>0</v>
      </c>
      <c r="F236" s="87">
        <f t="shared" si="111"/>
        <v>0</v>
      </c>
      <c r="G236" s="14"/>
      <c r="I236"/>
      <c r="J236"/>
    </row>
    <row r="237" spans="1:10" ht="21" customHeight="1">
      <c r="A237" s="29" t="s">
        <v>19</v>
      </c>
      <c r="B237" s="28">
        <v>70</v>
      </c>
      <c r="C237" s="80">
        <v>715</v>
      </c>
      <c r="D237" s="106">
        <v>0</v>
      </c>
      <c r="E237" s="106">
        <v>0</v>
      </c>
      <c r="F237" s="106">
        <v>0</v>
      </c>
      <c r="G237" s="9"/>
      <c r="I237"/>
      <c r="J237"/>
    </row>
    <row r="238" spans="1:10" ht="28.5" customHeight="1">
      <c r="A238" s="53" t="s">
        <v>34</v>
      </c>
      <c r="B238" s="54">
        <v>67.099999999999994</v>
      </c>
      <c r="C238" s="88">
        <f>C239</f>
        <v>1940</v>
      </c>
      <c r="D238" s="88">
        <f t="shared" ref="D238:F238" si="112">D239</f>
        <v>1960</v>
      </c>
      <c r="E238" s="88">
        <f t="shared" si="112"/>
        <v>1980</v>
      </c>
      <c r="F238" s="88">
        <f t="shared" si="112"/>
        <v>2000</v>
      </c>
      <c r="G238" s="8"/>
      <c r="I238"/>
      <c r="J238"/>
    </row>
    <row r="239" spans="1:10" ht="28.5" customHeight="1">
      <c r="A239" s="37" t="s">
        <v>15</v>
      </c>
      <c r="B239" s="38"/>
      <c r="C239" s="89">
        <f>C240+C241</f>
        <v>1940</v>
      </c>
      <c r="D239" s="89">
        <f>D240+D241</f>
        <v>1960</v>
      </c>
      <c r="E239" s="89">
        <f t="shared" ref="E239:F239" si="113">E240+E241</f>
        <v>1980</v>
      </c>
      <c r="F239" s="89">
        <f t="shared" si="113"/>
        <v>2000</v>
      </c>
      <c r="G239" s="8"/>
      <c r="I239"/>
      <c r="J239"/>
    </row>
    <row r="240" spans="1:10" ht="18.75" customHeight="1">
      <c r="A240" s="29" t="s">
        <v>16</v>
      </c>
      <c r="B240" s="28">
        <v>10</v>
      </c>
      <c r="C240" s="91">
        <v>460</v>
      </c>
      <c r="D240" s="91">
        <v>460</v>
      </c>
      <c r="E240" s="91">
        <v>460</v>
      </c>
      <c r="F240" s="91">
        <v>460</v>
      </c>
      <c r="G240" s="8"/>
      <c r="I240"/>
      <c r="J240"/>
    </row>
    <row r="241" spans="1:10" ht="19.5" customHeight="1">
      <c r="A241" s="29" t="s">
        <v>17</v>
      </c>
      <c r="B241" s="28">
        <v>20</v>
      </c>
      <c r="C241" s="80">
        <f>180+1300</f>
        <v>1480</v>
      </c>
      <c r="D241" s="106">
        <f>200+1300</f>
        <v>1500</v>
      </c>
      <c r="E241" s="106">
        <f>220+1300</f>
        <v>1520</v>
      </c>
      <c r="F241" s="106">
        <f>240+1300</f>
        <v>1540</v>
      </c>
      <c r="G241" s="9"/>
      <c r="I241"/>
      <c r="J241"/>
    </row>
    <row r="242" spans="1:10" ht="27" customHeight="1">
      <c r="A242" s="66" t="s">
        <v>25</v>
      </c>
      <c r="B242" s="67">
        <v>68.099999999999994</v>
      </c>
      <c r="C242" s="85">
        <f t="shared" ref="C242:F242" si="114">C249+C254</f>
        <v>15318</v>
      </c>
      <c r="D242" s="85">
        <f t="shared" si="114"/>
        <v>13761</v>
      </c>
      <c r="E242" s="85">
        <f t="shared" si="114"/>
        <v>13761</v>
      </c>
      <c r="F242" s="85">
        <f t="shared" si="114"/>
        <v>13861</v>
      </c>
      <c r="G242" s="16"/>
      <c r="I242"/>
      <c r="J242"/>
    </row>
    <row r="243" spans="1:10" ht="27" customHeight="1">
      <c r="A243" s="49" t="s">
        <v>15</v>
      </c>
      <c r="B243" s="47"/>
      <c r="C243" s="85">
        <f>C250+C255</f>
        <v>13866</v>
      </c>
      <c r="D243" s="85">
        <f>D250+D255</f>
        <v>13761</v>
      </c>
      <c r="E243" s="85">
        <f>E250+E255</f>
        <v>13761</v>
      </c>
      <c r="F243" s="85">
        <f>F250+F255</f>
        <v>13861</v>
      </c>
      <c r="G243" s="16"/>
      <c r="I243"/>
      <c r="J243"/>
    </row>
    <row r="244" spans="1:10" ht="20.25" customHeight="1">
      <c r="A244" s="50" t="s">
        <v>16</v>
      </c>
      <c r="B244" s="47">
        <v>10</v>
      </c>
      <c r="C244" s="85">
        <f>C256</f>
        <v>9140</v>
      </c>
      <c r="D244" s="85">
        <f t="shared" ref="D244:F244" si="115">D256</f>
        <v>9110</v>
      </c>
      <c r="E244" s="85">
        <f t="shared" si="115"/>
        <v>9110</v>
      </c>
      <c r="F244" s="85">
        <f t="shared" si="115"/>
        <v>9210</v>
      </c>
      <c r="G244" s="16"/>
      <c r="I244"/>
      <c r="J244"/>
    </row>
    <row r="245" spans="1:10" ht="18" customHeight="1">
      <c r="A245" s="50" t="s">
        <v>17</v>
      </c>
      <c r="B245" s="47">
        <v>20</v>
      </c>
      <c r="C245" s="85">
        <f>C251+C257</f>
        <v>4676</v>
      </c>
      <c r="D245" s="85">
        <f>D251+D257</f>
        <v>4601</v>
      </c>
      <c r="E245" s="85">
        <f>E251+E257</f>
        <v>4601</v>
      </c>
      <c r="F245" s="85">
        <f>F251+F257</f>
        <v>4601</v>
      </c>
      <c r="G245" s="16"/>
      <c r="I245"/>
      <c r="J245"/>
    </row>
    <row r="246" spans="1:10" ht="18" customHeight="1">
      <c r="A246" s="50" t="s">
        <v>90</v>
      </c>
      <c r="B246" s="47">
        <v>59</v>
      </c>
      <c r="C246" s="85">
        <f>C258</f>
        <v>50</v>
      </c>
      <c r="D246" s="85">
        <f t="shared" ref="D246:F246" si="116">D258</f>
        <v>50</v>
      </c>
      <c r="E246" s="85">
        <f t="shared" si="116"/>
        <v>50</v>
      </c>
      <c r="F246" s="85">
        <f t="shared" si="116"/>
        <v>50</v>
      </c>
      <c r="G246" s="16"/>
      <c r="I246"/>
      <c r="J246"/>
    </row>
    <row r="247" spans="1:10" ht="24" customHeight="1">
      <c r="A247" s="50" t="s">
        <v>18</v>
      </c>
      <c r="B247" s="47"/>
      <c r="C247" s="85">
        <f>C252+C259</f>
        <v>1452</v>
      </c>
      <c r="D247" s="85">
        <f t="shared" ref="D247:F248" si="117">D259</f>
        <v>0</v>
      </c>
      <c r="E247" s="85">
        <f t="shared" si="117"/>
        <v>0</v>
      </c>
      <c r="F247" s="85">
        <f t="shared" si="117"/>
        <v>0</v>
      </c>
      <c r="G247" s="16"/>
      <c r="I247"/>
      <c r="J247"/>
    </row>
    <row r="248" spans="1:10" ht="20.25" customHeight="1">
      <c r="A248" s="50" t="s">
        <v>19</v>
      </c>
      <c r="B248" s="47">
        <v>70</v>
      </c>
      <c r="C248" s="85">
        <f>C253+C260</f>
        <v>1452</v>
      </c>
      <c r="D248" s="85">
        <f t="shared" si="117"/>
        <v>0</v>
      </c>
      <c r="E248" s="85">
        <f t="shared" si="117"/>
        <v>0</v>
      </c>
      <c r="F248" s="85">
        <f t="shared" si="117"/>
        <v>0</v>
      </c>
      <c r="G248" s="16"/>
      <c r="I248"/>
      <c r="J248"/>
    </row>
    <row r="249" spans="1:10" s="1" customFormat="1" ht="26.25" customHeight="1">
      <c r="A249" s="114" t="s">
        <v>74</v>
      </c>
      <c r="B249" s="115">
        <v>68.099999999999994</v>
      </c>
      <c r="C249" s="116">
        <f>C250+C252</f>
        <v>286</v>
      </c>
      <c r="D249" s="116">
        <f t="shared" ref="C249:F250" si="118">D250</f>
        <v>246</v>
      </c>
      <c r="E249" s="116">
        <f t="shared" si="118"/>
        <v>246</v>
      </c>
      <c r="F249" s="116">
        <f t="shared" si="118"/>
        <v>246</v>
      </c>
      <c r="G249" s="133"/>
    </row>
    <row r="250" spans="1:10" s="1" customFormat="1" ht="31.5" customHeight="1">
      <c r="A250" s="117" t="s">
        <v>15</v>
      </c>
      <c r="B250" s="118"/>
      <c r="C250" s="141">
        <f t="shared" si="118"/>
        <v>266</v>
      </c>
      <c r="D250" s="141">
        <f t="shared" si="118"/>
        <v>246</v>
      </c>
      <c r="E250" s="141">
        <f t="shared" si="118"/>
        <v>246</v>
      </c>
      <c r="F250" s="141">
        <f t="shared" si="118"/>
        <v>246</v>
      </c>
      <c r="G250" s="131"/>
    </row>
    <row r="251" spans="1:10" s="1" customFormat="1" ht="22.5" customHeight="1">
      <c r="A251" s="119" t="s">
        <v>17</v>
      </c>
      <c r="B251" s="120">
        <v>20</v>
      </c>
      <c r="C251" s="126">
        <f>266</f>
        <v>266</v>
      </c>
      <c r="D251" s="147">
        <f>246</f>
        <v>246</v>
      </c>
      <c r="E251" s="147">
        <f>246</f>
        <v>246</v>
      </c>
      <c r="F251" s="147">
        <f>246</f>
        <v>246</v>
      </c>
      <c r="G251" s="132"/>
    </row>
    <row r="252" spans="1:10" s="1" customFormat="1" ht="22.5" customHeight="1">
      <c r="A252" s="119" t="s">
        <v>18</v>
      </c>
      <c r="B252" s="120"/>
      <c r="C252" s="126">
        <f>C253</f>
        <v>20</v>
      </c>
      <c r="D252" s="147">
        <f>D253</f>
        <v>0</v>
      </c>
      <c r="E252" s="147">
        <f t="shared" ref="E252:F252" si="119">E253</f>
        <v>0</v>
      </c>
      <c r="F252" s="147">
        <f t="shared" si="119"/>
        <v>0</v>
      </c>
      <c r="G252" s="132"/>
    </row>
    <row r="253" spans="1:10" s="1" customFormat="1" ht="22.5" customHeight="1">
      <c r="A253" s="119" t="s">
        <v>19</v>
      </c>
      <c r="B253" s="120">
        <v>70</v>
      </c>
      <c r="C253" s="126">
        <f>20</f>
        <v>20</v>
      </c>
      <c r="D253" s="147">
        <v>0</v>
      </c>
      <c r="E253" s="147">
        <v>0</v>
      </c>
      <c r="F253" s="147">
        <v>0</v>
      </c>
      <c r="G253" s="132"/>
    </row>
    <row r="254" spans="1:10" ht="29.25" customHeight="1">
      <c r="A254" s="69" t="s">
        <v>26</v>
      </c>
      <c r="B254" s="70">
        <v>68.099999999999994</v>
      </c>
      <c r="C254" s="96">
        <f>C261+C267+C273+C280+C284</f>
        <v>15032</v>
      </c>
      <c r="D254" s="96">
        <f>D261+D267+D273+D280+D284</f>
        <v>13515</v>
      </c>
      <c r="E254" s="96">
        <f>E261+E267+E273+E280+E284</f>
        <v>13515</v>
      </c>
      <c r="F254" s="96">
        <f>F261+F267+F273+F280+F284</f>
        <v>13615</v>
      </c>
      <c r="G254" s="8"/>
      <c r="J254"/>
    </row>
    <row r="255" spans="1:10" ht="25.5" customHeight="1">
      <c r="A255" s="72" t="s">
        <v>15</v>
      </c>
      <c r="B255" s="71"/>
      <c r="C255" s="96">
        <f>C262+C268++C274+C281+C285</f>
        <v>13600</v>
      </c>
      <c r="D255" s="96">
        <f>D262+D268++D274+D281+D285</f>
        <v>13515</v>
      </c>
      <c r="E255" s="96">
        <f>E262+E268++E274+E281+E285</f>
        <v>13515</v>
      </c>
      <c r="F255" s="96">
        <f>F262+F268++F274+F281+F285</f>
        <v>13615</v>
      </c>
      <c r="G255" s="8"/>
      <c r="J255"/>
    </row>
    <row r="256" spans="1:10" ht="21" customHeight="1">
      <c r="A256" s="73" t="s">
        <v>16</v>
      </c>
      <c r="B256" s="71">
        <v>10</v>
      </c>
      <c r="C256" s="96">
        <f t="shared" ref="C256:F257" si="120">C263+C269+C275+C282+C286</f>
        <v>9140</v>
      </c>
      <c r="D256" s="96">
        <f t="shared" si="120"/>
        <v>9110</v>
      </c>
      <c r="E256" s="96">
        <f t="shared" si="120"/>
        <v>9110</v>
      </c>
      <c r="F256" s="96">
        <f t="shared" si="120"/>
        <v>9210</v>
      </c>
      <c r="G256" s="8"/>
      <c r="J256"/>
    </row>
    <row r="257" spans="1:10" ht="17.25" customHeight="1">
      <c r="A257" s="73" t="s">
        <v>17</v>
      </c>
      <c r="B257" s="71">
        <v>20</v>
      </c>
      <c r="C257" s="96">
        <f t="shared" si="120"/>
        <v>4410</v>
      </c>
      <c r="D257" s="96">
        <f t="shared" si="120"/>
        <v>4355</v>
      </c>
      <c r="E257" s="96">
        <f t="shared" si="120"/>
        <v>4355</v>
      </c>
      <c r="F257" s="96">
        <f t="shared" si="120"/>
        <v>4355</v>
      </c>
      <c r="G257" s="8"/>
      <c r="J257"/>
    </row>
    <row r="258" spans="1:10" ht="17.25" customHeight="1">
      <c r="A258" s="73" t="s">
        <v>90</v>
      </c>
      <c r="B258" s="71">
        <v>59</v>
      </c>
      <c r="C258" s="96">
        <f>C277</f>
        <v>50</v>
      </c>
      <c r="D258" s="96">
        <f t="shared" ref="D258:F258" si="121">D277</f>
        <v>50</v>
      </c>
      <c r="E258" s="96">
        <f t="shared" si="121"/>
        <v>50</v>
      </c>
      <c r="F258" s="96">
        <f t="shared" si="121"/>
        <v>50</v>
      </c>
      <c r="G258" s="8"/>
      <c r="J258"/>
    </row>
    <row r="259" spans="1:10" ht="23.25" customHeight="1">
      <c r="A259" s="73" t="s">
        <v>18</v>
      </c>
      <c r="B259" s="71"/>
      <c r="C259" s="96">
        <f>C271+C278+C288+C265</f>
        <v>1432</v>
      </c>
      <c r="D259" s="96">
        <f t="shared" ref="D259:F260" si="122">D271+D278+D288</f>
        <v>0</v>
      </c>
      <c r="E259" s="96">
        <f t="shared" si="122"/>
        <v>0</v>
      </c>
      <c r="F259" s="96">
        <f t="shared" si="122"/>
        <v>0</v>
      </c>
      <c r="G259" s="8"/>
      <c r="J259"/>
    </row>
    <row r="260" spans="1:10" ht="18.75" customHeight="1">
      <c r="A260" s="73" t="s">
        <v>19</v>
      </c>
      <c r="B260" s="71">
        <v>70</v>
      </c>
      <c r="C260" s="96">
        <f>C272+C279+C289+C266</f>
        <v>1432</v>
      </c>
      <c r="D260" s="96">
        <f t="shared" si="122"/>
        <v>0</v>
      </c>
      <c r="E260" s="96">
        <f t="shared" si="122"/>
        <v>0</v>
      </c>
      <c r="F260" s="96">
        <f t="shared" si="122"/>
        <v>0</v>
      </c>
      <c r="G260" s="8"/>
      <c r="J260"/>
    </row>
    <row r="261" spans="1:10" ht="30.75" customHeight="1">
      <c r="A261" s="53" t="s">
        <v>63</v>
      </c>
      <c r="B261" s="68">
        <v>68.099999999999994</v>
      </c>
      <c r="C261" s="88">
        <f>C262+C265</f>
        <v>1965</v>
      </c>
      <c r="D261" s="88">
        <f t="shared" ref="D261:F261" si="123">D262</f>
        <v>1950</v>
      </c>
      <c r="E261" s="88">
        <f t="shared" si="123"/>
        <v>1950</v>
      </c>
      <c r="F261" s="88">
        <f t="shared" si="123"/>
        <v>1950</v>
      </c>
      <c r="G261" s="8"/>
      <c r="J261"/>
    </row>
    <row r="262" spans="1:10" ht="25.5" customHeight="1">
      <c r="A262" s="37" t="s">
        <v>15</v>
      </c>
      <c r="B262" s="38"/>
      <c r="C262" s="89">
        <f>C263+C264</f>
        <v>1930</v>
      </c>
      <c r="D262" s="91">
        <f>D263+D264</f>
        <v>1950</v>
      </c>
      <c r="E262" s="91">
        <f t="shared" ref="E262:F262" si="124">E263+E264</f>
        <v>1950</v>
      </c>
      <c r="F262" s="91">
        <f t="shared" si="124"/>
        <v>1950</v>
      </c>
      <c r="G262" s="8"/>
      <c r="I262"/>
      <c r="J262"/>
    </row>
    <row r="263" spans="1:10" ht="23.25" customHeight="1">
      <c r="A263" s="29" t="s">
        <v>16</v>
      </c>
      <c r="B263" s="28">
        <v>10</v>
      </c>
      <c r="C263" s="91">
        <v>1480</v>
      </c>
      <c r="D263" s="91">
        <v>1500</v>
      </c>
      <c r="E263" s="91">
        <v>1500</v>
      </c>
      <c r="F263" s="91">
        <v>1500</v>
      </c>
      <c r="G263" s="8"/>
      <c r="I263"/>
      <c r="J263"/>
    </row>
    <row r="264" spans="1:10" ht="24.75" customHeight="1">
      <c r="A264" s="29" t="s">
        <v>17</v>
      </c>
      <c r="B264" s="28">
        <v>20</v>
      </c>
      <c r="C264" s="80">
        <f>250+200</f>
        <v>450</v>
      </c>
      <c r="D264" s="80">
        <f>250+200</f>
        <v>450</v>
      </c>
      <c r="E264" s="106">
        <f>250+200</f>
        <v>450</v>
      </c>
      <c r="F264" s="106">
        <f>250+200</f>
        <v>450</v>
      </c>
      <c r="G264" s="9"/>
      <c r="I264"/>
      <c r="J264"/>
    </row>
    <row r="265" spans="1:10" ht="30" customHeight="1">
      <c r="A265" s="29" t="s">
        <v>18</v>
      </c>
      <c r="B265" s="28"/>
      <c r="C265" s="80">
        <f>C266</f>
        <v>35</v>
      </c>
      <c r="D265" s="80">
        <f t="shared" ref="D265:F265" si="125">D266</f>
        <v>0</v>
      </c>
      <c r="E265" s="80">
        <f t="shared" si="125"/>
        <v>0</v>
      </c>
      <c r="F265" s="80">
        <f t="shared" si="125"/>
        <v>0</v>
      </c>
      <c r="G265" s="9"/>
      <c r="I265"/>
      <c r="J265"/>
    </row>
    <row r="266" spans="1:10" ht="24.75" customHeight="1">
      <c r="A266" s="29" t="s">
        <v>19</v>
      </c>
      <c r="B266" s="28">
        <v>70</v>
      </c>
      <c r="C266" s="80">
        <v>35</v>
      </c>
      <c r="D266" s="80">
        <v>0</v>
      </c>
      <c r="E266" s="106">
        <v>0</v>
      </c>
      <c r="F266" s="106">
        <v>0</v>
      </c>
      <c r="G266" s="9"/>
      <c r="I266"/>
      <c r="J266"/>
    </row>
    <row r="267" spans="1:10" ht="28.5" customHeight="1">
      <c r="A267" s="53" t="s">
        <v>64</v>
      </c>
      <c r="B267" s="68">
        <v>68.099999999999994</v>
      </c>
      <c r="C267" s="88">
        <f>C268+C271</f>
        <v>3800</v>
      </c>
      <c r="D267" s="88">
        <f t="shared" ref="D267:F267" si="126">D268+D271</f>
        <v>2370</v>
      </c>
      <c r="E267" s="88">
        <f t="shared" si="126"/>
        <v>2370</v>
      </c>
      <c r="F267" s="88">
        <f t="shared" si="126"/>
        <v>2470</v>
      </c>
      <c r="G267" s="8"/>
      <c r="I267"/>
      <c r="J267"/>
    </row>
    <row r="268" spans="1:10" ht="27.75" customHeight="1">
      <c r="A268" s="37" t="s">
        <v>15</v>
      </c>
      <c r="B268" s="38"/>
      <c r="C268" s="89">
        <f>C269+C270</f>
        <v>2655</v>
      </c>
      <c r="D268" s="91">
        <f>D269+D270</f>
        <v>2370</v>
      </c>
      <c r="E268" s="91">
        <f t="shared" ref="E268:F268" si="127">E269+E270</f>
        <v>2370</v>
      </c>
      <c r="F268" s="91">
        <f t="shared" si="127"/>
        <v>2470</v>
      </c>
      <c r="G268" s="8"/>
      <c r="I268"/>
      <c r="J268"/>
    </row>
    <row r="269" spans="1:10" ht="21.75" customHeight="1">
      <c r="A269" s="29" t="s">
        <v>16</v>
      </c>
      <c r="B269" s="28">
        <v>10</v>
      </c>
      <c r="C269" s="91">
        <v>1550</v>
      </c>
      <c r="D269" s="91">
        <v>1500</v>
      </c>
      <c r="E269" s="91">
        <v>1500</v>
      </c>
      <c r="F269" s="91">
        <v>1600</v>
      </c>
      <c r="G269" s="8"/>
      <c r="I269"/>
      <c r="J269"/>
    </row>
    <row r="270" spans="1:10" ht="21" customHeight="1">
      <c r="A270" s="29" t="s">
        <v>17</v>
      </c>
      <c r="B270" s="28">
        <v>20</v>
      </c>
      <c r="C270" s="80">
        <f>155+950</f>
        <v>1105</v>
      </c>
      <c r="D270" s="107">
        <f>160+710</f>
        <v>870</v>
      </c>
      <c r="E270" s="107">
        <f>160+710</f>
        <v>870</v>
      </c>
      <c r="F270" s="107">
        <f>160+710</f>
        <v>870</v>
      </c>
      <c r="G270" s="9"/>
      <c r="I270"/>
      <c r="J270"/>
    </row>
    <row r="271" spans="1:10" ht="27" customHeight="1">
      <c r="A271" s="29" t="s">
        <v>18</v>
      </c>
      <c r="B271" s="28"/>
      <c r="C271" s="80">
        <f>C272</f>
        <v>1145</v>
      </c>
      <c r="D271" s="107">
        <f>D272</f>
        <v>0</v>
      </c>
      <c r="E271" s="106">
        <f t="shared" ref="E271:F271" si="128">E272</f>
        <v>0</v>
      </c>
      <c r="F271" s="106">
        <f t="shared" si="128"/>
        <v>0</v>
      </c>
      <c r="G271" s="9"/>
      <c r="I271"/>
      <c r="J271"/>
    </row>
    <row r="272" spans="1:10" ht="21" customHeight="1">
      <c r="A272" s="29" t="s">
        <v>19</v>
      </c>
      <c r="B272" s="28">
        <v>70</v>
      </c>
      <c r="C272" s="80">
        <v>1145</v>
      </c>
      <c r="D272" s="107">
        <v>0</v>
      </c>
      <c r="E272" s="106">
        <v>0</v>
      </c>
      <c r="F272" s="106">
        <v>0</v>
      </c>
      <c r="G272" s="9"/>
      <c r="I272"/>
      <c r="J272"/>
    </row>
    <row r="273" spans="1:10" ht="32.25" customHeight="1">
      <c r="A273" s="53" t="s">
        <v>65</v>
      </c>
      <c r="B273" s="68">
        <v>68.099999999999994</v>
      </c>
      <c r="C273" s="86">
        <f>C274+C278</f>
        <v>5025</v>
      </c>
      <c r="D273" s="86">
        <f t="shared" ref="D273:F273" si="129">D274+D278</f>
        <v>5025</v>
      </c>
      <c r="E273" s="86">
        <f t="shared" si="129"/>
        <v>5025</v>
      </c>
      <c r="F273" s="86">
        <f t="shared" si="129"/>
        <v>5025</v>
      </c>
      <c r="G273" s="13"/>
      <c r="I273"/>
      <c r="J273"/>
    </row>
    <row r="274" spans="1:10" ht="30.75" customHeight="1">
      <c r="A274" s="37" t="s">
        <v>15</v>
      </c>
      <c r="B274" s="38"/>
      <c r="C274" s="90">
        <f>C275+C276+C277</f>
        <v>4845</v>
      </c>
      <c r="D274" s="90">
        <f t="shared" ref="D274:F274" si="130">D275+D276+D277</f>
        <v>5025</v>
      </c>
      <c r="E274" s="90">
        <f t="shared" si="130"/>
        <v>5025</v>
      </c>
      <c r="F274" s="90">
        <f t="shared" si="130"/>
        <v>5025</v>
      </c>
      <c r="G274" s="13"/>
      <c r="I274"/>
      <c r="J274"/>
    </row>
    <row r="275" spans="1:10" ht="21.75" customHeight="1">
      <c r="A275" s="29" t="s">
        <v>16</v>
      </c>
      <c r="B275" s="28">
        <v>10</v>
      </c>
      <c r="C275" s="90">
        <v>3400</v>
      </c>
      <c r="D275" s="90">
        <v>3400</v>
      </c>
      <c r="E275" s="90">
        <v>3400</v>
      </c>
      <c r="F275" s="90">
        <v>3400</v>
      </c>
      <c r="G275" s="13"/>
      <c r="I275"/>
      <c r="J275"/>
    </row>
    <row r="276" spans="1:10" ht="23.25" customHeight="1">
      <c r="A276" s="29" t="s">
        <v>17</v>
      </c>
      <c r="B276" s="28">
        <v>20</v>
      </c>
      <c r="C276" s="95">
        <f>720+675</f>
        <v>1395</v>
      </c>
      <c r="D276" s="106">
        <f>900+675</f>
        <v>1575</v>
      </c>
      <c r="E276" s="106">
        <f>900+675</f>
        <v>1575</v>
      </c>
      <c r="F276" s="106">
        <f>900+675</f>
        <v>1575</v>
      </c>
      <c r="G276" s="9"/>
      <c r="I276"/>
      <c r="J276"/>
    </row>
    <row r="277" spans="1:10" ht="23.25" customHeight="1">
      <c r="A277" s="65" t="s">
        <v>90</v>
      </c>
      <c r="B277" s="63">
        <v>59</v>
      </c>
      <c r="C277" s="95">
        <v>50</v>
      </c>
      <c r="D277" s="106">
        <v>50</v>
      </c>
      <c r="E277" s="106">
        <v>50</v>
      </c>
      <c r="F277" s="106">
        <v>50</v>
      </c>
      <c r="G277" s="9"/>
      <c r="I277"/>
      <c r="J277"/>
    </row>
    <row r="278" spans="1:10" ht="29.25" customHeight="1">
      <c r="A278" s="29" t="s">
        <v>18</v>
      </c>
      <c r="B278" s="28"/>
      <c r="C278" s="80">
        <f t="shared" ref="C278:F278" si="131">C279</f>
        <v>180</v>
      </c>
      <c r="D278" s="80">
        <f t="shared" si="131"/>
        <v>0</v>
      </c>
      <c r="E278" s="80">
        <f t="shared" si="131"/>
        <v>0</v>
      </c>
      <c r="F278" s="80">
        <f t="shared" si="131"/>
        <v>0</v>
      </c>
      <c r="G278" s="13"/>
      <c r="I278"/>
      <c r="J278"/>
    </row>
    <row r="279" spans="1:10" ht="22.5" customHeight="1">
      <c r="A279" s="29" t="s">
        <v>19</v>
      </c>
      <c r="B279" s="28">
        <v>70</v>
      </c>
      <c r="C279" s="80">
        <f>180</f>
        <v>180</v>
      </c>
      <c r="D279" s="106">
        <v>0</v>
      </c>
      <c r="E279" s="106">
        <v>0</v>
      </c>
      <c r="F279" s="106">
        <v>0</v>
      </c>
      <c r="G279" s="9"/>
      <c r="I279"/>
      <c r="J279"/>
    </row>
    <row r="280" spans="1:10" ht="32.25" customHeight="1">
      <c r="A280" s="114" t="s">
        <v>66</v>
      </c>
      <c r="B280" s="115">
        <v>68.099999999999994</v>
      </c>
      <c r="C280" s="116">
        <f t="shared" ref="C280:F280" si="132">C281</f>
        <v>2130</v>
      </c>
      <c r="D280" s="116">
        <f t="shared" si="132"/>
        <v>2130</v>
      </c>
      <c r="E280" s="116">
        <f t="shared" si="132"/>
        <v>2130</v>
      </c>
      <c r="F280" s="116">
        <f t="shared" si="132"/>
        <v>2130</v>
      </c>
      <c r="G280" s="13"/>
      <c r="I280"/>
      <c r="J280"/>
    </row>
    <row r="281" spans="1:10" ht="33" customHeight="1">
      <c r="A281" s="117" t="s">
        <v>15</v>
      </c>
      <c r="B281" s="118"/>
      <c r="C281" s="100">
        <f>C282+C283</f>
        <v>2130</v>
      </c>
      <c r="D281" s="100">
        <f>D282+D283</f>
        <v>2130</v>
      </c>
      <c r="E281" s="100">
        <f t="shared" ref="E281:F281" si="133">E282+E283</f>
        <v>2130</v>
      </c>
      <c r="F281" s="100">
        <f t="shared" si="133"/>
        <v>2130</v>
      </c>
      <c r="G281" s="14"/>
      <c r="I281"/>
      <c r="J281"/>
    </row>
    <row r="282" spans="1:10" ht="22.5" customHeight="1">
      <c r="A282" s="119" t="s">
        <v>16</v>
      </c>
      <c r="B282" s="120">
        <v>10</v>
      </c>
      <c r="C282" s="100">
        <v>1310</v>
      </c>
      <c r="D282" s="100">
        <v>1310</v>
      </c>
      <c r="E282" s="100">
        <v>1310</v>
      </c>
      <c r="F282" s="100">
        <v>1310</v>
      </c>
      <c r="G282" s="14"/>
      <c r="I282"/>
      <c r="J282"/>
    </row>
    <row r="283" spans="1:10" ht="26.25" customHeight="1">
      <c r="A283" s="119" t="s">
        <v>17</v>
      </c>
      <c r="B283" s="120">
        <v>20</v>
      </c>
      <c r="C283" s="100">
        <f>270+550</f>
        <v>820</v>
      </c>
      <c r="D283" s="107">
        <f>270+550</f>
        <v>820</v>
      </c>
      <c r="E283" s="107">
        <f>270+550</f>
        <v>820</v>
      </c>
      <c r="F283" s="107">
        <f>270+550</f>
        <v>820</v>
      </c>
      <c r="G283" s="9"/>
      <c r="I283"/>
      <c r="J283"/>
    </row>
    <row r="284" spans="1:10" ht="31.5" customHeight="1">
      <c r="A284" s="60" t="s">
        <v>67</v>
      </c>
      <c r="B284" s="68">
        <v>68.099999999999994</v>
      </c>
      <c r="C284" s="97">
        <f>C285+C288</f>
        <v>2112</v>
      </c>
      <c r="D284" s="97">
        <f t="shared" ref="D284:F284" si="134">D285+D288</f>
        <v>2040</v>
      </c>
      <c r="E284" s="97">
        <f t="shared" si="134"/>
        <v>2040</v>
      </c>
      <c r="F284" s="97">
        <f t="shared" si="134"/>
        <v>2040</v>
      </c>
      <c r="G284" s="13"/>
      <c r="I284"/>
      <c r="J284"/>
    </row>
    <row r="285" spans="1:10" ht="29.25" customHeight="1">
      <c r="A285" s="37" t="s">
        <v>15</v>
      </c>
      <c r="B285" s="38"/>
      <c r="C285" s="80">
        <f>C286+C287</f>
        <v>2040</v>
      </c>
      <c r="D285" s="80">
        <f>D286+D287</f>
        <v>2040</v>
      </c>
      <c r="E285" s="80">
        <f t="shared" ref="E285:F285" si="135">E286+E287</f>
        <v>2040</v>
      </c>
      <c r="F285" s="80">
        <f t="shared" si="135"/>
        <v>2040</v>
      </c>
      <c r="G285" s="14"/>
      <c r="I285"/>
      <c r="J285"/>
    </row>
    <row r="286" spans="1:10" ht="25.5" customHeight="1">
      <c r="A286" s="29" t="s">
        <v>16</v>
      </c>
      <c r="B286" s="28">
        <v>10</v>
      </c>
      <c r="C286" s="80">
        <v>1400</v>
      </c>
      <c r="D286" s="80">
        <v>1400</v>
      </c>
      <c r="E286" s="80">
        <v>1400</v>
      </c>
      <c r="F286" s="80">
        <v>1400</v>
      </c>
      <c r="G286" s="14"/>
      <c r="I286"/>
      <c r="J286"/>
    </row>
    <row r="287" spans="1:10" ht="21" customHeight="1">
      <c r="A287" s="29" t="s">
        <v>17</v>
      </c>
      <c r="B287" s="28">
        <v>20</v>
      </c>
      <c r="C287" s="80">
        <f>240+400</f>
        <v>640</v>
      </c>
      <c r="D287" s="106">
        <f>240+400</f>
        <v>640</v>
      </c>
      <c r="E287" s="106">
        <f>240+400</f>
        <v>640</v>
      </c>
      <c r="F287" s="106">
        <f>240+400</f>
        <v>640</v>
      </c>
      <c r="G287" s="9"/>
      <c r="I287"/>
      <c r="J287"/>
    </row>
    <row r="288" spans="1:10" ht="27" customHeight="1">
      <c r="A288" s="29" t="s">
        <v>18</v>
      </c>
      <c r="B288" s="28"/>
      <c r="C288" s="80">
        <f>C289</f>
        <v>72</v>
      </c>
      <c r="D288" s="106">
        <f>D289</f>
        <v>0</v>
      </c>
      <c r="E288" s="106">
        <f t="shared" ref="E288:F288" si="136">E289</f>
        <v>0</v>
      </c>
      <c r="F288" s="106">
        <f t="shared" si="136"/>
        <v>0</v>
      </c>
      <c r="G288" s="9"/>
      <c r="I288"/>
      <c r="J288"/>
    </row>
    <row r="289" spans="1:10" ht="26.25" customHeight="1">
      <c r="A289" s="29" t="s">
        <v>19</v>
      </c>
      <c r="B289" s="28">
        <v>70</v>
      </c>
      <c r="C289" s="80">
        <v>72</v>
      </c>
      <c r="D289" s="106">
        <v>0</v>
      </c>
      <c r="E289" s="106">
        <v>0</v>
      </c>
      <c r="F289" s="106">
        <v>0</v>
      </c>
      <c r="G289" s="9"/>
      <c r="I289"/>
      <c r="J289"/>
    </row>
    <row r="290" spans="1:10" ht="40.5" customHeight="1">
      <c r="A290" s="121" t="s">
        <v>81</v>
      </c>
      <c r="B290" s="122" t="s">
        <v>27</v>
      </c>
      <c r="C290" s="123">
        <f t="shared" ref="C290:F290" si="137">C291</f>
        <v>12983</v>
      </c>
      <c r="D290" s="123">
        <f t="shared" si="137"/>
        <v>13050</v>
      </c>
      <c r="E290" s="123">
        <f t="shared" si="137"/>
        <v>14450</v>
      </c>
      <c r="F290" s="123">
        <f t="shared" si="137"/>
        <v>16050</v>
      </c>
      <c r="G290" s="18"/>
      <c r="I290"/>
      <c r="J290"/>
    </row>
    <row r="291" spans="1:10" ht="25.5" customHeight="1">
      <c r="A291" s="42" t="s">
        <v>15</v>
      </c>
      <c r="B291" s="43"/>
      <c r="C291" s="82">
        <f>C292+C293+C294</f>
        <v>12983</v>
      </c>
      <c r="D291" s="82">
        <f t="shared" ref="D291:F291" si="138">D292+D293</f>
        <v>13050</v>
      </c>
      <c r="E291" s="82">
        <f t="shared" si="138"/>
        <v>14450</v>
      </c>
      <c r="F291" s="82">
        <f t="shared" si="138"/>
        <v>16050</v>
      </c>
      <c r="G291" s="16"/>
      <c r="H291" s="1"/>
      <c r="I291"/>
    </row>
    <row r="292" spans="1:10" ht="28.5" customHeight="1">
      <c r="A292" s="52" t="s">
        <v>16</v>
      </c>
      <c r="B292" s="43">
        <v>10</v>
      </c>
      <c r="C292" s="82">
        <v>5800</v>
      </c>
      <c r="D292" s="82">
        <v>7200</v>
      </c>
      <c r="E292" s="82">
        <v>8500</v>
      </c>
      <c r="F292" s="82">
        <v>10000</v>
      </c>
      <c r="G292" s="22"/>
      <c r="H292" s="127"/>
      <c r="I292"/>
      <c r="J292"/>
    </row>
    <row r="293" spans="1:10" ht="28.5" customHeight="1">
      <c r="A293" s="52" t="s">
        <v>17</v>
      </c>
      <c r="B293" s="43">
        <v>20</v>
      </c>
      <c r="C293" s="82">
        <v>7058</v>
      </c>
      <c r="D293" s="82">
        <v>5850</v>
      </c>
      <c r="E293" s="82">
        <v>5950</v>
      </c>
      <c r="F293" s="82">
        <v>6050</v>
      </c>
      <c r="G293" s="22"/>
      <c r="I293"/>
      <c r="J293"/>
    </row>
    <row r="294" spans="1:10" ht="28.5" customHeight="1">
      <c r="A294" s="148" t="s">
        <v>91</v>
      </c>
      <c r="B294" s="149">
        <v>59</v>
      </c>
      <c r="C294" s="82">
        <v>125</v>
      </c>
      <c r="D294" s="82">
        <v>0</v>
      </c>
      <c r="E294" s="82">
        <v>0</v>
      </c>
      <c r="F294" s="82">
        <v>0</v>
      </c>
      <c r="G294" s="22"/>
      <c r="I294"/>
      <c r="J294"/>
    </row>
    <row r="295" spans="1:10" ht="19.5" customHeight="1">
      <c r="A295" s="74" t="s">
        <v>60</v>
      </c>
      <c r="B295" s="75"/>
      <c r="C295" s="112">
        <f>C37-C62</f>
        <v>-7618</v>
      </c>
      <c r="D295" s="112">
        <f>D37-D62</f>
        <v>0</v>
      </c>
      <c r="E295" s="112">
        <f>E37-E62</f>
        <v>0</v>
      </c>
      <c r="F295" s="112">
        <f>F37-F62</f>
        <v>0</v>
      </c>
      <c r="G295" s="23"/>
      <c r="H295" s="155"/>
      <c r="I295"/>
      <c r="J295"/>
    </row>
    <row r="296" spans="1:10" ht="18.75" customHeight="1">
      <c r="A296" s="74" t="s">
        <v>61</v>
      </c>
      <c r="B296" s="75"/>
      <c r="C296" s="112">
        <f>C51-C66</f>
        <v>-8851</v>
      </c>
      <c r="D296" s="112">
        <f>D51-D66</f>
        <v>0</v>
      </c>
      <c r="E296" s="112">
        <f>E51-E66</f>
        <v>0</v>
      </c>
      <c r="F296" s="112">
        <f>F51-F66</f>
        <v>0</v>
      </c>
      <c r="G296" s="23"/>
      <c r="H296" s="156"/>
      <c r="I296"/>
      <c r="J296"/>
    </row>
    <row r="297" spans="1:10" ht="17.25" customHeight="1">
      <c r="A297" s="74" t="s">
        <v>62</v>
      </c>
      <c r="B297" s="29"/>
      <c r="C297" s="112">
        <f>C14-C61</f>
        <v>-16469</v>
      </c>
      <c r="D297" s="112">
        <f>D14-D61</f>
        <v>0</v>
      </c>
      <c r="E297" s="112">
        <f>E14-E61</f>
        <v>0</v>
      </c>
      <c r="F297" s="112">
        <f>F14-F61</f>
        <v>0</v>
      </c>
      <c r="G297" s="24"/>
      <c r="H297" s="156"/>
      <c r="I297"/>
      <c r="J297"/>
    </row>
    <row r="298" spans="1:10" ht="17.25" customHeight="1">
      <c r="A298" s="76"/>
      <c r="B298" s="77"/>
      <c r="C298" s="78"/>
      <c r="D298" s="102"/>
      <c r="E298" s="102"/>
      <c r="F298" s="102"/>
      <c r="G298" s="24"/>
      <c r="I298"/>
      <c r="J298"/>
    </row>
    <row r="299" spans="1:10" ht="17.25" customHeight="1">
      <c r="A299" s="76"/>
      <c r="B299" s="77"/>
      <c r="C299" s="78"/>
      <c r="D299" s="102"/>
      <c r="E299" s="102"/>
      <c r="F299" s="102"/>
      <c r="G299" s="24"/>
      <c r="I299"/>
      <c r="J299"/>
    </row>
    <row r="300" spans="1:10" ht="17.25" customHeight="1">
      <c r="A300" s="76"/>
      <c r="B300" s="77"/>
      <c r="C300" s="78"/>
      <c r="D300" s="102"/>
      <c r="E300" s="102"/>
      <c r="F300" s="102"/>
      <c r="G300" s="24"/>
      <c r="I300"/>
      <c r="J300"/>
    </row>
    <row r="301" spans="1:10" ht="17.25" customHeight="1">
      <c r="A301" s="76"/>
      <c r="B301" s="77"/>
      <c r="C301" s="78"/>
      <c r="D301" s="102"/>
      <c r="E301" s="102"/>
      <c r="F301" s="102"/>
      <c r="G301" s="24"/>
      <c r="I301"/>
      <c r="J301"/>
    </row>
    <row r="302" spans="1:10" ht="17.25" customHeight="1">
      <c r="A302" s="76"/>
      <c r="B302" s="77"/>
      <c r="C302" s="78"/>
      <c r="D302" s="102"/>
      <c r="E302" s="102"/>
      <c r="F302" s="102"/>
      <c r="G302" s="24"/>
      <c r="I302"/>
      <c r="J302"/>
    </row>
    <row r="303" spans="1:10" ht="17.25" customHeight="1">
      <c r="A303" s="76"/>
      <c r="B303" s="77"/>
      <c r="C303" s="78"/>
      <c r="D303" s="102"/>
      <c r="E303" s="102"/>
      <c r="F303" s="102"/>
      <c r="G303" s="24"/>
      <c r="I303"/>
      <c r="J303"/>
    </row>
    <row r="304" spans="1:10" ht="17.25" customHeight="1">
      <c r="A304" s="76"/>
      <c r="B304" s="77"/>
      <c r="C304" s="78"/>
      <c r="D304" s="102"/>
      <c r="E304" s="102"/>
      <c r="F304" s="102"/>
      <c r="G304" s="24"/>
      <c r="I304"/>
      <c r="J304"/>
    </row>
    <row r="305" spans="1:10" ht="17.25" customHeight="1">
      <c r="A305" s="76"/>
      <c r="B305" s="77"/>
      <c r="C305" s="78"/>
      <c r="D305" s="102"/>
      <c r="E305" s="102"/>
      <c r="F305" s="102"/>
      <c r="G305" s="24"/>
      <c r="I305"/>
      <c r="J305"/>
    </row>
    <row r="306" spans="1:10" ht="17.25" customHeight="1">
      <c r="A306" s="76"/>
      <c r="B306" s="77"/>
      <c r="C306" s="78"/>
      <c r="D306" s="102"/>
      <c r="E306" s="102"/>
      <c r="F306" s="102"/>
      <c r="G306" s="24"/>
      <c r="I306"/>
      <c r="J306"/>
    </row>
    <row r="307" spans="1:10" ht="17.25" customHeight="1">
      <c r="A307" s="76"/>
      <c r="B307" s="77"/>
      <c r="C307" s="78"/>
      <c r="D307" s="102"/>
      <c r="E307" s="102"/>
      <c r="F307" s="102"/>
      <c r="G307" s="24"/>
      <c r="I307"/>
      <c r="J307"/>
    </row>
    <row r="308" spans="1:10" ht="17.25" customHeight="1">
      <c r="A308" s="76"/>
      <c r="B308" s="77"/>
      <c r="C308" s="78"/>
      <c r="D308" s="102"/>
      <c r="E308" s="102"/>
      <c r="F308" s="102"/>
      <c r="G308" s="24"/>
      <c r="I308"/>
      <c r="J308"/>
    </row>
    <row r="309" spans="1:10" ht="17.25" customHeight="1">
      <c r="A309" s="76"/>
      <c r="B309" s="77"/>
      <c r="C309" s="78"/>
      <c r="D309" s="102"/>
      <c r="E309" s="102"/>
      <c r="F309" s="102"/>
      <c r="G309" s="24"/>
      <c r="I309"/>
      <c r="J309"/>
    </row>
    <row r="310" spans="1:10" ht="17.25" customHeight="1">
      <c r="A310" s="76"/>
      <c r="B310" s="77"/>
      <c r="C310" s="78"/>
      <c r="D310" s="102"/>
      <c r="E310" s="102"/>
      <c r="F310" s="102"/>
      <c r="G310" s="24"/>
      <c r="I310"/>
      <c r="J310"/>
    </row>
    <row r="311" spans="1:10" ht="17.25" customHeight="1">
      <c r="A311" s="76"/>
      <c r="B311" s="77"/>
      <c r="C311" s="78"/>
      <c r="D311" s="102"/>
      <c r="E311" s="102"/>
      <c r="F311" s="102"/>
      <c r="G311" s="24"/>
      <c r="I311"/>
      <c r="J311"/>
    </row>
    <row r="312" spans="1:10" ht="17.25" customHeight="1">
      <c r="A312" s="76"/>
      <c r="B312" s="77"/>
      <c r="C312" s="78"/>
      <c r="D312" s="102"/>
      <c r="E312" s="102"/>
      <c r="F312" s="102"/>
      <c r="G312" s="24"/>
      <c r="I312"/>
      <c r="J312"/>
    </row>
    <row r="313" spans="1:10" ht="17.25" customHeight="1">
      <c r="A313" s="76"/>
      <c r="B313" s="77"/>
      <c r="C313" s="78"/>
      <c r="D313" s="102"/>
      <c r="E313" s="102"/>
      <c r="F313" s="102"/>
      <c r="G313" s="24"/>
      <c r="I313"/>
      <c r="J313"/>
    </row>
    <row r="314" spans="1:10" ht="17.25" customHeight="1">
      <c r="A314" s="76"/>
      <c r="B314" s="77"/>
      <c r="C314" s="78"/>
      <c r="D314" s="102"/>
      <c r="E314" s="102"/>
      <c r="F314" s="102"/>
      <c r="G314" s="24"/>
      <c r="I314"/>
      <c r="J314"/>
    </row>
    <row r="315" spans="1:10" ht="17.25" customHeight="1">
      <c r="A315" s="76"/>
      <c r="B315" s="77"/>
      <c r="C315" s="78"/>
      <c r="D315" s="102"/>
      <c r="E315" s="102"/>
      <c r="F315" s="102"/>
      <c r="G315" s="24"/>
      <c r="I315"/>
      <c r="J315"/>
    </row>
    <row r="316" spans="1:10" ht="17.25" customHeight="1">
      <c r="A316" s="76"/>
      <c r="B316" s="77"/>
      <c r="C316" s="78"/>
      <c r="D316" s="102"/>
      <c r="E316" s="102"/>
      <c r="F316" s="102"/>
      <c r="G316" s="24"/>
      <c r="I316"/>
      <c r="J316"/>
    </row>
    <row r="317" spans="1:10" ht="17.25" customHeight="1">
      <c r="A317" s="76"/>
      <c r="B317" s="77"/>
      <c r="C317" s="78"/>
      <c r="D317" s="102"/>
      <c r="E317" s="102"/>
      <c r="F317" s="102"/>
      <c r="G317" s="24"/>
      <c r="I317"/>
      <c r="J317"/>
    </row>
    <row r="318" spans="1:10" ht="17.25" customHeight="1">
      <c r="A318" s="76"/>
      <c r="B318" s="77"/>
      <c r="C318" s="78"/>
      <c r="D318" s="102"/>
      <c r="E318" s="102"/>
      <c r="F318" s="102"/>
      <c r="G318" s="24"/>
      <c r="I318"/>
      <c r="J318"/>
    </row>
    <row r="319" spans="1:10" ht="17.25" customHeight="1">
      <c r="A319" s="76"/>
      <c r="B319" s="77"/>
      <c r="C319" s="78"/>
      <c r="D319" s="102"/>
      <c r="E319" s="102"/>
      <c r="F319" s="102"/>
      <c r="G319" s="24"/>
      <c r="I319"/>
      <c r="J319"/>
    </row>
    <row r="320" spans="1:10" ht="17.25" customHeight="1">
      <c r="A320" s="76"/>
      <c r="B320" s="77"/>
      <c r="C320" s="78"/>
      <c r="D320" s="102"/>
      <c r="E320" s="102"/>
      <c r="F320" s="102"/>
      <c r="G320" s="24"/>
      <c r="I320"/>
      <c r="J320"/>
    </row>
    <row r="321" spans="1:10" ht="17.25" customHeight="1">
      <c r="A321" s="76"/>
      <c r="B321" s="77"/>
      <c r="C321" s="78"/>
      <c r="D321" s="102"/>
      <c r="E321" s="102"/>
      <c r="F321" s="102"/>
      <c r="G321" s="24"/>
      <c r="I321"/>
      <c r="J321"/>
    </row>
    <row r="322" spans="1:10" ht="17.25" customHeight="1">
      <c r="A322" s="76"/>
      <c r="B322" s="77"/>
      <c r="C322" s="78"/>
      <c r="D322" s="102"/>
      <c r="E322" s="102"/>
      <c r="F322" s="102"/>
      <c r="G322" s="24"/>
      <c r="I322"/>
      <c r="J322"/>
    </row>
    <row r="323" spans="1:10" ht="17.25" customHeight="1">
      <c r="A323" s="76"/>
      <c r="B323" s="77"/>
      <c r="C323" s="78"/>
      <c r="D323" s="102"/>
      <c r="E323" s="102"/>
      <c r="F323" s="102"/>
      <c r="G323" s="24"/>
      <c r="I323"/>
      <c r="J323"/>
    </row>
    <row r="324" spans="1:10" ht="17.25" customHeight="1">
      <c r="A324" s="76"/>
      <c r="B324" s="77"/>
      <c r="C324" s="78"/>
      <c r="D324" s="102"/>
      <c r="E324" s="102"/>
      <c r="F324" s="102"/>
      <c r="G324" s="24"/>
      <c r="I324"/>
      <c r="J324"/>
    </row>
    <row r="325" spans="1:10" ht="17.25" customHeight="1">
      <c r="A325" s="76"/>
      <c r="B325" s="77"/>
      <c r="C325" s="78"/>
      <c r="D325" s="102"/>
      <c r="E325" s="102"/>
      <c r="F325" s="102"/>
      <c r="G325" s="24"/>
      <c r="I325"/>
      <c r="J325"/>
    </row>
    <row r="326" spans="1:10" ht="17.25" customHeight="1">
      <c r="A326" s="76"/>
      <c r="B326" s="77"/>
      <c r="C326" s="78"/>
      <c r="D326" s="102"/>
      <c r="E326" s="102"/>
      <c r="F326" s="102"/>
      <c r="G326" s="24"/>
      <c r="I326"/>
      <c r="J326"/>
    </row>
    <row r="327" spans="1:10" ht="17.25" customHeight="1">
      <c r="A327" s="76"/>
      <c r="B327" s="77"/>
      <c r="C327" s="78"/>
      <c r="D327" s="102"/>
      <c r="E327" s="102"/>
      <c r="F327" s="102"/>
      <c r="G327" s="24"/>
      <c r="I327"/>
      <c r="J327"/>
    </row>
    <row r="328" spans="1:10" ht="17.25" customHeight="1">
      <c r="A328" s="76"/>
      <c r="B328" s="77"/>
      <c r="C328" s="78"/>
      <c r="D328" s="102"/>
      <c r="E328" s="102"/>
      <c r="F328" s="102"/>
      <c r="G328" s="24"/>
      <c r="I328"/>
      <c r="J328"/>
    </row>
    <row r="329" spans="1:10" ht="17.25" customHeight="1">
      <c r="A329" s="76"/>
      <c r="B329" s="77"/>
      <c r="C329" s="78"/>
      <c r="D329" s="102"/>
      <c r="E329" s="102"/>
      <c r="F329" s="102"/>
      <c r="G329" s="24"/>
      <c r="I329"/>
      <c r="J329"/>
    </row>
    <row r="330" spans="1:10" ht="17.25" customHeight="1">
      <c r="A330" s="79"/>
      <c r="B330" s="77"/>
      <c r="C330" s="78"/>
      <c r="D330" s="102"/>
      <c r="E330" s="102"/>
      <c r="F330" s="102"/>
      <c r="G330" s="24"/>
      <c r="I330"/>
      <c r="J330"/>
    </row>
    <row r="331" spans="1:10" ht="17.25" customHeight="1">
      <c r="A331" s="79"/>
      <c r="B331" s="77"/>
      <c r="C331" s="78"/>
      <c r="D331" s="102"/>
      <c r="E331" s="102"/>
      <c r="F331" s="102"/>
      <c r="G331" s="24"/>
      <c r="I331"/>
      <c r="J331"/>
    </row>
    <row r="332" spans="1:10" ht="17.25" customHeight="1">
      <c r="A332" s="79"/>
      <c r="B332" s="77"/>
      <c r="C332" s="78"/>
      <c r="D332" s="102"/>
      <c r="E332" s="102"/>
      <c r="F332" s="102"/>
      <c r="G332" s="24"/>
      <c r="I332"/>
      <c r="J332"/>
    </row>
    <row r="333" spans="1:10" ht="17.25" customHeight="1">
      <c r="A333" s="79"/>
      <c r="B333" s="77"/>
      <c r="C333" s="78"/>
      <c r="D333" s="102"/>
      <c r="E333" s="102"/>
      <c r="F333" s="102"/>
      <c r="G333" s="24"/>
      <c r="I333"/>
      <c r="J333"/>
    </row>
    <row r="334" spans="1:10" ht="17.25" customHeight="1">
      <c r="A334" s="79"/>
      <c r="B334" s="77"/>
      <c r="C334" s="78"/>
      <c r="D334" s="102"/>
      <c r="E334" s="102"/>
      <c r="F334" s="102"/>
      <c r="G334" s="24"/>
      <c r="I334"/>
      <c r="J334"/>
    </row>
    <row r="335" spans="1:10">
      <c r="D335" s="103"/>
      <c r="E335" s="103"/>
      <c r="F335" s="104"/>
      <c r="G335" s="25"/>
      <c r="I335"/>
      <c r="J335"/>
    </row>
    <row r="336" spans="1:10">
      <c r="D336" s="103"/>
      <c r="E336" s="103"/>
      <c r="F336" s="104"/>
      <c r="G336" s="25"/>
      <c r="I336"/>
      <c r="J336"/>
    </row>
    <row r="337" spans="4:10">
      <c r="D337" s="103"/>
      <c r="E337" s="103"/>
      <c r="F337" s="105"/>
      <c r="G337" s="26"/>
      <c r="I337"/>
      <c r="J337"/>
    </row>
    <row r="338" spans="4:10">
      <c r="D338" s="103"/>
      <c r="E338" s="103"/>
      <c r="F338" s="103"/>
      <c r="I338"/>
      <c r="J338"/>
    </row>
    <row r="339" spans="4:10">
      <c r="D339" s="103"/>
      <c r="E339" s="103"/>
      <c r="F339" s="103"/>
      <c r="I339"/>
      <c r="J339"/>
    </row>
  </sheetData>
  <mergeCells count="7">
    <mergeCell ref="D2:E2"/>
    <mergeCell ref="A6:F6"/>
    <mergeCell ref="A7:F7"/>
    <mergeCell ref="A11:A12"/>
    <mergeCell ref="B11:B12"/>
    <mergeCell ref="C11:C12"/>
    <mergeCell ref="D11:F11"/>
  </mergeCells>
  <pageMargins left="0.86" right="0.27559055118110198" top="0.35433070866141703" bottom="0.48622047200000001" header="0.31496062992126" footer="0.196850393700787"/>
  <pageSetup paperSize="9" orientation="landscape" r:id="rId1"/>
  <headerFooter scaleWithDoc="0" alignWithMargins="0">
    <oddFooter>Page &amp;P</oddFooter>
    <evenFooter>&amp;L&amp;P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TOTAL!Print_Titles</vt:lpstr>
    </vt:vector>
  </TitlesOfParts>
  <Company>cjarges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ligiab</cp:lastModifiedBy>
  <cp:lastPrinted>2019-05-07T07:40:06Z</cp:lastPrinted>
  <dcterms:created xsi:type="dcterms:W3CDTF">2012-01-03T09:20:27Z</dcterms:created>
  <dcterms:modified xsi:type="dcterms:W3CDTF">2019-06-03T08:53:45Z</dcterms:modified>
</cp:coreProperties>
</file>