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D:\INVESTITII 2026\SEDINTE  BUGET 2026\"/>
    </mc:Choice>
  </mc:AlternateContent>
  <xr:revisionPtr revIDLastSave="0" documentId="8_{F7D459CC-FB46-42BC-8CF7-3A76892392CD}" xr6:coauthVersionLast="47" xr6:coauthVersionMax="47" xr10:uidLastSave="{00000000-0000-0000-0000-000000000000}"/>
  <bookViews>
    <workbookView xWindow="-120" yWindow="-120" windowWidth="29040" windowHeight="15720" xr2:uid="{1D47AD0B-0E66-4F5C-B238-09BC0FE00A5C}"/>
  </bookViews>
  <sheets>
    <sheet name="24.09.2026" sheetId="7" r:id="rId1"/>
  </sheets>
  <definedNames>
    <definedName name="_xlnm._FilterDatabase" localSheetId="0" hidden="1">'24.09.2026'!$A$6:$BI$352</definedName>
    <definedName name="_xlnm.Print_Titles" localSheetId="0">'24.09.2026'!$6:$8</definedName>
    <definedName name="_xlnm.Print_Area" localSheetId="0">'24.09.2026'!$A$1:$BI$382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21" i="7" l="1"/>
  <c r="E209" i="7"/>
  <c r="E126" i="7"/>
  <c r="E47" i="7"/>
  <c r="E49" i="7"/>
  <c r="E249" i="7"/>
  <c r="E248" i="7"/>
  <c r="E247" i="7" s="1"/>
  <c r="E297" i="7"/>
  <c r="E227" i="7"/>
  <c r="E226" i="7" s="1"/>
  <c r="E349" i="7"/>
  <c r="E348" i="7" s="1"/>
  <c r="E344" i="7"/>
  <c r="E343" i="7" s="1"/>
  <c r="E350" i="7"/>
  <c r="E346" i="7"/>
  <c r="E340" i="7"/>
  <c r="E339" i="7" s="1"/>
  <c r="E337" i="7"/>
  <c r="E336" i="7" s="1"/>
  <c r="E335" i="7"/>
  <c r="E332" i="7"/>
  <c r="E331" i="7"/>
  <c r="E327" i="7"/>
  <c r="E326" i="7" s="1"/>
  <c r="E325" i="7"/>
  <c r="E324" i="7"/>
  <c r="E321" i="7"/>
  <c r="E319" i="7"/>
  <c r="E316" i="7"/>
  <c r="E315" i="7"/>
  <c r="E314" i="7"/>
  <c r="E311" i="7"/>
  <c r="E310" i="7" s="1"/>
  <c r="E308" i="7"/>
  <c r="E305" i="7"/>
  <c r="E303" i="7"/>
  <c r="E298" i="7"/>
  <c r="E296" i="7"/>
  <c r="E292" i="7"/>
  <c r="E286" i="7"/>
  <c r="E282" i="7"/>
  <c r="E280" i="7"/>
  <c r="E279" i="7" s="1"/>
  <c r="E277" i="7"/>
  <c r="E276" i="7" s="1"/>
  <c r="E272" i="7"/>
  <c r="E270" i="7"/>
  <c r="E268" i="7"/>
  <c r="E264" i="7"/>
  <c r="E260" i="7"/>
  <c r="E256" i="7"/>
  <c r="E252" i="7"/>
  <c r="E251" i="7" s="1"/>
  <c r="E245" i="7"/>
  <c r="E230" i="7"/>
  <c r="E222" i="7"/>
  <c r="E218" i="7"/>
  <c r="E215" i="7"/>
  <c r="E201" i="7"/>
  <c r="E199" i="7" s="1"/>
  <c r="D201" i="7"/>
  <c r="E176" i="7"/>
  <c r="E161" i="7"/>
  <c r="E147" i="7" s="1"/>
  <c r="E142" i="7"/>
  <c r="E141" i="7" s="1"/>
  <c r="E117" i="7"/>
  <c r="E116" i="7" s="1"/>
  <c r="E114" i="7"/>
  <c r="E113" i="7" s="1"/>
  <c r="E112" i="7"/>
  <c r="E111" i="7" s="1"/>
  <c r="E110" i="7" s="1"/>
  <c r="E107" i="7"/>
  <c r="E104" i="7"/>
  <c r="E103" i="7" s="1"/>
  <c r="E102" i="7" s="1"/>
  <c r="E97" i="7"/>
  <c r="E96" i="7" s="1"/>
  <c r="E87" i="7"/>
  <c r="E84" i="7"/>
  <c r="E80" i="7"/>
  <c r="E77" i="7"/>
  <c r="E76" i="7" s="1"/>
  <c r="E75" i="7"/>
  <c r="E65" i="7"/>
  <c r="E52" i="7"/>
  <c r="E38" i="7"/>
  <c r="E37" i="7" s="1"/>
  <c r="E35" i="7"/>
  <c r="E33" i="7"/>
  <c r="E30" i="7"/>
  <c r="E29" i="7" s="1"/>
  <c r="E27" i="7"/>
  <c r="E26" i="7" s="1"/>
  <c r="E17" i="7"/>
  <c r="E12" i="7" s="1"/>
  <c r="D17" i="7"/>
  <c r="E15" i="7"/>
  <c r="D15" i="7"/>
  <c r="E14" i="7"/>
  <c r="E13" i="7"/>
  <c r="D13" i="7"/>
  <c r="E32" i="7" l="1"/>
  <c r="E255" i="7"/>
  <c r="E254" i="7" s="1"/>
  <c r="E46" i="7"/>
  <c r="E45" i="7" s="1"/>
  <c r="E11" i="7" s="1"/>
  <c r="E313" i="7"/>
  <c r="E79" i="7"/>
  <c r="E64" i="7" s="1"/>
  <c r="E146" i="7"/>
  <c r="E330" i="7"/>
  <c r="E323" i="7" s="1"/>
  <c r="E120" i="7"/>
  <c r="E106" i="7" s="1"/>
  <c r="E229" i="7"/>
  <c r="E285" i="7"/>
  <c r="E284" i="7" s="1"/>
  <c r="E345" i="7"/>
  <c r="E342" i="7" s="1"/>
  <c r="E145" i="7" l="1"/>
  <c r="E143" i="7" s="1"/>
  <c r="E10" i="7"/>
  <c r="E9" i="7" l="1"/>
  <c r="F9" i="7" s="1"/>
</calcChain>
</file>

<file path=xl/sharedStrings.xml><?xml version="1.0" encoding="utf-8"?>
<sst xmlns="http://schemas.openxmlformats.org/spreadsheetml/2006/main" count="641" uniqueCount="325">
  <si>
    <t xml:space="preserve"> JUDETUL ARGES</t>
  </si>
  <si>
    <t>Anexa 1b          la HCJ nr.  334     / 24.09.2026</t>
  </si>
  <si>
    <t>LISTA pozitiei  "Alte cheltuieli de investitii" defalcata pe categorii de bunuri pe anul 2026</t>
  </si>
  <si>
    <t>mii lei</t>
  </si>
  <si>
    <t>UM</t>
  </si>
  <si>
    <t>Cant.</t>
  </si>
  <si>
    <t>Valoare</t>
  </si>
  <si>
    <t xml:space="preserve">               TOTAL - TITLUL 70 CHELTUIELI DE CAPITAL</t>
  </si>
  <si>
    <t>b. DOTARI INDEPENDENTE</t>
  </si>
  <si>
    <t>AUTORITATI EXECUTIVE</t>
  </si>
  <si>
    <t>51.02</t>
  </si>
  <si>
    <t>Sistem desktop  PC + monitor</t>
  </si>
  <si>
    <t>buc.</t>
  </si>
  <si>
    <t>Sistem desktop  PC fara monitor</t>
  </si>
  <si>
    <t>Licenta Microsoft Windows 11 PRO OEM</t>
  </si>
  <si>
    <t>Imprimanta laser color</t>
  </si>
  <si>
    <t>Imprimanta laser color A3</t>
  </si>
  <si>
    <t xml:space="preserve">Server NAS </t>
  </si>
  <si>
    <t>HDD Western Digital Gold 18 TB</t>
  </si>
  <si>
    <t>x</t>
  </si>
  <si>
    <t>Laptop</t>
  </si>
  <si>
    <t>Aparat foto</t>
  </si>
  <si>
    <t>Kit productie si promovare teren si streaming</t>
  </si>
  <si>
    <t>Kit activitate sala sedinte</t>
  </si>
  <si>
    <t>Echipament de stocare</t>
  </si>
  <si>
    <t>ALTE SERVICII PUBLICE GENERALE</t>
  </si>
  <si>
    <t>54.02</t>
  </si>
  <si>
    <t>DIRECTIA JUDETEANA PENTRU EVIDENTA PERSOANELOR PITESTI</t>
  </si>
  <si>
    <t>Pachet Licenta Antivirus Microsoft Windows 11 Pro +Licenta Microsoft Windows  Office  2021 Pro Plus</t>
  </si>
  <si>
    <t>APARARE</t>
  </si>
  <si>
    <t xml:space="preserve"> 60.02 </t>
  </si>
  <si>
    <t>CENTRUL MILITAR JUDETEAN ARGES</t>
  </si>
  <si>
    <t>Containere modulare</t>
  </si>
  <si>
    <t>ORDINE PUBLICA SI SIGURANTA NATIONALA</t>
  </si>
  <si>
    <t>61.02</t>
  </si>
  <si>
    <t>SERVICIUL PUBLIC JUDETEAN SALVAMONT ARGES</t>
  </si>
  <si>
    <t>Dotare cu mobilier Baza de Salvare  Montana cota 2000 Transfăgărășan</t>
  </si>
  <si>
    <t>INSPECTORATUL PENTRU SITUATII DE URGENTA ARGES</t>
  </si>
  <si>
    <t xml:space="preserve">Cisterna transport apa potabila cu sistem </t>
  </si>
  <si>
    <t>CULTURA, RECREERE SI RELIGIE</t>
  </si>
  <si>
    <t>67.02</t>
  </si>
  <si>
    <t>TEATRUL "AL. DAVILA" PITESTI</t>
  </si>
  <si>
    <t>Sistem iluminat scenă Sala Așchiuță</t>
  </si>
  <si>
    <t>Sistem sonorizare scenă Sala Așchiuță</t>
  </si>
  <si>
    <t>Sistem mecanică scenă Sala Așchiuță</t>
  </si>
  <si>
    <t>Sistem intercom Sala Așchiuță</t>
  </si>
  <si>
    <t>Cărucior pupitre pro</t>
  </si>
  <si>
    <t>Sistem ecran Led -100 mp</t>
  </si>
  <si>
    <t xml:space="preserve">ASISTENTA SOCIALA </t>
  </si>
  <si>
    <t>68.02</t>
  </si>
  <si>
    <t>DIRECTIA GENERALA DE ASISTENTA SOCIALA SI PROTECTIA COPILULUI ARGES</t>
  </si>
  <si>
    <t>CENTRE ADULȚI  68.02.05</t>
  </si>
  <si>
    <t>Achizitie si montaj uscator de rufe electric profesional</t>
  </si>
  <si>
    <t>CENTRE ADULȚI  68.02.04</t>
  </si>
  <si>
    <t>Masina de spalat profesionala</t>
  </si>
  <si>
    <t>Uscator rufe profesional</t>
  </si>
  <si>
    <t>Unitatea de Asistenta Medico-Sociala Dedulesti</t>
  </si>
  <si>
    <t>Statie clorinare</t>
  </si>
  <si>
    <t>Pat spital electric</t>
  </si>
  <si>
    <t>Masa transport decedati</t>
  </si>
  <si>
    <t>Masa mare sala sedinte</t>
  </si>
  <si>
    <t>Masa tratament</t>
  </si>
  <si>
    <t>Mobila bucatarie echipata</t>
  </si>
  <si>
    <t>Dulap vestiar ingrijitor curatenie</t>
  </si>
  <si>
    <t>Dulap pentru depozitat materiale de curatenie</t>
  </si>
  <si>
    <t>Dula depozitat lenjerii</t>
  </si>
  <si>
    <t>Televizor 65" 164CM</t>
  </si>
  <si>
    <t>Sistem PC</t>
  </si>
  <si>
    <t>c. CHELTUIELI AFERENTE STUDIILOR DE PREFEZABILITATE, FEZABILITATE, A PROIECTELOR SI ALTOR STUDII AFERENTE OBIECTIVELOR DE INVESTITII</t>
  </si>
  <si>
    <t>Studiu si asigurare de asistenta tehnica pentru realizarea Planului de mentinere a calitatii aerului in judetul Arges 2025-2029</t>
  </si>
  <si>
    <t>Expertiza tehnica, studii si Documentatia de Avizare a Lucrarilor de Interventie pentru obiectivul de investitii " Reabilitarea, conservarea si punerea in valoare a Castrului Roman Jidava (Jidova)"</t>
  </si>
  <si>
    <t>Prestarea serviciilor de verificare a DALI (studii de specialitate, documentatii pentru avize si acorduri solicitate prin CU), P.T. si D.E. pentru "Reabilitarea, conservarea si punerea in valoare a Castrului Roman Jidava (Jidova)</t>
  </si>
  <si>
    <t>Prestarea serviciilor de proiectare pe faze: SF+PT, a documentației tehnico – economice aferente obiectivului de investiție, precum și pentru elaborarea altor studii de specialitate, în funcție de specificul obiectivului de investiții, inclusiv cheltuielile necesare pentru obținerea avizelor, autorizațiilor și a acordurilor prevăzute de lege pentru:"DEZVOLTAREA INFRASTRUCTURII PENTRU STAȚII DE REÎNCĂRCARE ELECTRICĂ DE-A LUNGUL DRUMULUI JUDETEAN DJ 659: PITEȘTI – BRADU – SUSENI – GLIGANU DE SUS – BÂRLOGU – NEGRAȘI – MOZĂCENI – LIM. JUD. DÂMBOVIȚA, KM 0+000-58+320; L=58,320 KM</t>
  </si>
  <si>
    <t>Prestarea serviciilor de proiectare pe faze: SF+PT, a documentației tehnico – economice aferente obiectivului de investiție, precum și pentru elaborarea altor studii de specialitate, în funcție de specificul obiectivului de investiții, inclusiv cheltuielile necesare pentru obținerea avizelor, autorizațiilor și a acordurilor prevăzute de lege pentru:"DEZVOLTAREA INFRASTRUCTURII PENTRU STAȚII DE REÎNCĂRCARE ELECTRICĂ DE-A LUNGUL DRUMULUI JUDETEAN DJ 679: Păduroiu (DN67B) - Lipia – Popești - Lunca Corbului – Pădureți – Ciești - Fâlfani - Cotmeana – Malu - Bârla - Lim. Jud. Olt, km 0+000-48.222; L=47,670 km</t>
  </si>
  <si>
    <t>Prestarea serviciilor de proiectare faza-Studiu de fezabilitate (Tema de proiectare, studii topografice, planuri amplasament vizate O.C.P.I., studii geotehnice verificate A.F., documentații necesare obținerii Certificatelor de Urbanism și a avizelor solicitate prin acestea, studii de soluții, A.T.R.-uri, Studiu de Fezabilitate), seviciilor de audit financiar si audit electroenergetic pentru obiectivul de investitii:"ÎNFIINȚARE PARCURI FOTOVOLTAICE CU CAPACITĂȚI DE STOCARE INTEGRATE PENTRU CONSUMUL PROPRIU AL CONSILIULUI JUDEȚEAN ARGEȘ ȘI AL PARTENERILOR IMPLICAȚI</t>
  </si>
  <si>
    <r>
      <t xml:space="preserve">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color theme="1"/>
        <rFont val="Arial"/>
        <family val="2"/>
        <charset val="238"/>
      </rPr>
      <t>Pavilion central,</t>
    </r>
    <r>
      <rPr>
        <sz val="11"/>
        <color theme="1"/>
        <rFont val="Arial"/>
        <family val="2"/>
        <charset val="238"/>
      </rPr>
      <t xml:space="preserve"> comuna Leordeni, sat Cârciumarești, nr. 106, Județul Argeș</t>
    </r>
  </si>
  <si>
    <r>
      <t xml:space="preserve">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color theme="1"/>
        <rFont val="Arial"/>
        <family val="2"/>
        <charset val="238"/>
      </rPr>
      <t>Pavilion I,</t>
    </r>
    <r>
      <rPr>
        <sz val="11"/>
        <color theme="1"/>
        <rFont val="Arial"/>
        <family val="2"/>
        <charset val="238"/>
      </rPr>
      <t xml:space="preserve"> comuna Leordeni, sat Cârciumarești, nr. 106, Județul Argeș</t>
    </r>
  </si>
  <si>
    <r>
      <t xml:space="preserve">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color theme="1"/>
        <rFont val="Times New Roman"/>
        <family val="1"/>
      </rPr>
      <t>Pavilion II,</t>
    </r>
    <r>
      <rPr>
        <sz val="11"/>
        <color theme="1"/>
        <rFont val="Times New Roman"/>
        <family val="1"/>
      </rPr>
      <t xml:space="preserve"> comuna Leordeni, sat Cârciumarești, nr. 106, Județul Argeș</t>
    </r>
  </si>
  <si>
    <t>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Corp Spital de Boli Cronice si Geriatrie "Constantin Balaceanu Stolnici", oras Stefanesti, judetul Arges"</t>
  </si>
  <si>
    <t>BIBLIOTECA JUDETEANA " DINICU GOLESCU" PITESTI</t>
  </si>
  <si>
    <t>Servicii de intocmire a documentatiei in vederea obtinerii autorizatiei ISU pentru cladirea publica  Biblioteca Judeteana Arges</t>
  </si>
  <si>
    <t xml:space="preserve">Directia Generala de Asistenta Sociala si Protectia Copilului Arges </t>
  </si>
  <si>
    <t>Expertiza tehnica pentru cerinta esentiala de calitate in constructii securitate la incendiu, CC si CI, in cadrul proiectului Complex de 4 Locuinte Protejate si Centru de Zi, Comuna Ciofrageni , Judetul Arges</t>
  </si>
  <si>
    <t>Intocmirea documentatiei tehnice pentru obtinerea autorizatiei de securitate la incendiu</t>
  </si>
  <si>
    <t>Expertiza tehnica pentru cerinta esentiala A1 - rezistenta mecanica si stabilitate</t>
  </si>
  <si>
    <t xml:space="preserve">Directia Generala de Asistenta Sociala si Protectia Copilului Arges - CENTRE ADULȚI   </t>
  </si>
  <si>
    <t xml:space="preserve">Proiectare  rețea  IT      </t>
  </si>
  <si>
    <t>Intocmire expertiza tehnica pentru incadrarea in risc seismic C5-LMP Dragolesti</t>
  </si>
  <si>
    <t>Intocmire expertiza tehnica pentru incadrarea in risc seismic aferenta cladirilor C9, C10, C12 - CIA Bascovele</t>
  </si>
  <si>
    <t>Intocmire  documentatie in vederea obtinerii unui punct de vedere /negatie al ISU Arges privind constructiile C11+C12 - CIA Bascovele</t>
  </si>
  <si>
    <t xml:space="preserve">Proiectare stație rezervă apă 10mc         </t>
  </si>
  <si>
    <t xml:space="preserve">Proiectare sistem de securitate Centru de zi și Locuințe Protejate  nr.62,62A, 62B                        </t>
  </si>
  <si>
    <t xml:space="preserve">Proiectare sistem de securitate Centru de zi și Locuințe Protejate nr.65B  -65C                            </t>
  </si>
  <si>
    <t>Expertiza tehnica si intocmire documentatie pentru obtinerea  Avizului de Securitate la Incendiu</t>
  </si>
  <si>
    <t>Intocmire documentatie in vederea obtinerii Autorizatiei de Securitate la Incendiu</t>
  </si>
  <si>
    <t xml:space="preserve">Proiectare sistem de securitate                                       </t>
  </si>
  <si>
    <t xml:space="preserve">Proiectare  hidrant exterior     </t>
  </si>
  <si>
    <t>TRANSPORTURI</t>
  </si>
  <si>
    <t>84.02</t>
  </si>
  <si>
    <t xml:space="preserve"> Elaborare Studiu de Fezabilitate pentru obiectivul de investitii "Drum expres A1 - Pitesti - Mioveni </t>
  </si>
  <si>
    <t>Elaborare documentatii tehnice pentru obtinere Autorizatie de gospodarire a apelor "Pod pe DJ 741 Piteşti-Valea Mare-Făgetu-Mioveni, km 2+060, peste pârâul Valea Mare (Ploscaru), la Ştefăneşti"</t>
  </si>
  <si>
    <t>Servicii elaborare Expertiză tehnică, Studii de teren, alte studii de specialitate, documentație tehnică pentru obținerea Certificatului de Urbanism, documentație tehnică pentru obținere avize/acorduri solicitate prin C.U., D.A.L.I., DTAC/DTOE, PT+DE+CS, proiect AS BUILT, asistentă tehnică din partea proiectantului și verificare tehnică de calitate a documentațiilor tehnico-economice pentru obiectivul de investiții "Modernizare DJ 704 G între km 8+432-km 9+532, L=1,1 km, comuna Cicănești, județul Argeș".</t>
  </si>
  <si>
    <t>Servicii de Elaborare Tema de proiectare, studii de teren, alte studii de specialitate, expertiza tehnica, documentatii petru obtinerea Certificatului de Urbanism inclusiv avize si acorduri aferente, DALI, verificare tehnica de calitate  pentru obiectivul de investitii " Modernizare DJ 679 A intre Km 15+000- km 21+140, L=6,140 Km, comunele Caldararu si Raca, judetul Arges"</t>
  </si>
  <si>
    <t>Elaborare documentatii tehnice pentru obtinere Autorizatie de gospodarire a apelor " Pod pe DJ 741 Pitesti- Valea Vare-Fagetu-Mioveni, km 2+060, peste paraul Valea Mare (Ploscaru), la Stefanesti"</t>
  </si>
  <si>
    <t>d.CHELTUIELI DE EXPERTIZA , PROIECTARE SI DE EXECUTIE PRIVIND CONSOLIDARILE</t>
  </si>
  <si>
    <t>AUTORITATI EXECUTIVE SI LEGISLATIVE</t>
  </si>
  <si>
    <t>Consolidare si reabilitare Spital Judetean de Urgenta Pitesti</t>
  </si>
  <si>
    <t>Consolidare si reabilitare corp C3, apartinand Centrului de Diagnostic si Tratament, Bdl. I.C.Bratianu, nr.62, Municipiul Pitesti, Judetul Arges</t>
  </si>
  <si>
    <t>e. ALTE CHELTUIELI ASIMILATE INVESTITIILOR ( inclusiv reparatii capitale)</t>
  </si>
  <si>
    <t>Sistem de alimentare cu apa "Mancioiu" - captare, inmagazinare si transport apa catre UAT Cuca si UAT Moraresti</t>
  </si>
  <si>
    <t xml:space="preserve">Instalare bariera automatizata de acces auto </t>
  </si>
  <si>
    <t>Reabilitare Bază de Salvare Montană cota 2000 Transfăgărășan, județul Argeș</t>
  </si>
  <si>
    <t xml:space="preserve"> INVATAMANT</t>
  </si>
  <si>
    <t xml:space="preserve"> 65.02</t>
  </si>
  <si>
    <t>Centrul Scolar de Educatie Incluziva "Sfanta Filofteia" Stefanesti</t>
  </si>
  <si>
    <t>Modificari interioare si exterioare, schimbare functie camera hidromasaj, uscatorie in sali de clasa si magazie</t>
  </si>
  <si>
    <t>MUZEUL JUDETEAN ARGES</t>
  </si>
  <si>
    <t>Reamenajare spatii destinate expozitiilor permanente din cadrul Muzeul Judetean Arges</t>
  </si>
  <si>
    <t>Sistem de desfumare la Muzeul Judetean Arges</t>
  </si>
  <si>
    <t xml:space="preserve">Achiziție si montaj rețea  IT   </t>
  </si>
  <si>
    <t>Achizitie si montaj centrala termica</t>
  </si>
  <si>
    <t>68.02.06</t>
  </si>
  <si>
    <t>Achizitie si montaj cabina de paza</t>
  </si>
  <si>
    <t>Proiectare si instalare sistem detectare, semnalizare si avertizare la incendiu</t>
  </si>
  <si>
    <t xml:space="preserve">Achiziție și montaj stație rezervă apă    </t>
  </si>
  <si>
    <t xml:space="preserve">Izolație fonică a pompei de căldură existentă        </t>
  </si>
  <si>
    <t>Achiziție ușă metalică antifoc</t>
  </si>
  <si>
    <r>
      <t>Achiziție și montaj</t>
    </r>
    <r>
      <rPr>
        <sz val="11"/>
        <color theme="1"/>
        <rFont val="Times New Roman"/>
        <family val="1"/>
      </rPr>
      <t xml:space="preserve"> sistem supraveghere video  Centru de zi și Locuințe Protejate nr. 62,62A, 62B      </t>
    </r>
  </si>
  <si>
    <r>
      <t>Achiziție și montaj</t>
    </r>
    <r>
      <rPr>
        <sz val="11"/>
        <color theme="1"/>
        <rFont val="Times New Roman"/>
        <family val="1"/>
      </rPr>
      <t xml:space="preserve"> sistem de alarmare la efracție  Centru de zi și Locuințe Protejate nr.62,62A, </t>
    </r>
    <r>
      <rPr>
        <sz val="12"/>
        <color theme="1"/>
        <rFont val="Times New Roman"/>
        <family val="1"/>
      </rPr>
      <t xml:space="preserve">62B          </t>
    </r>
  </si>
  <si>
    <r>
      <t>Achiziție și montaj</t>
    </r>
    <r>
      <rPr>
        <sz val="11"/>
        <color theme="1"/>
        <rFont val="Times New Roman"/>
        <family val="1"/>
      </rPr>
      <t xml:space="preserve"> sistem supraveghere video  Centru de zi și Locuințe Protejate nr. 65B  - 65C        </t>
    </r>
  </si>
  <si>
    <r>
      <t>Achiziție și montaj</t>
    </r>
    <r>
      <rPr>
        <sz val="11"/>
        <color theme="1"/>
        <rFont val="Times New Roman"/>
        <family val="1"/>
      </rPr>
      <t xml:space="preserve"> sistem de alarmare la efracție  Centru de zi și Locuințe Protejate  nr. 65B  - 65C        </t>
    </r>
  </si>
  <si>
    <t xml:space="preserve">Achiziție și montaj sistem supraveghere video              </t>
  </si>
  <si>
    <t xml:space="preserve">Achiziție și montaj sistem de alarmare la efracție          </t>
  </si>
  <si>
    <t xml:space="preserve">Achiziție și montaj hidrant exterior                        </t>
  </si>
  <si>
    <t xml:space="preserve">Inlocuit instalatii de apa si apă caldă menajera  din demisol, coloane si legaturi obiecte sanitare        </t>
  </si>
  <si>
    <t xml:space="preserve">Achiziție și montaj balustradă inox                        </t>
  </si>
  <si>
    <t>68.02.05</t>
  </si>
  <si>
    <t>Achizitie, montare, energizare si PIF Grup Electrogen</t>
  </si>
  <si>
    <t>UNITATEA DE ASISTENTA MEDICO SOCIALA SUICI</t>
  </si>
  <si>
    <t>Reabilitare, Modernizare și Extindere Pavilion D+P+1E</t>
  </si>
  <si>
    <t>VENITURI PROPRII</t>
  </si>
  <si>
    <t>a. ACHIZITII IMOBILE</t>
  </si>
  <si>
    <t>SANATATE</t>
  </si>
  <si>
    <t>66.10</t>
  </si>
  <si>
    <t>Spitalul Judetean de Urgenta Pitesti</t>
  </si>
  <si>
    <t>Ecograf ATI (sonda liniara, convexa, phased array)</t>
  </si>
  <si>
    <t>Ventilator pacient</t>
  </si>
  <si>
    <t>Statie centrala de monitorizare</t>
  </si>
  <si>
    <t>Aparat hemodializa acuti</t>
  </si>
  <si>
    <t>Monitor functii vitale</t>
  </si>
  <si>
    <t>Paturi ATI</t>
  </si>
  <si>
    <t>Aparat anestezie</t>
  </si>
  <si>
    <t>Aspirator chirurgical</t>
  </si>
  <si>
    <t>Statie dedurizare apa</t>
  </si>
  <si>
    <t>ELECTROCARDIOGRAF</t>
  </si>
  <si>
    <t>INFUZOMAT</t>
  </si>
  <si>
    <t>INJECTOMAT</t>
  </si>
  <si>
    <t xml:space="preserve">APARAT ECOGRAFIE ABDOMINALA </t>
  </si>
  <si>
    <t>Unitate cazare pacient cu pat electric</t>
  </si>
  <si>
    <t>Agitator de trombocite KWAP24</t>
  </si>
  <si>
    <t>Unitate cazare pacient cu pat mecanic</t>
  </si>
  <si>
    <t>TARGA TRANSPORT PACIENTI</t>
  </si>
  <si>
    <t>CANAPEA DE EXAMINARE ELECTRICĂ</t>
  </si>
  <si>
    <t>FOTOLII CHIMIOTERAPIE</t>
  </si>
  <si>
    <t>TROLIU TRATAMENTE</t>
  </si>
  <si>
    <t xml:space="preserve">ECHIPAMENT PENTRU INCALTARE AUTOMATA BOTOSEI </t>
  </si>
  <si>
    <t>DULAP CU BLAT DE LUCRU</t>
  </si>
  <si>
    <t>GARDEROBA SALA DE ASTEPTARE</t>
  </si>
  <si>
    <t>MOBILER OFICIU ALIMENTAR</t>
  </si>
  <si>
    <t>Masa examinare ginecologica</t>
  </si>
  <si>
    <t>Sistem de naso-laringoscopie flexibila reutilizabila cu monitor si carucior de endoscopie</t>
  </si>
  <si>
    <t>EKG</t>
  </si>
  <si>
    <t>Dotare cu generator electric Laborator de Radioterapie SJU Pitesti</t>
  </si>
  <si>
    <t>Spitalul de Pediatrie Pitesti</t>
  </si>
  <si>
    <t>Analizor automat de hematologie</t>
  </si>
  <si>
    <t>Analizor automat pentru coagulare</t>
  </si>
  <si>
    <t xml:space="preserve">Centrifuga de laborator cu capacitate de 28 probe </t>
  </si>
  <si>
    <t>Masa de operatie echipata pentru ortopedie cu sistem de incalzire a pacientului si sistem tourniquet</t>
  </si>
  <si>
    <t>Sistem electrochirurgical cu sigilare vasculara si argon</t>
  </si>
  <si>
    <t>Aparat radiofrecventa 4 MHZ</t>
  </si>
  <si>
    <t>Ecograf</t>
  </si>
  <si>
    <t xml:space="preserve">Pompa Infuzomat </t>
  </si>
  <si>
    <t xml:space="preserve">Sistem de radiografie panoramica digitala dentar </t>
  </si>
  <si>
    <t>Frigider medicamente 97 l</t>
  </si>
  <si>
    <t>Frigider depozitare medicamente 420 l</t>
  </si>
  <si>
    <t xml:space="preserve">Masina profesionala de spalat rufe pe abur </t>
  </si>
  <si>
    <t xml:space="preserve">Presa pneumatica de calcat rufe cu abur </t>
  </si>
  <si>
    <t xml:space="preserve">Calandru profesional cu abur </t>
  </si>
  <si>
    <t>Analizor de urini</t>
  </si>
  <si>
    <t xml:space="preserve">Aspirator chirurgical mobil </t>
  </si>
  <si>
    <t>Fierăstrău profesional electric ortopedic cu aspirație</t>
  </si>
  <si>
    <t xml:space="preserve">Lampă de operație cu 2 cupole și pregătire camera </t>
  </si>
  <si>
    <t>Monitor funcții vitale</t>
  </si>
  <si>
    <t xml:space="preserve">Monitor funcții vitale cu modul de transport </t>
  </si>
  <si>
    <t xml:space="preserve">Monitor funcții vitale cu modul multimasuratori </t>
  </si>
  <si>
    <t xml:space="preserve">Stație centrală de monitorizare cu 12 licențe </t>
  </si>
  <si>
    <t>Spitalul de Boli Cronice si Geriatrie Stefanesti</t>
  </si>
  <si>
    <t>Aparat cu 2 canale laser, US si support pentru aparat</t>
  </si>
  <si>
    <t xml:space="preserve">Paturi spital rabatabile, cu gratar </t>
  </si>
  <si>
    <t>Concentrator oxigen</t>
  </si>
  <si>
    <t>Frigider de morga 3  locuri</t>
  </si>
  <si>
    <t xml:space="preserve">Combina electroterapie </t>
  </si>
  <si>
    <t>Carucior tratament</t>
  </si>
  <si>
    <t>Echipament firewall cu minim protectii de tipul firewall,  IPS, application control, filtrare web, antivirus, antispam</t>
  </si>
  <si>
    <t>Licenta permanenta pentru platforma de gestionare a bazelor de date tip Sql Server 2025</t>
  </si>
  <si>
    <t>Licenta permanenta pentru pachet aplicatii de birou tip Office 2024</t>
  </si>
  <si>
    <t>Spitalul de Recuperare Bradet</t>
  </si>
  <si>
    <t>Cada hidroterapie</t>
  </si>
  <si>
    <t>Aparat teste sanitatie pentru maini</t>
  </si>
  <si>
    <t>Masina de curatat cartofi</t>
  </si>
  <si>
    <t>Recuperator de caldura</t>
  </si>
  <si>
    <t>Aparat aer conditionat</t>
  </si>
  <si>
    <t>Spitalul de Boli Cronice Calinesti</t>
  </si>
  <si>
    <t>Spitalul Orasenesc "Regele Carol I" Costesti</t>
  </si>
  <si>
    <t>Agitator trombocite</t>
  </si>
  <si>
    <t>Sistem laser chirurgical Holmium: YAG multidisciplinar</t>
  </si>
  <si>
    <t>Sistem de histeroscopie operatorie compatibil cu instalatia de chirurgie laparoscopica existenta</t>
  </si>
  <si>
    <t>Spitalul de Recuperare si Boli Cronice Valea Iasului</t>
  </si>
  <si>
    <t>Combina Fizioterapie : Electroterapie 2 canale, Ultrasunete 1 canal, Laser 1 canal cu sonda tip dus</t>
  </si>
  <si>
    <t>Sistem PC  Desktop complet</t>
  </si>
  <si>
    <t>Automatizare tablou electric pentru protectie pompa submersibila</t>
  </si>
  <si>
    <t>SPITALUL DE PNEUMOFTIZIOLOGIE LEORDENI</t>
  </si>
  <si>
    <t xml:space="preserve">Achizitie sistem APAP, CPAP,BIPAP cu modul de pulsoximetrie </t>
  </si>
  <si>
    <t xml:space="preserve">Uscator rufe electric profesional </t>
  </si>
  <si>
    <t>67.10</t>
  </si>
  <si>
    <t>Muzeul Judetean Arges</t>
  </si>
  <si>
    <t>ROTOPERCUTOR</t>
  </si>
  <si>
    <t xml:space="preserve">Dispenser automat pt botosei expozitii  </t>
  </si>
  <si>
    <t>LICENTA MICROSOFT WINDOWS 11</t>
  </si>
  <si>
    <t xml:space="preserve">LICENTA MICROSOFT OFFICE PROFESSIONAL PLUS </t>
  </si>
  <si>
    <t>LICENTA Bris CAD arheologie</t>
  </si>
  <si>
    <t>HARTA TACTILA</t>
  </si>
  <si>
    <t>Unitate de control trimble arheologie</t>
  </si>
  <si>
    <t>Bazin cu ultrasunete</t>
  </si>
  <si>
    <t>Licenta Photoshop</t>
  </si>
  <si>
    <t xml:space="preserve">LICENTA Win pro </t>
  </si>
  <si>
    <t>Spectrometru performant</t>
  </si>
  <si>
    <t xml:space="preserve">Microscop performant </t>
  </si>
  <si>
    <t>Aer conditionat</t>
  </si>
  <si>
    <t>MUZEUL VITICULTURII SI POMICULTURII GOLESTI</t>
  </si>
  <si>
    <t>Panou de informare</t>
  </si>
  <si>
    <t>CENTRUL "DOINA ARGESULUI"</t>
  </si>
  <si>
    <t>Microfon voce</t>
  </si>
  <si>
    <t>Stagebox</t>
  </si>
  <si>
    <t>Sistem de supraveghere video imobil Bulevardul Nicolae Balcescu nr.141 Pitesti</t>
  </si>
  <si>
    <t>Unitatea de Asistenta Medico-Sociala Calinesti</t>
  </si>
  <si>
    <t xml:space="preserve">SANATATE </t>
  </si>
  <si>
    <t>Servicii de intocmire a documentatiei tehnice necesare obtinerii  autorizatiei de securitatea la incendiu si obtinerea autorizatiei de  securitate la incendiu  pentru obiectivul " Extinderea si dotarea Ambulatoriului Integrat al Spitalului Judetean de Urgenta Pitesti"</t>
  </si>
  <si>
    <t>Servicii de intocmire a documentatiei tehnice necesare obtinerii autorizatiei de  securitatea la incendiu si obtinerea autorizatiei de  securitate la incendiu  pentru obiectivul " Extindere si dotare spatii  Urgenta si amenajari incinta  Spitalului Judetean de Urgenta Pitesti"</t>
  </si>
  <si>
    <t>ELABORARE DOCUMENTATIE TEHNICA PENTRU OBTINEREA AUTORIZATIEI DE SECURITATE LA INCENDIU PENTRU CORP CLADIRE NOU</t>
  </si>
  <si>
    <t xml:space="preserve">Elaborare expertiza tehnica instalatii electrice  </t>
  </si>
  <si>
    <t xml:space="preserve">Elaborare expertiza tehnica instalatii sanitare </t>
  </si>
  <si>
    <t xml:space="preserve">Elaborare expertiza tehnica instalatii termice </t>
  </si>
  <si>
    <t xml:space="preserve">Elaborare studiu de fezabilitate pentru sistem canalizare </t>
  </si>
  <si>
    <t>Servicii intocmire DTAC pentru autorizatia de demontare garaj</t>
  </si>
  <si>
    <t>Elaborare studiu de fezabilitate pentru sistem canalizare la Spitalul de Pneumoftiziologie Leordeni</t>
  </si>
  <si>
    <t>Intrare în legalitate și autorizare PSI a extinderii Spitalului Orășenesc "Regele Carol I"( Cabinet Medical)</t>
  </si>
  <si>
    <t>Proiectare retele apa, canalizare menajera si retele termice in subsolul Spitalului de Boli Cronice Calinesti</t>
  </si>
  <si>
    <t>Proiect, avize, autorizatii si asistenta tehnica amenajare parc agrement</t>
  </si>
  <si>
    <t xml:space="preserve"> Documentatii in vederea obtinerii autorizatiei de  securitate la incendiu</t>
  </si>
  <si>
    <t>Proiect, Avize, autorizatii si asistenta tehnica “Lucrari de construire in vederea conformarii imobilului la cerinta esentiala de calitate "Securitate la incendiu"</t>
  </si>
  <si>
    <t xml:space="preserve">Cheltulieli pentru proiectare si asistanta tehnica pentru obiectivul de investitii: Consolidarea si modernizarea imobilului situat in str.Domnita Balasa, nr.19, apartinand  Teatrului Davila Pitesti, denumita Sala Aschiuță, judetul Arges   </t>
  </si>
  <si>
    <t>ASIGURARI SI ASISTENTA SOCIALA</t>
  </si>
  <si>
    <t>68.10</t>
  </si>
  <si>
    <t>Expertiza tehnica pentru completare scenariu de securitate la incendiu si montare instalatie de avertizare la incendiu la Pavilionul P+2E, U.A.M.S. Suici</t>
  </si>
  <si>
    <t>d.CHELTUIELI DE EXPERTIZA, PROIECTARE SI DE EXECUTIE PRIVIND CONSOLIDARILE</t>
  </si>
  <si>
    <t>Reabilitare si reparatii pasaj subteran de legatura si canivou-sediul central al Spitalului Judetean de Urgenta Pitesti</t>
  </si>
  <si>
    <t>STATIE DE APA DIALIZA</t>
  </si>
  <si>
    <t> REABILITARE SECTIE A.T.I. DE LA SJUP</t>
  </si>
  <si>
    <t>Alimentare cu energie electrica spor de putere de la 20kw la 330kw, Spital de Urgenta Pitesti  Laborator de Radioterapie I.C. Bratianu, Pitesti</t>
  </si>
  <si>
    <t xml:space="preserve">Bransament si instalatie de utilizare gaze Laborator Radioterapie I.C. Bratianu, nr.56 </t>
  </si>
  <si>
    <t>SPITALUL DE BOLI CRONICE SI GERIATRIE STEFANESTI</t>
  </si>
  <si>
    <t xml:space="preserve">Bazin de apa potabila 25mc suprateran cu statie de clorinare </t>
  </si>
  <si>
    <t xml:space="preserve">Sistem de Bariera automatizata de acces auto cu instalare </t>
  </si>
  <si>
    <t>Container metalic cu doua compartimente pentru depozitare (3x4m)</t>
  </si>
  <si>
    <t>Lucrari de construire in vederea conformarii imobilului la cerinta esentiala de calitate "Securitate la incendiu"</t>
  </si>
  <si>
    <t>Servicii proiectare si executie lucrari modernizare sectia Chirurgie etaj 2</t>
  </si>
  <si>
    <t xml:space="preserve">Lucrari modernizare terasa </t>
  </si>
  <si>
    <t>Lucrari modernizare instalatie recuperare condens si traseu abur centrala termica</t>
  </si>
  <si>
    <t>Lucrări de reparații capitale secția ATI" la Spitalul de Pediatrie Pitești</t>
  </si>
  <si>
    <t>Punere in functiune si racordare PTAB 20 KV</t>
  </si>
  <si>
    <t>Spitalul de Psihiatrie "Sf.Maria" Vedea</t>
  </si>
  <si>
    <t xml:space="preserve"> Extindere spital pentru Terapie ocupațională si recuperare in sistem Ambulatoriu, Spital de Psihiatrie „Sf. Maria""</t>
  </si>
  <si>
    <t>Amenajare parcare la Spitalul de Psihiatrie „Sfânta Maria"Vedea</t>
  </si>
  <si>
    <t xml:space="preserve">Furnizare sistem alertare-butoane de panica - destinat sigurantei pacientului </t>
  </si>
  <si>
    <t>Bazin chimic laborator</t>
  </si>
  <si>
    <t>Achizitie si montare butoane de panica pentru pacienti</t>
  </si>
  <si>
    <t>Lucrari de reabilitare in vederea obtinerii autorizatiei la incendiu</t>
  </si>
  <si>
    <t>Unitatea de Asistenta Medico-Sociala Domnesti</t>
  </si>
  <si>
    <t xml:space="preserve">Sistem buton de panica pentru pacienti </t>
  </si>
  <si>
    <t>Unitatea de Asistenta Medico-Sociala Rucar</t>
  </si>
  <si>
    <t>Sistem de avertizare /alertare (buton de panica) "Nurse call"</t>
  </si>
  <si>
    <t xml:space="preserve"> TITLUL X -  PROIECTE CU FINANTARE DIN FONDURI EXTERNE NERAMBURSABILE </t>
  </si>
  <si>
    <t>Cap. 51.02/51.07 - AUTORITATI EXECUTIVE</t>
  </si>
  <si>
    <t>Dotarea cu echipamente a laboratorului de anatomie patologica din cadrul Spitalului Judetean de Urgenta Pitesti</t>
  </si>
  <si>
    <t>CAPITOLUL 65.02 INVATAMANT</t>
  </si>
  <si>
    <t>Centrul Judetean de Resurse si Asistenta Educationala Arges</t>
  </si>
  <si>
    <t>Îmbunătățirea serviciilor de educație timpurie în Județul Argeș SMIS 338722, CJRAE partener 1</t>
  </si>
  <si>
    <t>Îmbunătățirea serviciilor de educație timpurie în Județul Argeș SMIS 338722, Judetul Arges partener 2</t>
  </si>
  <si>
    <t>Cap. 66.10 - SANATATE</t>
  </si>
  <si>
    <t>SPITALUL JUDETEAN DE URGENTA PITESTI</t>
  </si>
  <si>
    <t xml:space="preserve">56 Proiecte cu finantare din fonduri externe nerambursabile postaderare </t>
  </si>
  <si>
    <t>Controlul cancerului de col uterin prin Acces echitabil la servicii de calitate-Consolidarea capacitatii programului national de screening-CLARA  cod MySMIS 2021- 353063</t>
  </si>
  <si>
    <t>Primul proiect pilot de screening pentru cancerul de prostată din România: Mobilizare pentru Acces la screening, evaluarea Riscului, Informare și Navigare (MARIN), SMIS 354182</t>
  </si>
  <si>
    <t>Dotarea Spitalului Judetean de Urgenta Pitesti cu echipamanete medicale care trateaza pacienti cardiaci critici cod MySMIS- 351754</t>
  </si>
  <si>
    <t>Lucrări de reabilitare saloane și grupuri sanitare, săli de tratament, dotări cu echipamente medicale și nemedicale</t>
  </si>
  <si>
    <t>Cap. 67.02 - CULTURA, RECREERE SI RELIGIE</t>
  </si>
  <si>
    <t>Biblioteca Judeteana " Dinicu Golescu" Pitesti</t>
  </si>
  <si>
    <t>Proiectul " Centrul Europe Direct"  Arges</t>
  </si>
  <si>
    <t>Titlul XI Proiecte cu finanțare din sumele reprezentând asistența financiară nerambursabilă aferentă PNRR</t>
  </si>
  <si>
    <t>Titlul XII Proiecte cu finanțare din sumele reprezentând asistența financiară nerambursabilă aferentă PNRR ( cod 60.01 la 60.03)</t>
  </si>
  <si>
    <t>Elaborarea Planului de Amenajare a Teritoriului Judetean (P.A.T.J.) Arges</t>
  </si>
  <si>
    <t>Achiziție de echipamente software, hardware și IT</t>
  </si>
  <si>
    <t>Dezvoltarea sistemului informatic și a infrastructurii digitale a SPITALULUI DE PEDIATRIE PITEŞTI</t>
  </si>
  <si>
    <t xml:space="preserve">Achiziție de Echipamente și materiale destinate reducerii riscului de infecții nosocomiale </t>
  </si>
  <si>
    <t>Consolidarea investitiilor in sisteme informatice si in frastructura digitala a Spitalului Orasenesc Regele Carol I Costesti</t>
  </si>
  <si>
    <t xml:space="preserve"> PREŞEDINTE,</t>
  </si>
  <si>
    <t xml:space="preserve">     ION MȊNZȊNĂ      </t>
  </si>
  <si>
    <t xml:space="preserve">                                                                                      DIRECTOR EXECUTIV,</t>
  </si>
  <si>
    <t xml:space="preserve">                                                                                       CARMEN MOCANU</t>
  </si>
  <si>
    <t xml:space="preserve">      Şef Serviciu Buget,</t>
  </si>
  <si>
    <t xml:space="preserve">        Venituri, Impozite şi Taxe </t>
  </si>
  <si>
    <t xml:space="preserve">  Ȋntocmit,</t>
  </si>
  <si>
    <t xml:space="preserve">        Larisa Zamfir</t>
  </si>
  <si>
    <t xml:space="preserve"> Sabina  Bocioacă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</si>
</sst>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lei&quot;_-;\-* #,##0.00\ &quot;lei&quot;_-;_-* &quot;-&quot;??\ &quot;lei&quot;_-;_-@_-"/>
  </numFmts>
  <fonts count="24">
    <font>
      <sz val="10"/>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2"/>
      <color theme="1"/>
      <name val="Times New Roman"/>
      <family val="1"/>
    </font>
    <font>
      <sz val="12"/>
      <color theme="1"/>
      <name val="Times New Roman"/>
      <family val="1"/>
      <charset val="238"/>
    </font>
    <font>
      <sz val="11"/>
      <color theme="1"/>
      <name val="Calibri"/>
      <family val="2"/>
      <scheme val="minor"/>
    </font>
    <font>
      <sz val="10"/>
      <name val="Arial"/>
      <family val="2"/>
    </font>
    <font>
      <sz val="11"/>
      <color theme="1"/>
      <name val="Times New Roman"/>
      <family val="1"/>
    </font>
    <font>
      <b/>
      <sz val="12"/>
      <color theme="1"/>
      <name val="Times New Roman"/>
      <family val="1"/>
      <charset val="238"/>
    </font>
    <font>
      <i/>
      <sz val="8"/>
      <color theme="1"/>
      <name val="Arial"/>
      <family val="2"/>
      <charset val="238"/>
    </font>
    <font>
      <b/>
      <sz val="11"/>
      <color theme="1"/>
      <name val="Times New Roman"/>
      <family val="1"/>
      <charset val="238"/>
    </font>
    <font>
      <u/>
      <sz val="11"/>
      <color theme="1"/>
      <name val="Arial"/>
      <family val="2"/>
      <charset val="238"/>
    </font>
    <font>
      <sz val="11"/>
      <color theme="1"/>
      <name val="Arial"/>
      <family val="2"/>
      <charset val="238"/>
    </font>
    <font>
      <u/>
      <sz val="11"/>
      <color theme="1"/>
      <name val="Times New Roman"/>
      <family val="1"/>
    </font>
    <font>
      <b/>
      <u/>
      <sz val="12"/>
      <color theme="1"/>
      <name val="Times New Roman"/>
      <family val="1"/>
      <charset val="238"/>
    </font>
    <font>
      <sz val="11"/>
      <color theme="1"/>
      <name val="Times New Roman"/>
      <family val="1"/>
      <charset val="238"/>
    </font>
    <font>
      <u/>
      <sz val="12"/>
      <color theme="1"/>
      <name val="Times New Roman"/>
      <family val="1"/>
      <charset val="238"/>
    </font>
    <font>
      <b/>
      <i/>
      <sz val="12"/>
      <color theme="1"/>
      <name val="Times New Roman"/>
      <family val="1"/>
      <charset val="238"/>
    </font>
    <font>
      <b/>
      <i/>
      <sz val="10"/>
      <color theme="1"/>
      <name val="Arial"/>
      <family val="2"/>
      <charset val="238"/>
    </font>
    <font>
      <sz val="10"/>
      <color theme="1"/>
      <name val="Arial"/>
      <family val="2"/>
      <charset val="238"/>
    </font>
    <font>
      <sz val="12"/>
      <color theme="0"/>
      <name val="Times New Roman"/>
      <family val="1"/>
      <charset val="238"/>
    </font>
    <font>
      <b/>
      <sz val="12"/>
      <color theme="0"/>
      <name val="Times New Roman"/>
      <family val="1"/>
      <charset val="238"/>
    </font>
  </fonts>
  <fills count="9">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auto="1"/>
      </right>
      <top/>
      <bottom style="thin">
        <color auto="1"/>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auto="1"/>
      </left>
      <right/>
      <top/>
      <bottom style="thin">
        <color auto="1"/>
      </bottom>
      <diagonal/>
    </border>
  </borders>
  <cellStyleXfs count="23">
    <xf numFmtId="0" fontId="0" fillId="0" borderId="0"/>
    <xf numFmtId="44" fontId="4" fillId="0" borderId="0" applyFont="0" applyFill="0" applyBorder="0" applyAlignment="0" applyProtection="0"/>
    <xf numFmtId="0" fontId="3" fillId="0" borderId="0"/>
    <xf numFmtId="0" fontId="3" fillId="0" borderId="0"/>
    <xf numFmtId="0" fontId="4" fillId="0" borderId="0"/>
    <xf numFmtId="0" fontId="3" fillId="0" borderId="0"/>
    <xf numFmtId="0" fontId="3" fillId="0" borderId="0"/>
    <xf numFmtId="0" fontId="3" fillId="0" borderId="0"/>
    <xf numFmtId="0" fontId="7" fillId="0" borderId="0"/>
    <xf numFmtId="0" fontId="3" fillId="0" borderId="0"/>
    <xf numFmtId="0" fontId="4" fillId="0" borderId="0"/>
    <xf numFmtId="0" fontId="3" fillId="0" borderId="0"/>
    <xf numFmtId="0" fontId="4" fillId="0" borderId="0"/>
    <xf numFmtId="0" fontId="7" fillId="0" borderId="0"/>
    <xf numFmtId="0" fontId="8" fillId="0" borderId="0"/>
    <xf numFmtId="0" fontId="2"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57">
    <xf numFmtId="0" fontId="0" fillId="0" borderId="0" xfId="0"/>
    <xf numFmtId="0" fontId="6" fillId="2" borderId="1" xfId="4" applyFont="1" applyFill="1" applyBorder="1" applyAlignment="1">
      <alignment wrapText="1"/>
    </xf>
    <xf numFmtId="0" fontId="6" fillId="2" borderId="1" xfId="11" applyFont="1" applyFill="1" applyBorder="1" applyAlignment="1">
      <alignment horizontal="center"/>
    </xf>
    <xf numFmtId="3" fontId="6" fillId="0" borderId="1" xfId="11" applyNumberFormat="1" applyFont="1" applyBorder="1" applyAlignment="1">
      <alignment horizontal="center"/>
    </xf>
    <xf numFmtId="4" fontId="6" fillId="2" borderId="1" xfId="11" applyNumberFormat="1" applyFont="1" applyFill="1" applyBorder="1"/>
    <xf numFmtId="4" fontId="6" fillId="2" borderId="1" xfId="4" applyNumberFormat="1" applyFont="1" applyFill="1" applyBorder="1" applyAlignment="1">
      <alignment horizontal="right"/>
    </xf>
    <xf numFmtId="0" fontId="6" fillId="2" borderId="1" xfId="14" applyFont="1" applyFill="1" applyBorder="1" applyAlignment="1">
      <alignment vertical="center" wrapText="1"/>
    </xf>
    <xf numFmtId="4" fontId="6" fillId="2" borderId="1" xfId="4" applyNumberFormat="1" applyFont="1" applyFill="1" applyBorder="1"/>
    <xf numFmtId="4" fontId="6" fillId="2" borderId="1" xfId="4" applyNumberFormat="1" applyFont="1" applyFill="1" applyBorder="1" applyAlignment="1">
      <alignment wrapText="1"/>
    </xf>
    <xf numFmtId="4" fontId="6" fillId="2" borderId="3" xfId="4" applyNumberFormat="1" applyFont="1" applyFill="1" applyBorder="1" applyAlignment="1">
      <alignment wrapText="1"/>
    </xf>
    <xf numFmtId="0" fontId="6" fillId="0" borderId="1" xfId="0" applyFont="1" applyBorder="1" applyAlignment="1">
      <alignment vertical="center" wrapText="1"/>
    </xf>
    <xf numFmtId="3" fontId="6" fillId="2" borderId="1" xfId="15" applyNumberFormat="1" applyFont="1" applyFill="1" applyBorder="1" applyAlignment="1">
      <alignment horizontal="center"/>
    </xf>
    <xf numFmtId="0" fontId="6" fillId="2" borderId="1" xfId="0" applyFont="1" applyFill="1" applyBorder="1" applyAlignment="1">
      <alignment wrapText="1"/>
    </xf>
    <xf numFmtId="3" fontId="6" fillId="2" borderId="1" xfId="4" applyNumberFormat="1" applyFont="1" applyFill="1" applyBorder="1" applyAlignment="1">
      <alignment horizontal="center" wrapText="1"/>
    </xf>
    <xf numFmtId="4" fontId="10" fillId="2" borderId="1" xfId="4" applyNumberFormat="1" applyFont="1" applyFill="1" applyBorder="1"/>
    <xf numFmtId="0" fontId="6" fillId="2" borderId="1" xfId="15" applyFont="1" applyFill="1" applyBorder="1"/>
    <xf numFmtId="0" fontId="10" fillId="2" borderId="0" xfId="0" applyFont="1" applyFill="1" applyAlignment="1">
      <alignment wrapText="1"/>
    </xf>
    <xf numFmtId="0" fontId="6" fillId="2" borderId="1" xfId="0" applyFont="1" applyFill="1" applyBorder="1" applyAlignment="1">
      <alignment horizontal="center"/>
    </xf>
    <xf numFmtId="4" fontId="6" fillId="0" borderId="1" xfId="0" applyNumberFormat="1" applyFont="1" applyBorder="1" applyAlignment="1">
      <alignment horizontal="right"/>
    </xf>
    <xf numFmtId="0" fontId="6" fillId="2" borderId="0" xfId="0" applyFont="1" applyFill="1"/>
    <xf numFmtId="0" fontId="11" fillId="2" borderId="0" xfId="0" applyFont="1" applyFill="1" applyAlignment="1">
      <alignment horizontal="center" wrapText="1"/>
    </xf>
    <xf numFmtId="4" fontId="6" fillId="2" borderId="0" xfId="0" applyNumberFormat="1" applyFont="1" applyFill="1"/>
    <xf numFmtId="0" fontId="6" fillId="2" borderId="1" xfId="15" applyFont="1" applyFill="1" applyBorder="1" applyAlignment="1">
      <alignment wrapText="1"/>
    </xf>
    <xf numFmtId="0" fontId="10" fillId="2" borderId="0" xfId="0" applyFont="1" applyFill="1"/>
    <xf numFmtId="0" fontId="6" fillId="2" borderId="0" xfId="0" applyFont="1" applyFill="1" applyAlignment="1">
      <alignment horizontal="center"/>
    </xf>
    <xf numFmtId="0" fontId="6" fillId="2" borderId="0" xfId="0" applyFont="1" applyFill="1" applyAlignment="1">
      <alignment horizontal="right"/>
    </xf>
    <xf numFmtId="0" fontId="10" fillId="2" borderId="0" xfId="0" applyFont="1" applyFill="1" applyAlignment="1">
      <alignment horizontal="right"/>
    </xf>
    <xf numFmtId="0" fontId="10" fillId="2" borderId="0" xfId="0" applyFont="1" applyFill="1" applyAlignment="1">
      <alignment horizontal="left"/>
    </xf>
    <xf numFmtId="0" fontId="6" fillId="0" borderId="0" xfId="0" applyFont="1" applyAlignment="1">
      <alignment horizontal="center"/>
    </xf>
    <xf numFmtId="0" fontId="10" fillId="2" borderId="0" xfId="0" applyFont="1" applyFill="1" applyAlignment="1">
      <alignment horizontal="center"/>
    </xf>
    <xf numFmtId="0" fontId="6" fillId="0" borderId="0" xfId="0" applyFont="1" applyAlignment="1">
      <alignment horizontal="right"/>
    </xf>
    <xf numFmtId="0" fontId="6" fillId="2" borderId="8" xfId="0" applyFont="1" applyFill="1" applyBorder="1"/>
    <xf numFmtId="0" fontId="10" fillId="2" borderId="11" xfId="0" applyFont="1" applyFill="1" applyBorder="1"/>
    <xf numFmtId="0" fontId="10" fillId="2" borderId="11" xfId="0" applyFont="1" applyFill="1" applyBorder="1" applyAlignment="1">
      <alignment horizontal="center"/>
    </xf>
    <xf numFmtId="0" fontId="10" fillId="2" borderId="10" xfId="0" applyFont="1" applyFill="1" applyBorder="1" applyAlignment="1">
      <alignment horizontal="right"/>
    </xf>
    <xf numFmtId="0" fontId="10" fillId="2" borderId="3" xfId="0" applyFont="1" applyFill="1" applyBorder="1"/>
    <xf numFmtId="0" fontId="10" fillId="2" borderId="7" xfId="0" applyFont="1" applyFill="1" applyBorder="1" applyAlignment="1">
      <alignment horizontal="center"/>
    </xf>
    <xf numFmtId="0" fontId="10" fillId="2" borderId="6" xfId="0" applyFont="1" applyFill="1" applyBorder="1" applyAlignment="1">
      <alignment horizontal="center"/>
    </xf>
    <xf numFmtId="4" fontId="6" fillId="2" borderId="0" xfId="0" applyNumberFormat="1" applyFont="1" applyFill="1" applyAlignment="1">
      <alignment horizontal="center"/>
    </xf>
    <xf numFmtId="2" fontId="6" fillId="2" borderId="0" xfId="0" applyNumberFormat="1" applyFont="1" applyFill="1"/>
    <xf numFmtId="2" fontId="10" fillId="2" borderId="0" xfId="0" applyNumberFormat="1" applyFont="1" applyFill="1" applyAlignment="1">
      <alignment horizontal="right"/>
    </xf>
    <xf numFmtId="0" fontId="6" fillId="2" borderId="12" xfId="0" applyFont="1" applyFill="1" applyBorder="1"/>
    <xf numFmtId="4" fontId="10" fillId="2" borderId="10" xfId="0" applyNumberFormat="1" applyFont="1" applyFill="1" applyBorder="1" applyAlignment="1">
      <alignment horizontal="right"/>
    </xf>
    <xf numFmtId="4" fontId="6" fillId="0" borderId="0" xfId="0" applyNumberFormat="1" applyFont="1" applyAlignment="1">
      <alignment horizontal="left"/>
    </xf>
    <xf numFmtId="2" fontId="10" fillId="2" borderId="0" xfId="0" applyNumberFormat="1" applyFont="1" applyFill="1" applyAlignment="1">
      <alignment horizontal="center"/>
    </xf>
    <xf numFmtId="4" fontId="10" fillId="2" borderId="6" xfId="0" applyNumberFormat="1" applyFont="1" applyFill="1" applyBorder="1" applyAlignment="1">
      <alignment horizontal="right"/>
    </xf>
    <xf numFmtId="4" fontId="10" fillId="2" borderId="0" xfId="0" applyNumberFormat="1" applyFont="1" applyFill="1" applyAlignment="1">
      <alignment horizontal="left"/>
    </xf>
    <xf numFmtId="2" fontId="10" fillId="2" borderId="0" xfId="0" applyNumberFormat="1" applyFont="1" applyFill="1"/>
    <xf numFmtId="2" fontId="10" fillId="3" borderId="1" xfId="0" applyNumberFormat="1" applyFont="1" applyFill="1" applyBorder="1"/>
    <xf numFmtId="2" fontId="10" fillId="3" borderId="6" xfId="0" applyNumberFormat="1" applyFont="1" applyFill="1" applyBorder="1"/>
    <xf numFmtId="2" fontId="10" fillId="3" borderId="6" xfId="0" applyNumberFormat="1" applyFont="1" applyFill="1" applyBorder="1" applyAlignment="1">
      <alignment horizontal="center"/>
    </xf>
    <xf numFmtId="4" fontId="10" fillId="3" borderId="6" xfId="0" applyNumberFormat="1" applyFont="1" applyFill="1" applyBorder="1" applyAlignment="1">
      <alignment horizontal="right"/>
    </xf>
    <xf numFmtId="4" fontId="6" fillId="0" borderId="0" xfId="0" applyNumberFormat="1" applyFont="1" applyAlignment="1">
      <alignment horizontal="right"/>
    </xf>
    <xf numFmtId="2" fontId="10" fillId="0" borderId="0" xfId="0" applyNumberFormat="1" applyFont="1"/>
    <xf numFmtId="0" fontId="10" fillId="6" borderId="1" xfId="0" applyFont="1" applyFill="1" applyBorder="1" applyAlignment="1">
      <alignment wrapText="1"/>
    </xf>
    <xf numFmtId="0" fontId="10" fillId="6" borderId="3" xfId="0" applyFont="1" applyFill="1" applyBorder="1" applyAlignment="1">
      <alignment horizontal="center"/>
    </xf>
    <xf numFmtId="4" fontId="10" fillId="6" borderId="6" xfId="0" applyNumberFormat="1" applyFont="1" applyFill="1" applyBorder="1" applyAlignment="1">
      <alignment horizontal="right"/>
    </xf>
    <xf numFmtId="2" fontId="6" fillId="2" borderId="0" xfId="0" applyNumberFormat="1" applyFont="1" applyFill="1" applyAlignment="1">
      <alignment horizontal="right"/>
    </xf>
    <xf numFmtId="4" fontId="6" fillId="2" borderId="1" xfId="8" applyNumberFormat="1" applyFont="1" applyFill="1" applyBorder="1" applyAlignment="1">
      <alignment horizontal="right"/>
    </xf>
    <xf numFmtId="0" fontId="10" fillId="6" borderId="1" xfId="3" applyFont="1" applyFill="1" applyBorder="1" applyAlignment="1">
      <alignment horizontal="left"/>
    </xf>
    <xf numFmtId="0" fontId="10" fillId="6" borderId="1" xfId="0" applyFont="1" applyFill="1" applyBorder="1" applyAlignment="1">
      <alignment horizontal="center"/>
    </xf>
    <xf numFmtId="0" fontId="10" fillId="6" borderId="1" xfId="3" applyFont="1" applyFill="1" applyBorder="1"/>
    <xf numFmtId="4" fontId="10" fillId="6" borderId="1" xfId="3" applyNumberFormat="1" applyFont="1" applyFill="1" applyBorder="1"/>
    <xf numFmtId="0" fontId="12" fillId="6" borderId="1" xfId="3" applyFont="1" applyFill="1" applyBorder="1"/>
    <xf numFmtId="0" fontId="6" fillId="6" borderId="0" xfId="0" applyFont="1" applyFill="1"/>
    <xf numFmtId="0" fontId="6" fillId="6" borderId="1" xfId="11" applyFont="1" applyFill="1" applyBorder="1" applyAlignment="1">
      <alignment horizontal="center"/>
    </xf>
    <xf numFmtId="4" fontId="10" fillId="6" borderId="1" xfId="8" applyNumberFormat="1" applyFont="1" applyFill="1" applyBorder="1" applyAlignment="1">
      <alignment horizontal="right"/>
    </xf>
    <xf numFmtId="0" fontId="6" fillId="0" borderId="1" xfId="11" applyFont="1" applyBorder="1" applyAlignment="1">
      <alignment horizontal="center"/>
    </xf>
    <xf numFmtId="0" fontId="12" fillId="2" borderId="1" xfId="3" applyFont="1" applyFill="1" applyBorder="1"/>
    <xf numFmtId="0" fontId="6" fillId="2" borderId="3" xfId="0" applyFont="1" applyFill="1" applyBorder="1" applyAlignment="1">
      <alignment horizontal="center"/>
    </xf>
    <xf numFmtId="4" fontId="10" fillId="2" borderId="1" xfId="8" applyNumberFormat="1" applyFont="1" applyFill="1" applyBorder="1" applyAlignment="1">
      <alignment horizontal="right"/>
    </xf>
    <xf numFmtId="0" fontId="6" fillId="2" borderId="1" xfId="4" applyFont="1" applyFill="1" applyBorder="1" applyAlignment="1">
      <alignment horizontal="left" wrapText="1"/>
    </xf>
    <xf numFmtId="0" fontId="10" fillId="2" borderId="1" xfId="11" applyFont="1" applyFill="1" applyBorder="1"/>
    <xf numFmtId="0" fontId="10" fillId="2" borderId="1" xfId="0" applyFont="1" applyFill="1" applyBorder="1" applyAlignment="1">
      <alignment horizontal="center"/>
    </xf>
    <xf numFmtId="4" fontId="6" fillId="2" borderId="0" xfId="0" applyNumberFormat="1" applyFont="1" applyFill="1" applyAlignment="1">
      <alignment horizontal="right"/>
    </xf>
    <xf numFmtId="4" fontId="6" fillId="2" borderId="6" xfId="0" applyNumberFormat="1" applyFont="1" applyFill="1" applyBorder="1" applyAlignment="1">
      <alignment horizontal="right"/>
    </xf>
    <xf numFmtId="0" fontId="10" fillId="2" borderId="1" xfId="3" applyFont="1" applyFill="1" applyBorder="1" applyAlignment="1">
      <alignment wrapText="1"/>
    </xf>
    <xf numFmtId="4" fontId="10" fillId="2" borderId="4" xfId="8" applyNumberFormat="1" applyFont="1" applyFill="1" applyBorder="1" applyAlignment="1">
      <alignment horizontal="right"/>
    </xf>
    <xf numFmtId="4" fontId="6" fillId="2" borderId="1" xfId="15" applyNumberFormat="1" applyFont="1" applyFill="1" applyBorder="1"/>
    <xf numFmtId="4" fontId="6" fillId="2" borderId="1" xfId="0" applyNumberFormat="1" applyFont="1" applyFill="1" applyBorder="1" applyAlignment="1">
      <alignment wrapText="1"/>
    </xf>
    <xf numFmtId="0" fontId="12" fillId="2" borderId="1" xfId="4" applyFont="1" applyFill="1" applyBorder="1"/>
    <xf numFmtId="2" fontId="10" fillId="2" borderId="6" xfId="0" applyNumberFormat="1" applyFont="1" applyFill="1" applyBorder="1" applyAlignment="1">
      <alignment wrapText="1"/>
    </xf>
    <xf numFmtId="0" fontId="6" fillId="2" borderId="0" xfId="0" applyFont="1" applyFill="1" applyAlignment="1">
      <alignment horizontal="center" wrapText="1"/>
    </xf>
    <xf numFmtId="2" fontId="10" fillId="2" borderId="0" xfId="0" applyNumberFormat="1" applyFont="1" applyFill="1" applyAlignment="1">
      <alignment wrapText="1"/>
    </xf>
    <xf numFmtId="4" fontId="6" fillId="2" borderId="4" xfId="4" applyNumberFormat="1" applyFont="1" applyFill="1" applyBorder="1" applyAlignment="1">
      <alignment wrapText="1"/>
    </xf>
    <xf numFmtId="0" fontId="10" fillId="7" borderId="1" xfId="0" applyFont="1" applyFill="1" applyBorder="1" applyAlignment="1">
      <alignment wrapText="1"/>
    </xf>
    <xf numFmtId="4" fontId="10" fillId="7" borderId="1" xfId="0" applyNumberFormat="1" applyFont="1" applyFill="1" applyBorder="1" applyAlignment="1">
      <alignment horizontal="right"/>
    </xf>
    <xf numFmtId="0" fontId="10" fillId="2" borderId="1" xfId="0" applyFont="1" applyFill="1" applyBorder="1" applyAlignment="1">
      <alignment wrapText="1"/>
    </xf>
    <xf numFmtId="4" fontId="10" fillId="6" borderId="1" xfId="0" applyNumberFormat="1" applyFont="1" applyFill="1" applyBorder="1" applyAlignment="1">
      <alignment wrapText="1"/>
    </xf>
    <xf numFmtId="4" fontId="6" fillId="2" borderId="1" xfId="0" applyNumberFormat="1" applyFont="1" applyFill="1" applyBorder="1" applyAlignment="1">
      <alignment horizontal="right"/>
    </xf>
    <xf numFmtId="0" fontId="6" fillId="0" borderId="1" xfId="0" applyFont="1" applyBorder="1" applyAlignment="1">
      <alignment horizontal="left" vertical="top" wrapText="1"/>
    </xf>
    <xf numFmtId="0" fontId="6" fillId="2" borderId="5" xfId="0" applyFont="1" applyFill="1" applyBorder="1" applyAlignment="1">
      <alignment horizontal="center"/>
    </xf>
    <xf numFmtId="0" fontId="6" fillId="0" borderId="1" xfId="12" applyFont="1" applyBorder="1" applyAlignment="1">
      <alignment horizontal="left" vertical="top" wrapText="1"/>
    </xf>
    <xf numFmtId="0" fontId="6" fillId="2" borderId="1" xfId="12" applyFont="1" applyFill="1" applyBorder="1" applyAlignment="1">
      <alignment horizontal="left" vertical="top" wrapText="1"/>
    </xf>
    <xf numFmtId="0" fontId="10" fillId="6" borderId="5" xfId="0" applyFont="1" applyFill="1" applyBorder="1" applyAlignment="1">
      <alignment wrapText="1"/>
    </xf>
    <xf numFmtId="0" fontId="10" fillId="4" borderId="3" xfId="0" applyFont="1" applyFill="1" applyBorder="1" applyAlignment="1">
      <alignment horizontal="center"/>
    </xf>
    <xf numFmtId="0" fontId="10" fillId="4" borderId="1" xfId="0" applyFont="1" applyFill="1" applyBorder="1" applyAlignment="1">
      <alignment wrapText="1"/>
    </xf>
    <xf numFmtId="4" fontId="10" fillId="4" borderId="1" xfId="0" applyNumberFormat="1" applyFont="1" applyFill="1" applyBorder="1" applyAlignment="1">
      <alignment horizontal="right" wrapText="1"/>
    </xf>
    <xf numFmtId="0" fontId="10" fillId="6" borderId="1" xfId="11" applyFont="1" applyFill="1" applyBorder="1"/>
    <xf numFmtId="0" fontId="10" fillId="2" borderId="3" xfId="0" applyFont="1" applyFill="1" applyBorder="1" applyAlignment="1">
      <alignment horizontal="center"/>
    </xf>
    <xf numFmtId="2" fontId="6" fillId="2" borderId="6" xfId="0" applyNumberFormat="1" applyFont="1" applyFill="1" applyBorder="1" applyAlignment="1">
      <alignment wrapText="1"/>
    </xf>
    <xf numFmtId="4" fontId="10" fillId="2" borderId="1" xfId="0" applyNumberFormat="1" applyFont="1" applyFill="1" applyBorder="1" applyAlignment="1">
      <alignment horizontal="right"/>
    </xf>
    <xf numFmtId="2" fontId="6" fillId="2" borderId="1" xfId="0" applyNumberFormat="1" applyFont="1" applyFill="1" applyBorder="1" applyAlignment="1">
      <alignment wrapText="1"/>
    </xf>
    <xf numFmtId="0" fontId="10" fillId="6" borderId="1" xfId="3" applyFont="1" applyFill="1" applyBorder="1" applyAlignment="1">
      <alignment wrapText="1"/>
    </xf>
    <xf numFmtId="0" fontId="10" fillId="4" borderId="1" xfId="0" applyFont="1" applyFill="1" applyBorder="1"/>
    <xf numFmtId="0" fontId="6" fillId="2" borderId="1" xfId="12" applyFont="1" applyFill="1" applyBorder="1" applyAlignment="1">
      <alignment horizontal="left" vertical="center" wrapText="1"/>
    </xf>
    <xf numFmtId="0" fontId="10" fillId="2" borderId="1" xfId="0" applyFont="1" applyFill="1" applyBorder="1"/>
    <xf numFmtId="4" fontId="6" fillId="2" borderId="1" xfId="0" applyNumberFormat="1" applyFont="1" applyFill="1" applyBorder="1" applyAlignment="1">
      <alignment horizontal="right" wrapText="1"/>
    </xf>
    <xf numFmtId="2" fontId="10" fillId="7" borderId="7" xfId="0" applyNumberFormat="1" applyFont="1" applyFill="1" applyBorder="1" applyAlignment="1">
      <alignment horizontal="center"/>
    </xf>
    <xf numFmtId="0" fontId="16" fillId="2" borderId="0" xfId="0" applyFont="1" applyFill="1" applyAlignment="1">
      <alignment wrapText="1"/>
    </xf>
    <xf numFmtId="0" fontId="10" fillId="6" borderId="1" xfId="0" applyFont="1" applyFill="1" applyBorder="1" applyAlignment="1">
      <alignment horizontal="center" wrapText="1"/>
    </xf>
    <xf numFmtId="0" fontId="6" fillId="0" borderId="1" xfId="0" applyFont="1" applyBorder="1" applyAlignment="1">
      <alignment horizontal="center"/>
    </xf>
    <xf numFmtId="4" fontId="10" fillId="7" borderId="6" xfId="0" applyNumberFormat="1" applyFont="1" applyFill="1" applyBorder="1" applyAlignment="1">
      <alignment horizontal="right"/>
    </xf>
    <xf numFmtId="0" fontId="10" fillId="2" borderId="1" xfId="3" applyFont="1" applyFill="1" applyBorder="1"/>
    <xf numFmtId="0" fontId="6" fillId="2" borderId="3" xfId="0" applyFont="1" applyFill="1" applyBorder="1" applyAlignment="1">
      <alignment vertical="top" wrapText="1"/>
    </xf>
    <xf numFmtId="0" fontId="6" fillId="2" borderId="3" xfId="0" applyFont="1" applyFill="1" applyBorder="1" applyAlignment="1">
      <alignment wrapText="1"/>
    </xf>
    <xf numFmtId="0" fontId="10" fillId="5" borderId="3" xfId="0" applyFont="1" applyFill="1" applyBorder="1" applyAlignment="1">
      <alignment horizontal="right"/>
    </xf>
    <xf numFmtId="0" fontId="10" fillId="5" borderId="1" xfId="0" applyFont="1" applyFill="1" applyBorder="1"/>
    <xf numFmtId="4" fontId="10" fillId="5" borderId="1" xfId="0" applyNumberFormat="1" applyFont="1" applyFill="1" applyBorder="1" applyAlignment="1">
      <alignment horizontal="right"/>
    </xf>
    <xf numFmtId="4" fontId="10" fillId="2" borderId="0" xfId="0" applyNumberFormat="1" applyFont="1" applyFill="1" applyAlignment="1">
      <alignment horizontal="right"/>
    </xf>
    <xf numFmtId="0" fontId="10" fillId="7" borderId="3" xfId="0" applyFont="1" applyFill="1" applyBorder="1"/>
    <xf numFmtId="0" fontId="16" fillId="7" borderId="7" xfId="0" applyFont="1" applyFill="1" applyBorder="1"/>
    <xf numFmtId="0" fontId="10" fillId="7" borderId="7" xfId="0" applyFont="1" applyFill="1" applyBorder="1" applyAlignment="1">
      <alignment horizontal="center"/>
    </xf>
    <xf numFmtId="0" fontId="10" fillId="7" borderId="7" xfId="0" applyFont="1" applyFill="1" applyBorder="1"/>
    <xf numFmtId="0" fontId="6" fillId="2" borderId="1" xfId="0" applyFont="1" applyFill="1" applyBorder="1"/>
    <xf numFmtId="4" fontId="10" fillId="2" borderId="1" xfId="0" applyNumberFormat="1" applyFont="1" applyFill="1" applyBorder="1"/>
    <xf numFmtId="2" fontId="10" fillId="2" borderId="0" xfId="0" applyNumberFormat="1" applyFont="1" applyFill="1" applyAlignment="1">
      <alignment horizontal="left"/>
    </xf>
    <xf numFmtId="0" fontId="17" fillId="2" borderId="1" xfId="4" applyFont="1" applyFill="1" applyBorder="1" applyAlignment="1">
      <alignment horizontal="center" wrapText="1"/>
    </xf>
    <xf numFmtId="0" fontId="6" fillId="2" borderId="0" xfId="4" applyFont="1" applyFill="1"/>
    <xf numFmtId="0" fontId="18" fillId="2" borderId="0" xfId="0" applyFont="1" applyFill="1"/>
    <xf numFmtId="3" fontId="6" fillId="2" borderId="1" xfId="3" applyNumberFormat="1" applyFont="1" applyFill="1" applyBorder="1" applyAlignment="1">
      <alignment horizontal="center"/>
    </xf>
    <xf numFmtId="1" fontId="6" fillId="2" borderId="1" xfId="0" applyNumberFormat="1" applyFont="1" applyFill="1" applyBorder="1" applyAlignment="1">
      <alignment horizontal="center"/>
    </xf>
    <xf numFmtId="4" fontId="6" fillId="2" borderId="9" xfId="0" applyNumberFormat="1" applyFont="1" applyFill="1" applyBorder="1" applyAlignment="1">
      <alignment wrapText="1"/>
    </xf>
    <xf numFmtId="2" fontId="6" fillId="0" borderId="1" xfId="0" applyNumberFormat="1" applyFont="1" applyBorder="1" applyAlignment="1">
      <alignment wrapText="1"/>
    </xf>
    <xf numFmtId="0" fontId="10" fillId="4" borderId="1" xfId="0" applyFont="1" applyFill="1" applyBorder="1" applyAlignment="1">
      <alignment horizontal="center"/>
    </xf>
    <xf numFmtId="4" fontId="10" fillId="4" borderId="1" xfId="0" applyNumberFormat="1" applyFont="1" applyFill="1" applyBorder="1" applyAlignment="1">
      <alignment horizontal="right"/>
    </xf>
    <xf numFmtId="0" fontId="6" fillId="0" borderId="0" xfId="0" applyFont="1"/>
    <xf numFmtId="0" fontId="10" fillId="0" borderId="0" xfId="0" applyFont="1" applyAlignment="1">
      <alignment horizontal="right"/>
    </xf>
    <xf numFmtId="4" fontId="12" fillId="2" borderId="1" xfId="3" applyNumberFormat="1" applyFont="1" applyFill="1" applyBorder="1"/>
    <xf numFmtId="0" fontId="10" fillId="0" borderId="1" xfId="0" applyFont="1" applyBorder="1" applyAlignment="1">
      <alignment horizontal="center"/>
    </xf>
    <xf numFmtId="4" fontId="10" fillId="0" borderId="1" xfId="0" applyNumberFormat="1" applyFont="1" applyBorder="1" applyAlignment="1">
      <alignment horizontal="right"/>
    </xf>
    <xf numFmtId="0" fontId="10" fillId="0" borderId="0" xfId="0" applyFont="1"/>
    <xf numFmtId="4" fontId="6" fillId="0" borderId="6" xfId="0" applyNumberFormat="1" applyFont="1" applyBorder="1" applyAlignment="1">
      <alignment horizontal="right"/>
    </xf>
    <xf numFmtId="0" fontId="6" fillId="2" borderId="1" xfId="0" applyFont="1" applyFill="1" applyBorder="1" applyAlignment="1">
      <alignment horizontal="left" wrapText="1"/>
    </xf>
    <xf numFmtId="0" fontId="10" fillId="2" borderId="5" xfId="3" applyFont="1" applyFill="1" applyBorder="1"/>
    <xf numFmtId="2" fontId="10" fillId="4" borderId="1" xfId="0" applyNumberFormat="1" applyFont="1" applyFill="1" applyBorder="1" applyAlignment="1">
      <alignment wrapText="1"/>
    </xf>
    <xf numFmtId="0" fontId="6" fillId="0" borderId="1" xfId="2" applyFont="1" applyBorder="1"/>
    <xf numFmtId="0" fontId="10" fillId="4" borderId="1" xfId="0" applyFont="1" applyFill="1" applyBorder="1" applyAlignment="1">
      <alignment horizontal="center" wrapText="1"/>
    </xf>
    <xf numFmtId="0" fontId="10" fillId="2" borderId="5" xfId="0" applyFont="1" applyFill="1" applyBorder="1" applyAlignment="1">
      <alignment wrapText="1"/>
    </xf>
    <xf numFmtId="4" fontId="10" fillId="2" borderId="5" xfId="0" applyNumberFormat="1" applyFont="1" applyFill="1" applyBorder="1" applyAlignment="1">
      <alignment horizontal="right"/>
    </xf>
    <xf numFmtId="0" fontId="6" fillId="0" borderId="1" xfId="16" applyFont="1" applyBorder="1" applyAlignment="1">
      <alignment wrapText="1"/>
    </xf>
    <xf numFmtId="0" fontId="6" fillId="2" borderId="1" xfId="0" applyFont="1" applyFill="1" applyBorder="1" applyAlignment="1">
      <alignment horizontal="center" wrapText="1"/>
    </xf>
    <xf numFmtId="4" fontId="6" fillId="2" borderId="5" xfId="0" applyNumberFormat="1" applyFont="1" applyFill="1" applyBorder="1" applyAlignment="1">
      <alignment horizontal="right"/>
    </xf>
    <xf numFmtId="4" fontId="6" fillId="2" borderId="0" xfId="0" applyNumberFormat="1" applyFont="1" applyFill="1" applyAlignment="1">
      <alignment horizontal="left"/>
    </xf>
    <xf numFmtId="0" fontId="6" fillId="2" borderId="1" xfId="7" applyFont="1" applyFill="1" applyBorder="1" applyAlignment="1">
      <alignment vertical="top" wrapText="1"/>
    </xf>
    <xf numFmtId="2" fontId="10" fillId="2" borderId="1" xfId="15" applyNumberFormat="1" applyFont="1" applyFill="1" applyBorder="1"/>
    <xf numFmtId="0" fontId="6" fillId="2" borderId="0" xfId="0" applyFont="1" applyFill="1" applyAlignment="1">
      <alignment wrapText="1"/>
    </xf>
    <xf numFmtId="0" fontId="6" fillId="4" borderId="1" xfId="0" applyFont="1" applyFill="1" applyBorder="1" applyAlignment="1">
      <alignment horizontal="center" wrapText="1"/>
    </xf>
    <xf numFmtId="0" fontId="6" fillId="7" borderId="1" xfId="0" applyFont="1" applyFill="1" applyBorder="1" applyAlignment="1">
      <alignment horizontal="center"/>
    </xf>
    <xf numFmtId="0" fontId="10" fillId="2" borderId="1" xfId="0" applyFont="1" applyFill="1" applyBorder="1" applyAlignment="1">
      <alignment horizontal="center" wrapText="1"/>
    </xf>
    <xf numFmtId="0" fontId="6" fillId="2" borderId="0" xfId="2" applyFont="1" applyFill="1"/>
    <xf numFmtId="0" fontId="10" fillId="0" borderId="1" xfId="0" applyFont="1" applyBorder="1" applyAlignment="1">
      <alignment wrapText="1"/>
    </xf>
    <xf numFmtId="4" fontId="10" fillId="2" borderId="1" xfId="0" applyNumberFormat="1" applyFont="1" applyFill="1" applyBorder="1" applyAlignment="1">
      <alignment wrapText="1"/>
    </xf>
    <xf numFmtId="0" fontId="6" fillId="2" borderId="0" xfId="4" applyFont="1" applyFill="1" applyAlignment="1">
      <alignment horizontal="center"/>
    </xf>
    <xf numFmtId="4" fontId="10" fillId="0" borderId="1" xfId="0" applyNumberFormat="1" applyFont="1" applyBorder="1"/>
    <xf numFmtId="4" fontId="10" fillId="4" borderId="1" xfId="0" applyNumberFormat="1" applyFont="1" applyFill="1" applyBorder="1"/>
    <xf numFmtId="4" fontId="6" fillId="2" borderId="1" xfId="4" applyNumberFormat="1" applyFont="1" applyFill="1" applyBorder="1" applyAlignment="1">
      <alignment horizontal="left" wrapText="1"/>
    </xf>
    <xf numFmtId="0" fontId="17" fillId="2" borderId="4" xfId="0" applyFont="1" applyFill="1" applyBorder="1" applyAlignment="1">
      <alignment wrapText="1"/>
    </xf>
    <xf numFmtId="4" fontId="10" fillId="2" borderId="0" xfId="0" applyNumberFormat="1" applyFont="1" applyFill="1"/>
    <xf numFmtId="0" fontId="16" fillId="2" borderId="0" xfId="0" applyFont="1" applyFill="1"/>
    <xf numFmtId="0" fontId="19" fillId="2" borderId="0" xfId="0" applyFont="1" applyFill="1" applyAlignment="1">
      <alignment horizontal="left" wrapText="1"/>
    </xf>
    <xf numFmtId="0" fontId="10" fillId="6" borderId="1" xfId="2" applyFont="1" applyFill="1" applyBorder="1"/>
    <xf numFmtId="0" fontId="6" fillId="2" borderId="0" xfId="4" applyFont="1" applyFill="1" applyAlignment="1">
      <alignment wrapText="1"/>
    </xf>
    <xf numFmtId="2" fontId="10" fillId="6" borderId="1" xfId="3" applyNumberFormat="1" applyFont="1" applyFill="1" applyBorder="1"/>
    <xf numFmtId="4" fontId="10" fillId="6" borderId="1" xfId="2" applyNumberFormat="1" applyFont="1" applyFill="1" applyBorder="1"/>
    <xf numFmtId="0" fontId="20" fillId="2" borderId="1" xfId="6" applyFont="1" applyFill="1" applyBorder="1" applyAlignment="1">
      <alignment wrapText="1"/>
    </xf>
    <xf numFmtId="0" fontId="10" fillId="2" borderId="1" xfId="2" applyFont="1" applyFill="1" applyBorder="1"/>
    <xf numFmtId="4" fontId="10" fillId="2" borderId="1" xfId="2" applyNumberFormat="1" applyFont="1" applyFill="1" applyBorder="1"/>
    <xf numFmtId="4" fontId="6" fillId="2" borderId="1" xfId="2" applyNumberFormat="1" applyFont="1" applyFill="1" applyBorder="1"/>
    <xf numFmtId="0" fontId="10" fillId="2" borderId="1" xfId="7" applyFont="1" applyFill="1" applyBorder="1" applyAlignment="1">
      <alignment wrapText="1"/>
    </xf>
    <xf numFmtId="4" fontId="10" fillId="2" borderId="1" xfId="4" applyNumberFormat="1" applyFont="1" applyFill="1" applyBorder="1" applyAlignment="1">
      <alignment wrapText="1"/>
    </xf>
    <xf numFmtId="0" fontId="12" fillId="2" borderId="1" xfId="0" applyFont="1" applyFill="1" applyBorder="1"/>
    <xf numFmtId="0" fontId="19" fillId="2" borderId="1" xfId="0" applyFont="1" applyFill="1" applyBorder="1" applyAlignment="1">
      <alignment wrapText="1"/>
    </xf>
    <xf numFmtId="0" fontId="6" fillId="2" borderId="3" xfId="0" applyFont="1" applyFill="1" applyBorder="1" applyAlignment="1">
      <alignment horizontal="center" wrapText="1"/>
    </xf>
    <xf numFmtId="0" fontId="6" fillId="2" borderId="1" xfId="15" applyFont="1" applyFill="1" applyBorder="1" applyAlignment="1">
      <alignment horizontal="left" vertical="center" wrapText="1"/>
    </xf>
    <xf numFmtId="4" fontId="6" fillId="2" borderId="1" xfId="0" applyNumberFormat="1" applyFont="1" applyFill="1" applyBorder="1"/>
    <xf numFmtId="0" fontId="10" fillId="4" borderId="5" xfId="0" applyFont="1" applyFill="1" applyBorder="1" applyAlignment="1">
      <alignment wrapText="1"/>
    </xf>
    <xf numFmtId="0" fontId="10" fillId="3" borderId="1" xfId="0" applyFont="1" applyFill="1" applyBorder="1"/>
    <xf numFmtId="0" fontId="6" fillId="2" borderId="1" xfId="5" applyFont="1" applyFill="1" applyBorder="1"/>
    <xf numFmtId="0" fontId="6" fillId="2" borderId="1" xfId="3" applyFont="1" applyFill="1" applyBorder="1" applyAlignment="1">
      <alignment wrapText="1"/>
    </xf>
    <xf numFmtId="0" fontId="6" fillId="0" borderId="1" xfId="0" applyFont="1" applyBorder="1" applyAlignment="1">
      <alignment vertical="center"/>
    </xf>
    <xf numFmtId="4" fontId="10" fillId="8" borderId="1" xfId="2" applyNumberFormat="1" applyFont="1" applyFill="1" applyBorder="1"/>
    <xf numFmtId="0" fontId="10" fillId="8" borderId="1" xfId="15" applyFont="1" applyFill="1" applyBorder="1"/>
    <xf numFmtId="0" fontId="6" fillId="2" borderId="5" xfId="12" applyFont="1" applyFill="1" applyBorder="1" applyAlignment="1">
      <alignment horizontal="left" vertical="center" wrapText="1"/>
    </xf>
    <xf numFmtId="2" fontId="6" fillId="2" borderId="1" xfId="0" applyNumberFormat="1" applyFont="1" applyFill="1" applyBorder="1" applyAlignment="1">
      <alignment horizontal="left" wrapText="1"/>
    </xf>
    <xf numFmtId="0" fontId="17" fillId="2" borderId="4" xfId="0" applyFont="1" applyFill="1" applyBorder="1" applyAlignment="1">
      <alignment vertical="center"/>
    </xf>
    <xf numFmtId="4" fontId="14" fillId="2" borderId="1" xfId="0" applyNumberFormat="1" applyFont="1" applyFill="1" applyBorder="1" applyAlignment="1">
      <alignment horizontal="right"/>
    </xf>
    <xf numFmtId="0" fontId="17" fillId="2" borderId="1" xfId="0" applyFont="1" applyFill="1" applyBorder="1"/>
    <xf numFmtId="0" fontId="6" fillId="2" borderId="3" xfId="4" applyFont="1" applyFill="1" applyBorder="1" applyAlignment="1">
      <alignment wrapText="1"/>
    </xf>
    <xf numFmtId="0" fontId="6" fillId="2" borderId="3" xfId="4" applyFont="1" applyFill="1" applyBorder="1" applyAlignment="1">
      <alignment horizontal="left" wrapText="1"/>
    </xf>
    <xf numFmtId="0" fontId="10" fillId="2" borderId="1" xfId="15" applyFont="1" applyFill="1" applyBorder="1"/>
    <xf numFmtId="4" fontId="6" fillId="2" borderId="6" xfId="8" applyNumberFormat="1" applyFont="1" applyFill="1" applyBorder="1" applyAlignment="1">
      <alignment horizontal="right"/>
    </xf>
    <xf numFmtId="0" fontId="10" fillId="6" borderId="1" xfId="15" applyFont="1" applyFill="1" applyBorder="1" applyAlignment="1">
      <alignment wrapText="1"/>
    </xf>
    <xf numFmtId="4" fontId="10" fillId="6" borderId="1" xfId="0" applyNumberFormat="1" applyFont="1" applyFill="1" applyBorder="1" applyAlignment="1">
      <alignment horizontal="right"/>
    </xf>
    <xf numFmtId="4" fontId="10" fillId="2" borderId="1" xfId="4" applyNumberFormat="1" applyFont="1" applyFill="1" applyBorder="1" applyAlignment="1">
      <alignment horizontal="left" wrapText="1"/>
    </xf>
    <xf numFmtId="0" fontId="12" fillId="2" borderId="1" xfId="4" applyFont="1" applyFill="1" applyBorder="1" applyAlignment="1">
      <alignment wrapText="1"/>
    </xf>
    <xf numFmtId="4" fontId="6" fillId="2" borderId="1" xfId="6" applyNumberFormat="1" applyFont="1" applyFill="1" applyBorder="1" applyAlignment="1">
      <alignment wrapText="1"/>
    </xf>
    <xf numFmtId="4" fontId="6" fillId="2" borderId="0" xfId="4" applyNumberFormat="1" applyFont="1" applyFill="1" applyAlignment="1">
      <alignment wrapText="1"/>
    </xf>
    <xf numFmtId="2" fontId="6" fillId="0" borderId="0" xfId="0" applyNumberFormat="1" applyFont="1"/>
    <xf numFmtId="0" fontId="12" fillId="0" borderId="1" xfId="0" applyFont="1" applyBorder="1" applyAlignment="1">
      <alignment vertical="center"/>
    </xf>
    <xf numFmtId="0" fontId="6" fillId="2" borderId="1" xfId="9" applyFont="1" applyFill="1" applyBorder="1" applyAlignment="1">
      <alignment wrapText="1"/>
    </xf>
    <xf numFmtId="4" fontId="6" fillId="2" borderId="3" xfId="4" applyNumberFormat="1" applyFont="1" applyFill="1" applyBorder="1" applyAlignment="1">
      <alignment horizontal="left" wrapText="1"/>
    </xf>
    <xf numFmtId="0" fontId="11" fillId="2" borderId="0" xfId="0" applyFont="1" applyFill="1" applyAlignment="1">
      <alignment wrapText="1"/>
    </xf>
    <xf numFmtId="0" fontId="6" fillId="2" borderId="0" xfId="15" applyFont="1" applyFill="1" applyAlignment="1">
      <alignment wrapText="1"/>
    </xf>
    <xf numFmtId="2" fontId="6" fillId="2" borderId="3" xfId="0" applyNumberFormat="1" applyFont="1" applyFill="1" applyBorder="1" applyAlignment="1">
      <alignment wrapText="1"/>
    </xf>
    <xf numFmtId="0" fontId="6" fillId="2" borderId="3" xfId="7" applyFont="1" applyFill="1" applyBorder="1" applyAlignment="1">
      <alignment vertical="top" wrapText="1"/>
    </xf>
    <xf numFmtId="2" fontId="6" fillId="2" borderId="5" xfId="0" applyNumberFormat="1" applyFont="1" applyFill="1" applyBorder="1" applyAlignment="1">
      <alignment wrapText="1"/>
    </xf>
    <xf numFmtId="0" fontId="6" fillId="2" borderId="1" xfId="0" applyFont="1" applyFill="1" applyBorder="1" applyAlignment="1">
      <alignment vertical="center" wrapText="1"/>
    </xf>
    <xf numFmtId="0" fontId="6" fillId="2" borderId="13" xfId="4" applyFont="1" applyFill="1" applyBorder="1" applyAlignment="1">
      <alignment wrapText="1"/>
    </xf>
    <xf numFmtId="0" fontId="6" fillId="0" borderId="3" xfId="0" applyFont="1" applyBorder="1" applyAlignment="1">
      <alignment vertical="center" wrapText="1"/>
    </xf>
    <xf numFmtId="4" fontId="6" fillId="2" borderId="0" xfId="4" applyNumberFormat="1" applyFont="1" applyFill="1"/>
    <xf numFmtId="4" fontId="10" fillId="2" borderId="0" xfId="4" applyNumberFormat="1" applyFont="1" applyFill="1"/>
    <xf numFmtId="0" fontId="6" fillId="2" borderId="0" xfId="3" applyFont="1" applyFill="1" applyAlignment="1">
      <alignment wrapText="1"/>
    </xf>
    <xf numFmtId="4" fontId="6" fillId="2" borderId="0" xfId="2" applyNumberFormat="1" applyFont="1" applyFill="1"/>
    <xf numFmtId="0" fontId="21" fillId="0" borderId="0" xfId="0" applyFont="1" applyAlignment="1">
      <alignment wrapText="1"/>
    </xf>
    <xf numFmtId="0" fontId="10" fillId="0" borderId="0" xfId="0" applyFont="1" applyAlignment="1">
      <alignment horizontal="center"/>
    </xf>
    <xf numFmtId="0" fontId="10" fillId="0" borderId="0" xfId="0" applyFont="1" applyAlignment="1">
      <alignment horizontal="left"/>
    </xf>
    <xf numFmtId="0" fontId="22" fillId="2" borderId="0" xfId="0" applyFont="1" applyFill="1" applyAlignment="1">
      <alignment horizontal="right"/>
    </xf>
    <xf numFmtId="0" fontId="23" fillId="2" borderId="0" xfId="0" applyFont="1" applyFill="1" applyAlignment="1">
      <alignment horizontal="center"/>
    </xf>
    <xf numFmtId="0" fontId="22" fillId="0" borderId="0" xfId="0" applyFont="1" applyAlignment="1">
      <alignment horizontal="right"/>
    </xf>
    <xf numFmtId="0" fontId="22" fillId="2" borderId="0" xfId="0" applyFont="1" applyFill="1"/>
    <xf numFmtId="4" fontId="22" fillId="2" borderId="0" xfId="0" applyNumberFormat="1" applyFont="1" applyFill="1"/>
    <xf numFmtId="0" fontId="23" fillId="0" borderId="0" xfId="0" applyFont="1"/>
    <xf numFmtId="0" fontId="22" fillId="2" borderId="12" xfId="0" applyFont="1" applyFill="1" applyBorder="1"/>
    <xf numFmtId="0" fontId="23" fillId="2" borderId="12" xfId="0" applyFont="1" applyFill="1" applyBorder="1"/>
    <xf numFmtId="0" fontId="22" fillId="2" borderId="0" xfId="4" applyFont="1" applyFill="1" applyAlignment="1">
      <alignment wrapText="1"/>
    </xf>
    <xf numFmtId="0" fontId="22" fillId="0" borderId="0" xfId="0" applyFont="1"/>
    <xf numFmtId="0" fontId="10" fillId="2" borderId="3" xfId="0" applyFont="1" applyFill="1" applyBorder="1" applyAlignment="1">
      <alignment horizontal="left"/>
    </xf>
    <xf numFmtId="0" fontId="10" fillId="2" borderId="7" xfId="0" applyFont="1" applyFill="1" applyBorder="1" applyAlignment="1">
      <alignment horizontal="left"/>
    </xf>
    <xf numFmtId="0" fontId="10" fillId="2" borderId="0" xfId="0" applyFont="1" applyFill="1" applyAlignment="1">
      <alignment horizontal="left"/>
    </xf>
    <xf numFmtId="0" fontId="10" fillId="2" borderId="0" xfId="0" applyFont="1" applyFill="1" applyAlignment="1">
      <alignment horizontal="center"/>
    </xf>
    <xf numFmtId="0" fontId="6" fillId="2" borderId="0" xfId="0" applyFont="1" applyFill="1" applyAlignment="1">
      <alignment horizontal="center"/>
    </xf>
    <xf numFmtId="0" fontId="10" fillId="7" borderId="1" xfId="0" applyFont="1" applyFill="1" applyBorder="1" applyAlignment="1">
      <alignment wrapText="1"/>
    </xf>
    <xf numFmtId="0" fontId="6" fillId="7" borderId="1" xfId="0" applyFont="1" applyFill="1" applyBorder="1" applyAlignment="1">
      <alignment wrapText="1"/>
    </xf>
    <xf numFmtId="0" fontId="10" fillId="7" borderId="3" xfId="0" applyFont="1" applyFill="1" applyBorder="1" applyAlignment="1">
      <alignment horizontal="left" wrapText="1"/>
    </xf>
    <xf numFmtId="0" fontId="6" fillId="7" borderId="7" xfId="0" applyFont="1" applyFill="1" applyBorder="1" applyAlignment="1">
      <alignment horizontal="left" wrapText="1"/>
    </xf>
    <xf numFmtId="0" fontId="10" fillId="7" borderId="3" xfId="0" applyFont="1" applyFill="1" applyBorder="1" applyAlignment="1">
      <alignment horizontal="left"/>
    </xf>
    <xf numFmtId="0" fontId="10" fillId="7" borderId="7" xfId="0" applyFont="1" applyFill="1" applyBorder="1" applyAlignment="1">
      <alignment horizontal="left"/>
    </xf>
    <xf numFmtId="44" fontId="6" fillId="5" borderId="1" xfId="1" applyFont="1" applyFill="1" applyBorder="1" applyAlignment="1">
      <alignment horizontal="center"/>
    </xf>
    <xf numFmtId="0" fontId="10" fillId="0" borderId="0" xfId="0" applyFont="1" applyAlignment="1">
      <alignment horizontal="center"/>
    </xf>
    <xf numFmtId="0" fontId="10" fillId="5" borderId="1" xfId="0" applyFont="1" applyFill="1" applyBorder="1" applyAlignment="1">
      <alignment horizontal="left" wrapText="1"/>
    </xf>
    <xf numFmtId="0" fontId="10" fillId="0" borderId="1" xfId="0" applyFont="1" applyBorder="1" applyAlignment="1">
      <alignment horizontal="left" wrapText="1"/>
    </xf>
    <xf numFmtId="0" fontId="19" fillId="5" borderId="1" xfId="0" applyFont="1" applyFill="1" applyBorder="1" applyAlignment="1">
      <alignment horizontal="left" wrapText="1"/>
    </xf>
    <xf numFmtId="0" fontId="6" fillId="0" borderId="1" xfId="0" applyFont="1" applyBorder="1" applyAlignment="1">
      <alignment horizontal="left" wrapText="1"/>
    </xf>
    <xf numFmtId="0" fontId="6" fillId="0" borderId="2" xfId="0" applyFont="1" applyBorder="1" applyAlignment="1">
      <alignment horizontal="center"/>
    </xf>
    <xf numFmtId="0" fontId="10" fillId="2" borderId="3" xfId="0" applyFont="1" applyFill="1" applyBorder="1" applyAlignment="1"/>
    <xf numFmtId="0" fontId="6" fillId="2" borderId="7" xfId="0" applyFont="1" applyFill="1" applyBorder="1" applyAlignment="1"/>
  </cellXfs>
  <cellStyles count="23">
    <cellStyle name="Monedă" xfId="1" builtinId="4"/>
    <cellStyle name="Normal" xfId="0" builtinId="0"/>
    <cellStyle name="Normal 10" xfId="6" xr:uid="{DC9FD2A7-A01A-4D5F-BF1A-248E8421A29D}"/>
    <cellStyle name="Normal 10 2" xfId="21" xr:uid="{BFA033D3-30DA-4DB0-BAA3-1711A4E647DA}"/>
    <cellStyle name="Normal 2" xfId="14" xr:uid="{2434EE67-8761-44A7-A081-CC3811E64CA2}"/>
    <cellStyle name="Normal 3 2 2" xfId="8" xr:uid="{43E310E9-0765-4CAC-8B8A-CF4D5D3D7C81}"/>
    <cellStyle name="Normal 3 2 2 2" xfId="4" xr:uid="{CEDB7BC0-4653-4200-B74D-F93798C7DC14}"/>
    <cellStyle name="Normal 3 2 3" xfId="13" xr:uid="{DFC50E4F-3547-455B-A893-6338CE7F8274}"/>
    <cellStyle name="Normal 3 3" xfId="16" xr:uid="{8253A4B9-9173-43BD-A73C-03662128DA4A}"/>
    <cellStyle name="Normal 4" xfId="10" xr:uid="{21B2F0D7-C204-4C26-9A35-A059BA4B0992}"/>
    <cellStyle name="Normal 5 3" xfId="2" xr:uid="{1EB6B6DE-6AD5-4E2A-8491-6D03C28BDE45}"/>
    <cellStyle name="Normal 5 3 2" xfId="19" xr:uid="{D152B2DF-0EFE-4BCA-88BC-B72F610778FA}"/>
    <cellStyle name="Normal 5 4" xfId="15" xr:uid="{FE283685-D4C4-4BA7-8219-A14A47BB632B}"/>
    <cellStyle name="Normal 5 4 2" xfId="11" xr:uid="{085F3D8A-2211-4AE8-9183-3F70F657A67C}"/>
    <cellStyle name="Normal 5 4 2 2" xfId="17" xr:uid="{CB16AAFA-54AC-4977-B9B8-FA4611AE942F}"/>
    <cellStyle name="Normal 5 4 4 2 2" xfId="3" xr:uid="{8DAC450E-3A87-46AB-A07E-9302592AF2B7}"/>
    <cellStyle name="Normal 5 4 4 2 2 2" xfId="18" xr:uid="{E04F669C-D4FA-43E1-AEFC-F73D8A59834A}"/>
    <cellStyle name="Normal 5 4 7 2 2" xfId="7" xr:uid="{192663EC-69FD-4A7E-9D08-4B6B32DA3C6A}"/>
    <cellStyle name="Normal 5 4 7 2 2 2" xfId="20" xr:uid="{B16811EC-C008-4D4A-83F0-D8481B4E9B2D}"/>
    <cellStyle name="Normal 7 2 2" xfId="9" xr:uid="{C277BFE2-E618-4ABA-A29B-C27E801F1694}"/>
    <cellStyle name="Normal 9" xfId="5" xr:uid="{E4072916-1DFF-481C-BB9D-DABB851A7AF7}"/>
    <cellStyle name="Normal 9 2" xfId="22" xr:uid="{2753AB85-7E85-4E52-9EE2-F2D449FF7963}"/>
    <cellStyle name="Normal_Anexa F 140 146 10.07" xfId="12" xr:uid="{A24D15B1-8E4C-40E1-9299-79EE43039C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DF5F5-BF44-4459-B433-08F7EDFFBED2}">
  <dimension ref="A1:BI382"/>
  <sheetViews>
    <sheetView tabSelected="1" zoomScaleNormal="100" zoomScaleSheetLayoutView="61" workbookViewId="0">
      <selection activeCell="G16" sqref="G16"/>
    </sheetView>
  </sheetViews>
  <sheetFormatPr defaultRowHeight="15.75"/>
  <cols>
    <col min="1" max="1" width="6.42578125" style="136" customWidth="1"/>
    <col min="2" max="2" width="73.7109375" style="136" customWidth="1"/>
    <col min="3" max="3" width="9.42578125" style="28" customWidth="1"/>
    <col min="4" max="4" width="8.28515625" style="24" customWidth="1"/>
    <col min="5" max="5" width="40" style="30" customWidth="1"/>
    <col min="6" max="6" width="14.5703125" style="229" customWidth="1"/>
    <col min="7" max="7" width="93.42578125" style="136" customWidth="1"/>
    <col min="8" max="8" width="44.5703125" style="26" customWidth="1"/>
    <col min="9" max="9" width="12" style="19" customWidth="1"/>
    <col min="10" max="10" width="16.28515625" style="19" customWidth="1"/>
    <col min="11" max="11" width="10.140625" style="19" bestFit="1" customWidth="1"/>
    <col min="12" max="12" width="12.28515625" style="19" customWidth="1"/>
    <col min="13" max="13" width="9.140625" style="19"/>
    <col min="14" max="14" width="9.5703125" style="19" bestFit="1" customWidth="1"/>
    <col min="15" max="15" width="9.140625" style="19"/>
    <col min="16" max="16" width="9.5703125" style="19" bestFit="1" customWidth="1"/>
    <col min="17" max="61" width="9.140625" style="19"/>
    <col min="62" max="16384" width="9.140625" style="136"/>
  </cols>
  <sheetData>
    <row r="1" spans="1:18" s="19" customFormat="1">
      <c r="A1" s="23" t="s">
        <v>0</v>
      </c>
      <c r="B1" s="23"/>
      <c r="C1" s="24"/>
      <c r="D1" s="24"/>
      <c r="E1" s="25"/>
      <c r="F1" s="227"/>
      <c r="H1" s="26"/>
      <c r="I1" s="23"/>
      <c r="J1" s="23"/>
    </row>
    <row r="2" spans="1:18" s="19" customFormat="1">
      <c r="A2" s="23"/>
      <c r="B2" s="23"/>
      <c r="C2" s="239" t="s">
        <v>1</v>
      </c>
      <c r="D2" s="239"/>
      <c r="E2" s="239"/>
      <c r="F2" s="239"/>
      <c r="G2" s="136"/>
      <c r="H2" s="26"/>
      <c r="I2" s="23"/>
      <c r="J2" s="23"/>
    </row>
    <row r="3" spans="1:18" s="19" customFormat="1">
      <c r="A3" s="240"/>
      <c r="B3" s="241"/>
      <c r="C3" s="241"/>
      <c r="D3" s="241"/>
      <c r="E3" s="241"/>
      <c r="F3" s="241"/>
      <c r="G3" s="241"/>
      <c r="H3" s="241"/>
      <c r="I3" s="241"/>
      <c r="J3" s="241"/>
    </row>
    <row r="4" spans="1:18" s="19" customFormat="1">
      <c r="A4" s="240" t="s">
        <v>2</v>
      </c>
      <c r="B4" s="240"/>
      <c r="C4" s="240"/>
      <c r="D4" s="240"/>
      <c r="E4" s="240"/>
      <c r="F4" s="240"/>
    </row>
    <row r="5" spans="1:18" s="19" customFormat="1">
      <c r="A5" s="29"/>
      <c r="B5" s="29"/>
      <c r="C5" s="29"/>
      <c r="D5" s="29"/>
      <c r="E5" s="29"/>
      <c r="F5" s="228"/>
    </row>
    <row r="6" spans="1:18" s="19" customFormat="1">
      <c r="C6" s="24"/>
      <c r="D6" s="24"/>
      <c r="E6" s="25" t="s">
        <v>3</v>
      </c>
      <c r="F6" s="229"/>
      <c r="H6" s="26"/>
      <c r="J6" s="23"/>
    </row>
    <row r="7" spans="1:18" s="19" customFormat="1" ht="15.75" customHeight="1">
      <c r="A7" s="31"/>
      <c r="B7" s="32"/>
      <c r="C7" s="33" t="s">
        <v>4</v>
      </c>
      <c r="D7" s="33" t="s">
        <v>5</v>
      </c>
      <c r="E7" s="34" t="s">
        <v>6</v>
      </c>
      <c r="F7" s="230"/>
      <c r="H7" s="239"/>
      <c r="I7" s="239"/>
      <c r="J7" s="239"/>
    </row>
    <row r="8" spans="1:18" s="19" customFormat="1" ht="15.75" customHeight="1">
      <c r="A8" s="35">
        <v>1</v>
      </c>
      <c r="B8" s="36">
        <v>2</v>
      </c>
      <c r="C8" s="36">
        <v>3</v>
      </c>
      <c r="D8" s="36">
        <v>4</v>
      </c>
      <c r="E8" s="37">
        <v>5</v>
      </c>
      <c r="F8" s="230"/>
      <c r="G8" s="21"/>
      <c r="H8" s="26"/>
      <c r="I8" s="29"/>
      <c r="J8" s="29"/>
      <c r="K8" s="39"/>
      <c r="L8" s="40"/>
      <c r="M8" s="39"/>
    </row>
    <row r="9" spans="1:18" s="19" customFormat="1" ht="14.25" customHeight="1">
      <c r="A9" s="41"/>
      <c r="B9" s="32"/>
      <c r="C9" s="33"/>
      <c r="D9" s="33"/>
      <c r="E9" s="42">
        <f>E10+E143+E323+E342</f>
        <v>109062.1</v>
      </c>
      <c r="F9" s="231" t="e">
        <f>E9-#REF!</f>
        <v>#REF!</v>
      </c>
      <c r="G9" s="21"/>
      <c r="H9" s="21"/>
      <c r="I9" s="21"/>
      <c r="L9" s="43"/>
      <c r="M9" s="39"/>
      <c r="N9" s="44"/>
      <c r="O9" s="39"/>
    </row>
    <row r="10" spans="1:18" s="19" customFormat="1" ht="17.25" customHeight="1">
      <c r="A10" s="255" t="s">
        <v>7</v>
      </c>
      <c r="B10" s="256"/>
      <c r="C10" s="36"/>
      <c r="D10" s="36"/>
      <c r="E10" s="45">
        <f>E11+E106++E64+E102</f>
        <v>35363.1</v>
      </c>
      <c r="F10" s="230"/>
      <c r="G10" s="153"/>
      <c r="H10" s="38"/>
      <c r="I10" s="21"/>
      <c r="J10" s="39"/>
      <c r="K10" s="39"/>
      <c r="L10" s="40"/>
      <c r="M10" s="46"/>
      <c r="N10" s="44"/>
      <c r="O10" s="47"/>
      <c r="P10" s="47"/>
      <c r="R10" s="39"/>
    </row>
    <row r="11" spans="1:18" s="19" customFormat="1" ht="15.75" customHeight="1">
      <c r="A11" s="48" t="s">
        <v>8</v>
      </c>
      <c r="B11" s="49"/>
      <c r="C11" s="50"/>
      <c r="D11" s="50"/>
      <c r="E11" s="51">
        <f>E45+E32+E12+E37+E26+E29</f>
        <v>2993.1</v>
      </c>
      <c r="F11" s="230"/>
      <c r="G11" s="21"/>
      <c r="H11" s="38"/>
      <c r="I11" s="21"/>
      <c r="J11" s="52"/>
      <c r="K11" s="21"/>
    </row>
    <row r="12" spans="1:18" s="19" customFormat="1" ht="15.75" customHeight="1">
      <c r="A12" s="53"/>
      <c r="B12" s="54" t="s">
        <v>9</v>
      </c>
      <c r="C12" s="55" t="s">
        <v>10</v>
      </c>
      <c r="D12" s="54"/>
      <c r="E12" s="56">
        <f>SUM(E13:E25)</f>
        <v>437</v>
      </c>
      <c r="F12" s="230"/>
      <c r="G12" s="21"/>
      <c r="H12" s="38"/>
      <c r="I12" s="57"/>
      <c r="K12" s="21"/>
    </row>
    <row r="13" spans="1:18" s="19" customFormat="1" ht="15.75" customHeight="1">
      <c r="A13" s="53"/>
      <c r="B13" s="1" t="s">
        <v>11</v>
      </c>
      <c r="C13" s="17" t="s">
        <v>12</v>
      </c>
      <c r="D13" s="3">
        <f>7+1</f>
        <v>8</v>
      </c>
      <c r="E13" s="58">
        <f>57+9</f>
        <v>66</v>
      </c>
      <c r="F13" s="230"/>
      <c r="G13" s="21"/>
      <c r="H13" s="38"/>
      <c r="K13" s="21"/>
    </row>
    <row r="14" spans="1:18" s="19" customFormat="1" ht="15.75" customHeight="1">
      <c r="A14" s="53"/>
      <c r="B14" s="193" t="s">
        <v>13</v>
      </c>
      <c r="C14" s="17" t="s">
        <v>12</v>
      </c>
      <c r="D14" s="3">
        <v>3</v>
      </c>
      <c r="E14" s="58">
        <f>7+19</f>
        <v>26</v>
      </c>
      <c r="F14" s="230"/>
      <c r="G14" s="21"/>
      <c r="H14" s="38"/>
      <c r="K14" s="21"/>
    </row>
    <row r="15" spans="1:18" s="19" customFormat="1" ht="15.75" customHeight="1">
      <c r="A15" s="53"/>
      <c r="B15" s="1" t="s">
        <v>14</v>
      </c>
      <c r="C15" s="17" t="s">
        <v>12</v>
      </c>
      <c r="D15" s="3">
        <f>11+1+1</f>
        <v>13</v>
      </c>
      <c r="E15" s="58">
        <f>12+1+1</f>
        <v>14</v>
      </c>
      <c r="F15" s="230"/>
      <c r="G15" s="21"/>
      <c r="H15" s="38"/>
      <c r="K15" s="21"/>
    </row>
    <row r="16" spans="1:18" s="19" customFormat="1" ht="15.75" customHeight="1">
      <c r="A16" s="53"/>
      <c r="B16" s="1" t="s">
        <v>15</v>
      </c>
      <c r="C16" s="17" t="s">
        <v>12</v>
      </c>
      <c r="D16" s="2">
        <v>1</v>
      </c>
      <c r="E16" s="58">
        <v>7</v>
      </c>
      <c r="F16" s="230"/>
      <c r="G16" s="21"/>
      <c r="H16" s="38"/>
      <c r="K16" s="21"/>
    </row>
    <row r="17" spans="1:11" s="19" customFormat="1" ht="15.75" customHeight="1">
      <c r="A17" s="53"/>
      <c r="B17" s="193" t="s">
        <v>16</v>
      </c>
      <c r="C17" s="17" t="s">
        <v>12</v>
      </c>
      <c r="D17" s="2">
        <f>1+1</f>
        <v>2</v>
      </c>
      <c r="E17" s="58">
        <f>15+15</f>
        <v>30</v>
      </c>
      <c r="F17" s="230"/>
      <c r="G17" s="21"/>
      <c r="H17" s="38"/>
      <c r="K17" s="21"/>
    </row>
    <row r="18" spans="1:11" s="19" customFormat="1" ht="15.75" customHeight="1">
      <c r="A18" s="53"/>
      <c r="B18" s="193" t="s">
        <v>17</v>
      </c>
      <c r="C18" s="17" t="s">
        <v>12</v>
      </c>
      <c r="D18" s="2">
        <v>1</v>
      </c>
      <c r="E18" s="58">
        <v>3</v>
      </c>
      <c r="F18" s="230"/>
      <c r="G18" s="21"/>
      <c r="H18" s="38"/>
      <c r="K18" s="21"/>
    </row>
    <row r="19" spans="1:11" s="19" customFormat="1" ht="15.75" customHeight="1">
      <c r="A19" s="53"/>
      <c r="B19" s="193" t="s">
        <v>18</v>
      </c>
      <c r="C19" s="17" t="s">
        <v>12</v>
      </c>
      <c r="D19" s="2">
        <v>2</v>
      </c>
      <c r="E19" s="58">
        <v>13</v>
      </c>
      <c r="F19" s="230" t="s">
        <v>19</v>
      </c>
      <c r="G19" s="21"/>
      <c r="H19" s="38"/>
      <c r="K19" s="21"/>
    </row>
    <row r="20" spans="1:11" s="19" customFormat="1" ht="15.75" customHeight="1">
      <c r="A20" s="53"/>
      <c r="B20" s="193" t="s">
        <v>20</v>
      </c>
      <c r="C20" s="17" t="s">
        <v>12</v>
      </c>
      <c r="D20" s="2">
        <v>1</v>
      </c>
      <c r="E20" s="58">
        <v>8</v>
      </c>
      <c r="F20" s="230" t="s">
        <v>19</v>
      </c>
      <c r="G20" s="21"/>
      <c r="H20" s="38"/>
      <c r="K20" s="21"/>
    </row>
    <row r="21" spans="1:11" s="19" customFormat="1" ht="15.75" customHeight="1">
      <c r="A21" s="53"/>
      <c r="B21" s="1" t="s">
        <v>21</v>
      </c>
      <c r="C21" s="17" t="s">
        <v>12</v>
      </c>
      <c r="D21" s="2">
        <v>1</v>
      </c>
      <c r="E21" s="58">
        <v>19</v>
      </c>
      <c r="F21" s="230"/>
      <c r="G21" s="21"/>
      <c r="H21" s="38"/>
      <c r="K21" s="21"/>
    </row>
    <row r="22" spans="1:11" s="19" customFormat="1" ht="15.75" customHeight="1">
      <c r="A22" s="53"/>
      <c r="B22" s="1" t="s">
        <v>21</v>
      </c>
      <c r="C22" s="17" t="s">
        <v>12</v>
      </c>
      <c r="D22" s="2">
        <v>1</v>
      </c>
      <c r="E22" s="58">
        <v>18</v>
      </c>
      <c r="F22" s="230"/>
      <c r="G22" s="21"/>
      <c r="H22" s="38"/>
      <c r="K22" s="21"/>
    </row>
    <row r="23" spans="1:11" s="19" customFormat="1">
      <c r="A23" s="47"/>
      <c r="B23" s="1" t="s">
        <v>22</v>
      </c>
      <c r="C23" s="17" t="s">
        <v>12</v>
      </c>
      <c r="D23" s="2">
        <v>1</v>
      </c>
      <c r="E23" s="58">
        <v>75</v>
      </c>
      <c r="F23" s="230"/>
      <c r="G23" s="21"/>
      <c r="H23" s="21"/>
      <c r="K23" s="21"/>
    </row>
    <row r="24" spans="1:11" s="19" customFormat="1" ht="15.75" customHeight="1">
      <c r="A24" s="47"/>
      <c r="B24" s="1" t="s">
        <v>23</v>
      </c>
      <c r="C24" s="17" t="s">
        <v>12</v>
      </c>
      <c r="D24" s="2">
        <v>1</v>
      </c>
      <c r="E24" s="58">
        <v>50</v>
      </c>
      <c r="F24" s="230"/>
      <c r="G24" s="21"/>
      <c r="H24" s="21"/>
      <c r="K24" s="21"/>
    </row>
    <row r="25" spans="1:11" s="19" customFormat="1" ht="15.75" customHeight="1">
      <c r="A25" s="47"/>
      <c r="B25" s="193" t="s">
        <v>24</v>
      </c>
      <c r="C25" s="17" t="s">
        <v>12</v>
      </c>
      <c r="D25" s="2">
        <v>1</v>
      </c>
      <c r="E25" s="58">
        <v>108</v>
      </c>
      <c r="F25" s="230"/>
      <c r="G25" s="21"/>
      <c r="H25" s="21"/>
      <c r="K25" s="21"/>
    </row>
    <row r="26" spans="1:11" s="19" customFormat="1">
      <c r="A26" s="53"/>
      <c r="B26" s="59" t="s">
        <v>25</v>
      </c>
      <c r="C26" s="60" t="s">
        <v>26</v>
      </c>
      <c r="D26" s="61"/>
      <c r="E26" s="62">
        <f>E27</f>
        <v>1</v>
      </c>
      <c r="F26" s="230"/>
      <c r="G26" s="21"/>
      <c r="H26" s="21"/>
      <c r="K26" s="21"/>
    </row>
    <row r="27" spans="1:11" s="19" customFormat="1" ht="15.75" customHeight="1">
      <c r="A27" s="53"/>
      <c r="B27" s="63" t="s">
        <v>27</v>
      </c>
      <c r="C27" s="64"/>
      <c r="D27" s="65"/>
      <c r="E27" s="66">
        <f>SUM(E28:E28)</f>
        <v>1</v>
      </c>
      <c r="F27" s="230"/>
      <c r="G27" s="21"/>
      <c r="H27" s="21"/>
      <c r="K27" s="21"/>
    </row>
    <row r="28" spans="1:11" s="19" customFormat="1" ht="31.5">
      <c r="A28" s="53"/>
      <c r="B28" s="1" t="s">
        <v>28</v>
      </c>
      <c r="C28" s="17" t="s">
        <v>12</v>
      </c>
      <c r="D28" s="67">
        <v>1</v>
      </c>
      <c r="E28" s="58">
        <v>1</v>
      </c>
      <c r="F28" s="230"/>
      <c r="G28" s="21"/>
      <c r="H28" s="21"/>
    </row>
    <row r="29" spans="1:11" s="19" customFormat="1">
      <c r="A29" s="53"/>
      <c r="B29" s="202" t="s">
        <v>29</v>
      </c>
      <c r="C29" s="60" t="s">
        <v>30</v>
      </c>
      <c r="D29" s="60"/>
      <c r="E29" s="203">
        <f>E30</f>
        <v>121</v>
      </c>
      <c r="F29" s="230"/>
      <c r="G29" s="21"/>
      <c r="H29" s="21"/>
    </row>
    <row r="30" spans="1:11" s="19" customFormat="1">
      <c r="A30" s="53"/>
      <c r="B30" s="209" t="s">
        <v>31</v>
      </c>
      <c r="C30" s="69"/>
      <c r="D30" s="67"/>
      <c r="E30" s="201">
        <f>E31</f>
        <v>121</v>
      </c>
      <c r="F30" s="230"/>
      <c r="G30" s="21"/>
      <c r="H30" s="21"/>
    </row>
    <row r="31" spans="1:11" s="19" customFormat="1">
      <c r="A31" s="53"/>
      <c r="B31" s="210" t="s">
        <v>32</v>
      </c>
      <c r="C31" s="17" t="s">
        <v>12</v>
      </c>
      <c r="D31" s="2">
        <v>3</v>
      </c>
      <c r="E31" s="201">
        <v>121</v>
      </c>
      <c r="F31" s="230"/>
      <c r="G31" s="21"/>
      <c r="H31" s="21"/>
    </row>
    <row r="32" spans="1:11" s="19" customFormat="1" ht="15.75" customHeight="1">
      <c r="A32" s="53"/>
      <c r="B32" s="54" t="s">
        <v>33</v>
      </c>
      <c r="C32" s="55" t="s">
        <v>34</v>
      </c>
      <c r="D32" s="54"/>
      <c r="E32" s="56">
        <f>E35+E33</f>
        <v>620</v>
      </c>
      <c r="F32" s="230"/>
      <c r="G32" s="21"/>
      <c r="H32" s="21"/>
      <c r="K32" s="21"/>
    </row>
    <row r="33" spans="1:12" s="19" customFormat="1" ht="15.75" customHeight="1">
      <c r="A33" s="53"/>
      <c r="B33" s="68" t="s">
        <v>35</v>
      </c>
      <c r="C33" s="69"/>
      <c r="D33" s="67"/>
      <c r="E33" s="70">
        <f>SUM(E34:E34)</f>
        <v>200</v>
      </c>
      <c r="F33" s="230"/>
      <c r="G33" s="21"/>
      <c r="H33" s="21"/>
      <c r="K33" s="21"/>
    </row>
    <row r="34" spans="1:12" s="19" customFormat="1" ht="15.75" customHeight="1">
      <c r="A34" s="53"/>
      <c r="B34" s="71" t="s">
        <v>36</v>
      </c>
      <c r="C34" s="17" t="s">
        <v>12</v>
      </c>
      <c r="D34" s="67">
        <v>1</v>
      </c>
      <c r="E34" s="58">
        <v>200</v>
      </c>
      <c r="F34" s="230"/>
      <c r="G34" s="21"/>
      <c r="H34" s="21"/>
      <c r="K34" s="21"/>
    </row>
    <row r="35" spans="1:12" s="19" customFormat="1" ht="15.75" customHeight="1">
      <c r="A35" s="47"/>
      <c r="B35" s="72" t="s">
        <v>37</v>
      </c>
      <c r="C35" s="73"/>
      <c r="D35" s="73"/>
      <c r="E35" s="45">
        <f>SUM(E36:E36)</f>
        <v>420</v>
      </c>
      <c r="F35" s="230"/>
      <c r="G35" s="21"/>
      <c r="H35" s="74"/>
      <c r="K35" s="21"/>
    </row>
    <row r="36" spans="1:12" s="19" customFormat="1" ht="15.75" customHeight="1">
      <c r="A36" s="47"/>
      <c r="B36" s="6" t="s">
        <v>38</v>
      </c>
      <c r="C36" s="17" t="s">
        <v>12</v>
      </c>
      <c r="D36" s="17">
        <v>2</v>
      </c>
      <c r="E36" s="75">
        <v>420</v>
      </c>
      <c r="F36" s="230"/>
      <c r="G36" s="21"/>
      <c r="H36" s="74"/>
      <c r="K36" s="21"/>
    </row>
    <row r="37" spans="1:12" s="19" customFormat="1" ht="15.75" customHeight="1">
      <c r="A37" s="47"/>
      <c r="B37" s="54" t="s">
        <v>39</v>
      </c>
      <c r="C37" s="55" t="s">
        <v>40</v>
      </c>
      <c r="D37" s="54"/>
      <c r="E37" s="56">
        <f>E38</f>
        <v>1271</v>
      </c>
      <c r="F37" s="230"/>
      <c r="G37" s="21"/>
      <c r="K37" s="38"/>
      <c r="L37" s="74"/>
    </row>
    <row r="38" spans="1:12" s="19" customFormat="1" ht="15.75" customHeight="1">
      <c r="A38" s="47"/>
      <c r="B38" s="76" t="s">
        <v>41</v>
      </c>
      <c r="C38" s="17" t="s">
        <v>12</v>
      </c>
      <c r="D38" s="17">
        <v>1</v>
      </c>
      <c r="E38" s="77">
        <f>SUM(E39:E44)</f>
        <v>1271</v>
      </c>
      <c r="F38" s="230"/>
      <c r="G38" s="21"/>
      <c r="H38" s="74"/>
      <c r="K38" s="38"/>
      <c r="L38" s="74"/>
    </row>
    <row r="39" spans="1:12" s="19" customFormat="1" ht="15.75" customHeight="1">
      <c r="A39" s="47"/>
      <c r="B39" s="12" t="s">
        <v>42</v>
      </c>
      <c r="C39" s="17" t="s">
        <v>12</v>
      </c>
      <c r="D39" s="17">
        <v>1</v>
      </c>
      <c r="E39" s="78">
        <v>104</v>
      </c>
      <c r="F39" s="230"/>
      <c r="G39" s="21"/>
      <c r="H39" s="74"/>
      <c r="K39" s="38"/>
      <c r="L39" s="74"/>
    </row>
    <row r="40" spans="1:12" s="19" customFormat="1" ht="15.75" customHeight="1">
      <c r="A40" s="47"/>
      <c r="B40" s="12" t="s">
        <v>43</v>
      </c>
      <c r="C40" s="17" t="s">
        <v>12</v>
      </c>
      <c r="D40" s="17">
        <v>1</v>
      </c>
      <c r="E40" s="79">
        <v>102</v>
      </c>
      <c r="F40" s="230"/>
      <c r="G40" s="21"/>
      <c r="H40" s="74"/>
      <c r="K40" s="38"/>
      <c r="L40" s="74"/>
    </row>
    <row r="41" spans="1:12" s="19" customFormat="1" ht="15.75" customHeight="1">
      <c r="A41" s="47"/>
      <c r="B41" s="12" t="s">
        <v>44</v>
      </c>
      <c r="C41" s="17" t="s">
        <v>12</v>
      </c>
      <c r="D41" s="17">
        <v>1</v>
      </c>
      <c r="E41" s="79">
        <v>223</v>
      </c>
      <c r="F41" s="230"/>
      <c r="H41" s="74"/>
      <c r="K41" s="38"/>
      <c r="L41" s="74"/>
    </row>
    <row r="42" spans="1:12" s="19" customFormat="1" ht="15.75" customHeight="1">
      <c r="A42" s="47"/>
      <c r="B42" s="12" t="s">
        <v>45</v>
      </c>
      <c r="C42" s="17" t="s">
        <v>12</v>
      </c>
      <c r="D42" s="17">
        <v>1</v>
      </c>
      <c r="E42" s="79">
        <v>20</v>
      </c>
      <c r="F42" s="230"/>
      <c r="G42" s="21"/>
      <c r="H42" s="74"/>
      <c r="K42" s="38"/>
      <c r="L42" s="74"/>
    </row>
    <row r="43" spans="1:12" s="19" customFormat="1" ht="15.75" customHeight="1">
      <c r="A43" s="47"/>
      <c r="B43" s="12" t="s">
        <v>46</v>
      </c>
      <c r="C43" s="17" t="s">
        <v>12</v>
      </c>
      <c r="D43" s="17">
        <v>1</v>
      </c>
      <c r="E43" s="79">
        <v>4</v>
      </c>
      <c r="F43" s="230"/>
      <c r="G43" s="21"/>
      <c r="H43" s="74"/>
      <c r="K43" s="38"/>
      <c r="L43" s="74"/>
    </row>
    <row r="44" spans="1:12" s="19" customFormat="1" ht="15.75" customHeight="1">
      <c r="A44" s="47"/>
      <c r="B44" s="12" t="s">
        <v>47</v>
      </c>
      <c r="C44" s="17" t="s">
        <v>12</v>
      </c>
      <c r="D44" s="17">
        <v>1</v>
      </c>
      <c r="E44" s="79">
        <v>818</v>
      </c>
      <c r="F44" s="230"/>
      <c r="G44" s="21"/>
      <c r="H44" s="74"/>
      <c r="K44" s="38"/>
      <c r="L44" s="74"/>
    </row>
    <row r="45" spans="1:12" s="19" customFormat="1" ht="17.25" customHeight="1">
      <c r="A45" s="25"/>
      <c r="B45" s="54" t="s">
        <v>48</v>
      </c>
      <c r="C45" s="55" t="s">
        <v>49</v>
      </c>
      <c r="D45" s="54"/>
      <c r="E45" s="56">
        <f>E52+E46</f>
        <v>543.1</v>
      </c>
      <c r="F45" s="230"/>
      <c r="G45" s="21"/>
      <c r="H45" s="40"/>
      <c r="I45" s="39"/>
      <c r="K45" s="21"/>
    </row>
    <row r="46" spans="1:12" s="19" customFormat="1" ht="29.25">
      <c r="A46" s="25"/>
      <c r="B46" s="205" t="s">
        <v>50</v>
      </c>
      <c r="C46" s="99"/>
      <c r="D46" s="87"/>
      <c r="E46" s="45">
        <f>E47+E49</f>
        <v>131.1</v>
      </c>
      <c r="F46" s="230"/>
      <c r="G46" s="21"/>
      <c r="H46" s="40"/>
      <c r="I46" s="39"/>
      <c r="K46" s="21"/>
    </row>
    <row r="47" spans="1:12" s="19" customFormat="1" ht="17.25" customHeight="1">
      <c r="A47" s="25"/>
      <c r="B47" s="204" t="s">
        <v>51</v>
      </c>
      <c r="C47" s="99"/>
      <c r="D47" s="87"/>
      <c r="E47" s="45">
        <f>E48</f>
        <v>34</v>
      </c>
      <c r="F47" s="230"/>
      <c r="G47" s="21"/>
      <c r="H47" s="40"/>
      <c r="I47" s="39"/>
      <c r="K47" s="21"/>
    </row>
    <row r="48" spans="1:12" s="19" customFormat="1" ht="17.25" customHeight="1">
      <c r="A48" s="25"/>
      <c r="B48" s="206" t="s">
        <v>52</v>
      </c>
      <c r="C48" s="17" t="s">
        <v>12</v>
      </c>
      <c r="D48" s="17">
        <v>1</v>
      </c>
      <c r="E48" s="75">
        <v>34</v>
      </c>
      <c r="F48" s="230"/>
      <c r="G48" s="21"/>
      <c r="H48" s="40"/>
      <c r="I48" s="39"/>
      <c r="K48" s="21"/>
    </row>
    <row r="49" spans="1:12" s="19" customFormat="1" ht="17.25" customHeight="1">
      <c r="A49" s="25"/>
      <c r="B49" s="204" t="s">
        <v>53</v>
      </c>
      <c r="C49" s="17"/>
      <c r="D49" s="17"/>
      <c r="E49" s="45">
        <f>SUM(E50:E51)</f>
        <v>97.1</v>
      </c>
      <c r="F49" s="230"/>
      <c r="G49" s="21"/>
      <c r="H49" s="40"/>
      <c r="I49" s="39"/>
      <c r="K49" s="21"/>
    </row>
    <row r="50" spans="1:12" s="19" customFormat="1" ht="17.25" customHeight="1">
      <c r="A50" s="25"/>
      <c r="B50" s="211" t="s">
        <v>54</v>
      </c>
      <c r="C50" s="17" t="s">
        <v>12</v>
      </c>
      <c r="D50" s="17">
        <v>1</v>
      </c>
      <c r="E50" s="75">
        <v>55.91</v>
      </c>
      <c r="F50" s="230" t="s">
        <v>19</v>
      </c>
      <c r="G50" s="21"/>
      <c r="H50" s="40"/>
      <c r="I50" s="39"/>
      <c r="K50" s="21"/>
    </row>
    <row r="51" spans="1:12" s="19" customFormat="1" ht="17.25" customHeight="1">
      <c r="A51" s="25"/>
      <c r="B51" s="211" t="s">
        <v>55</v>
      </c>
      <c r="C51" s="17" t="s">
        <v>12</v>
      </c>
      <c r="D51" s="17">
        <v>1</v>
      </c>
      <c r="E51" s="75">
        <v>41.19</v>
      </c>
      <c r="F51" s="230" t="s">
        <v>19</v>
      </c>
      <c r="G51" s="21"/>
      <c r="H51" s="40"/>
      <c r="I51" s="39"/>
      <c r="K51" s="21"/>
    </row>
    <row r="52" spans="1:12" s="19" customFormat="1" ht="17.25" customHeight="1">
      <c r="A52" s="25"/>
      <c r="B52" s="80" t="s">
        <v>56</v>
      </c>
      <c r="C52" s="17"/>
      <c r="D52" s="17"/>
      <c r="E52" s="81">
        <f>SUM(E53:E63)</f>
        <v>412</v>
      </c>
      <c r="F52" s="230"/>
      <c r="G52" s="156"/>
      <c r="H52" s="83"/>
      <c r="K52" s="21"/>
    </row>
    <row r="53" spans="1:12" s="19" customFormat="1" ht="17.25" customHeight="1">
      <c r="A53" s="25"/>
      <c r="B53" s="12" t="s">
        <v>57</v>
      </c>
      <c r="C53" s="17" t="s">
        <v>12</v>
      </c>
      <c r="D53" s="17">
        <v>1</v>
      </c>
      <c r="E53" s="58">
        <v>12</v>
      </c>
      <c r="F53" s="230"/>
      <c r="G53" s="156"/>
      <c r="H53" s="83"/>
      <c r="K53" s="21"/>
    </row>
    <row r="54" spans="1:12" s="19" customFormat="1" ht="17.25" customHeight="1">
      <c r="A54" s="25"/>
      <c r="B54" s="84" t="s">
        <v>58</v>
      </c>
      <c r="C54" s="17" t="s">
        <v>12</v>
      </c>
      <c r="D54" s="17">
        <v>35</v>
      </c>
      <c r="E54" s="58">
        <v>300</v>
      </c>
      <c r="F54" s="230"/>
      <c r="G54" s="156"/>
      <c r="H54" s="83"/>
      <c r="K54" s="21"/>
    </row>
    <row r="55" spans="1:12" s="19" customFormat="1" ht="17.25" customHeight="1">
      <c r="A55" s="25"/>
      <c r="B55" s="84" t="s">
        <v>59</v>
      </c>
      <c r="C55" s="17" t="s">
        <v>12</v>
      </c>
      <c r="D55" s="17">
        <v>1</v>
      </c>
      <c r="E55" s="58">
        <v>5</v>
      </c>
      <c r="F55" s="230"/>
      <c r="G55" s="156"/>
      <c r="H55" s="83"/>
      <c r="K55" s="21"/>
    </row>
    <row r="56" spans="1:12" s="19" customFormat="1" ht="17.25" customHeight="1">
      <c r="A56" s="25"/>
      <c r="B56" s="84" t="s">
        <v>60</v>
      </c>
      <c r="C56" s="17" t="s">
        <v>12</v>
      </c>
      <c r="D56" s="17">
        <v>1</v>
      </c>
      <c r="E56" s="58">
        <v>10</v>
      </c>
      <c r="F56" s="230"/>
      <c r="G56" s="156"/>
      <c r="H56" s="83"/>
      <c r="K56" s="21"/>
    </row>
    <row r="57" spans="1:12" s="19" customFormat="1" ht="17.25" customHeight="1">
      <c r="A57" s="25"/>
      <c r="B57" s="84" t="s">
        <v>61</v>
      </c>
      <c r="C57" s="17" t="s">
        <v>12</v>
      </c>
      <c r="D57" s="17">
        <v>1</v>
      </c>
      <c r="E57" s="58">
        <v>5</v>
      </c>
      <c r="F57" s="230"/>
      <c r="G57" s="156"/>
      <c r="H57" s="83"/>
      <c r="K57" s="21"/>
    </row>
    <row r="58" spans="1:12" s="19" customFormat="1" ht="17.25" customHeight="1">
      <c r="A58" s="25"/>
      <c r="B58" s="84" t="s">
        <v>62</v>
      </c>
      <c r="C58" s="17" t="s">
        <v>12</v>
      </c>
      <c r="D58" s="17">
        <v>1</v>
      </c>
      <c r="E58" s="58">
        <v>15</v>
      </c>
      <c r="F58" s="230"/>
      <c r="G58" s="156"/>
      <c r="H58" s="83"/>
      <c r="K58" s="21"/>
    </row>
    <row r="59" spans="1:12" s="19" customFormat="1" ht="17.25" customHeight="1">
      <c r="A59" s="25"/>
      <c r="B59" s="84" t="s">
        <v>63</v>
      </c>
      <c r="C59" s="17" t="s">
        <v>12</v>
      </c>
      <c r="D59" s="17">
        <v>1</v>
      </c>
      <c r="E59" s="58">
        <v>5</v>
      </c>
      <c r="F59" s="230"/>
      <c r="G59" s="156"/>
      <c r="H59" s="83"/>
      <c r="K59" s="21"/>
    </row>
    <row r="60" spans="1:12" s="19" customFormat="1" ht="17.25" customHeight="1">
      <c r="A60" s="25"/>
      <c r="B60" s="84" t="s">
        <v>64</v>
      </c>
      <c r="C60" s="17" t="s">
        <v>12</v>
      </c>
      <c r="D60" s="17">
        <v>2</v>
      </c>
      <c r="E60" s="58">
        <v>7</v>
      </c>
      <c r="F60" s="230"/>
      <c r="G60" s="156"/>
      <c r="H60" s="83"/>
      <c r="K60" s="21"/>
    </row>
    <row r="61" spans="1:12" s="19" customFormat="1" ht="17.25" customHeight="1">
      <c r="A61" s="25"/>
      <c r="B61" s="84" t="s">
        <v>65</v>
      </c>
      <c r="C61" s="17" t="s">
        <v>12</v>
      </c>
      <c r="D61" s="17">
        <v>2</v>
      </c>
      <c r="E61" s="58">
        <v>12</v>
      </c>
      <c r="F61" s="230"/>
      <c r="G61" s="156"/>
      <c r="H61" s="83"/>
      <c r="K61" s="21"/>
    </row>
    <row r="62" spans="1:12" s="19" customFormat="1" ht="17.25" customHeight="1">
      <c r="A62" s="25"/>
      <c r="B62" s="1" t="s">
        <v>66</v>
      </c>
      <c r="C62" s="17" t="s">
        <v>12</v>
      </c>
      <c r="D62" s="17">
        <v>4</v>
      </c>
      <c r="E62" s="58">
        <v>14</v>
      </c>
      <c r="F62" s="230"/>
      <c r="G62" s="156"/>
      <c r="H62" s="83"/>
      <c r="K62" s="21"/>
    </row>
    <row r="63" spans="1:12" s="19" customFormat="1" ht="17.25" customHeight="1">
      <c r="A63" s="25"/>
      <c r="B63" s="1" t="s">
        <v>67</v>
      </c>
      <c r="C63" s="17" t="s">
        <v>12</v>
      </c>
      <c r="D63" s="17">
        <v>3</v>
      </c>
      <c r="E63" s="58">
        <v>27</v>
      </c>
      <c r="F63" s="230"/>
      <c r="G63" s="156"/>
      <c r="H63" s="83"/>
      <c r="K63" s="21"/>
    </row>
    <row r="64" spans="1:12" s="19" customFormat="1" ht="36" customHeight="1">
      <c r="A64" s="242" t="s">
        <v>68</v>
      </c>
      <c r="B64" s="243"/>
      <c r="C64" s="243"/>
      <c r="D64" s="85"/>
      <c r="E64" s="86">
        <f>E76+E96+E65+E79</f>
        <v>6556</v>
      </c>
      <c r="F64" s="230"/>
      <c r="G64" s="21"/>
      <c r="H64" s="40"/>
      <c r="L64" s="21"/>
    </row>
    <row r="65" spans="1:12" s="19" customFormat="1" ht="15.75" customHeight="1">
      <c r="A65" s="87"/>
      <c r="B65" s="54" t="s">
        <v>9</v>
      </c>
      <c r="C65" s="60" t="s">
        <v>10</v>
      </c>
      <c r="D65" s="54"/>
      <c r="E65" s="88">
        <f>SUM(E66:E75)</f>
        <v>2070</v>
      </c>
      <c r="F65" s="230"/>
      <c r="G65" s="21"/>
      <c r="H65" s="40"/>
      <c r="L65" s="21"/>
    </row>
    <row r="66" spans="1:12" s="19" customFormat="1" ht="31.5">
      <c r="A66" s="87"/>
      <c r="B66" s="1" t="s">
        <v>69</v>
      </c>
      <c r="C66" s="17" t="s">
        <v>12</v>
      </c>
      <c r="D66" s="17">
        <v>1</v>
      </c>
      <c r="E66" s="89">
        <v>178</v>
      </c>
      <c r="F66" s="230"/>
      <c r="G66" s="21"/>
      <c r="H66" s="40"/>
      <c r="L66" s="21"/>
    </row>
    <row r="67" spans="1:12" s="19" customFormat="1" ht="47.25">
      <c r="A67" s="16"/>
      <c r="B67" s="90" t="s">
        <v>70</v>
      </c>
      <c r="C67" s="91" t="s">
        <v>12</v>
      </c>
      <c r="D67" s="91">
        <v>1</v>
      </c>
      <c r="E67" s="4">
        <v>149</v>
      </c>
      <c r="F67" s="230"/>
      <c r="G67" s="21"/>
      <c r="H67" s="40"/>
      <c r="L67" s="21"/>
    </row>
    <row r="68" spans="1:12" s="19" customFormat="1" ht="47.25">
      <c r="A68" s="16"/>
      <c r="B68" s="92" t="s">
        <v>71</v>
      </c>
      <c r="C68" s="17" t="s">
        <v>12</v>
      </c>
      <c r="D68" s="17">
        <v>1</v>
      </c>
      <c r="E68" s="5">
        <v>58</v>
      </c>
      <c r="F68" s="230"/>
      <c r="G68" s="21"/>
      <c r="H68" s="40"/>
      <c r="L68" s="21"/>
    </row>
    <row r="69" spans="1:12" s="19" customFormat="1" ht="141.75">
      <c r="A69" s="16"/>
      <c r="B69" s="93" t="s">
        <v>72</v>
      </c>
      <c r="C69" s="17" t="s">
        <v>12</v>
      </c>
      <c r="D69" s="17">
        <v>1</v>
      </c>
      <c r="E69" s="5">
        <v>67</v>
      </c>
      <c r="F69" s="230"/>
      <c r="G69" s="21"/>
      <c r="H69" s="40"/>
      <c r="L69" s="21"/>
    </row>
    <row r="70" spans="1:12" s="19" customFormat="1" ht="141.75">
      <c r="A70" s="16"/>
      <c r="B70" s="93" t="s">
        <v>73</v>
      </c>
      <c r="C70" s="17" t="s">
        <v>12</v>
      </c>
      <c r="D70" s="17">
        <v>1</v>
      </c>
      <c r="E70" s="5">
        <v>67</v>
      </c>
      <c r="F70" s="230"/>
      <c r="G70" s="21"/>
      <c r="H70" s="40"/>
      <c r="L70" s="21"/>
    </row>
    <row r="71" spans="1:12" s="19" customFormat="1" ht="126">
      <c r="A71" s="16"/>
      <c r="B71" s="93" t="s">
        <v>74</v>
      </c>
      <c r="C71" s="17" t="s">
        <v>12</v>
      </c>
      <c r="D71" s="17">
        <v>1</v>
      </c>
      <c r="E71" s="5">
        <v>330</v>
      </c>
      <c r="F71" s="230"/>
      <c r="G71" s="21"/>
      <c r="H71" s="40"/>
      <c r="L71" s="21"/>
    </row>
    <row r="72" spans="1:12" s="19" customFormat="1" ht="124.5">
      <c r="A72" s="16"/>
      <c r="B72" s="92" t="s">
        <v>75</v>
      </c>
      <c r="C72" s="17" t="s">
        <v>12</v>
      </c>
      <c r="D72" s="17">
        <v>1</v>
      </c>
      <c r="E72" s="5">
        <v>230</v>
      </c>
      <c r="F72" s="230"/>
      <c r="G72" s="21"/>
      <c r="H72" s="40"/>
      <c r="L72" s="21"/>
    </row>
    <row r="73" spans="1:12" s="19" customFormat="1" ht="124.5">
      <c r="A73" s="16"/>
      <c r="B73" s="92" t="s">
        <v>76</v>
      </c>
      <c r="C73" s="17" t="s">
        <v>12</v>
      </c>
      <c r="D73" s="17">
        <v>1</v>
      </c>
      <c r="E73" s="5">
        <v>291</v>
      </c>
      <c r="F73" s="230"/>
      <c r="G73" s="21"/>
      <c r="H73" s="40"/>
      <c r="L73" s="21"/>
    </row>
    <row r="74" spans="1:12" s="19" customFormat="1" ht="125.25">
      <c r="A74" s="16"/>
      <c r="B74" s="92" t="s">
        <v>77</v>
      </c>
      <c r="C74" s="17" t="s">
        <v>12</v>
      </c>
      <c r="D74" s="17">
        <v>1</v>
      </c>
      <c r="E74" s="5">
        <v>291</v>
      </c>
      <c r="F74" s="230"/>
      <c r="G74" s="21"/>
      <c r="H74" s="40"/>
      <c r="L74" s="21"/>
    </row>
    <row r="75" spans="1:12" s="19" customFormat="1" ht="126">
      <c r="A75" s="16"/>
      <c r="B75" s="92" t="s">
        <v>78</v>
      </c>
      <c r="C75" s="17" t="s">
        <v>12</v>
      </c>
      <c r="D75" s="17">
        <v>1</v>
      </c>
      <c r="E75" s="5">
        <f>210+199</f>
        <v>409</v>
      </c>
      <c r="F75" s="230"/>
      <c r="G75" s="21"/>
      <c r="H75" s="40"/>
      <c r="L75" s="21"/>
    </row>
    <row r="76" spans="1:12" s="19" customFormat="1" ht="15" customHeight="1">
      <c r="A76" s="16"/>
      <c r="B76" s="94" t="s">
        <v>39</v>
      </c>
      <c r="C76" s="95" t="s">
        <v>40</v>
      </c>
      <c r="D76" s="96"/>
      <c r="E76" s="97">
        <f>E77</f>
        <v>117</v>
      </c>
      <c r="F76" s="230"/>
      <c r="G76" s="21"/>
      <c r="H76" s="40"/>
      <c r="L76" s="21"/>
    </row>
    <row r="77" spans="1:12" s="19" customFormat="1" ht="15" customHeight="1">
      <c r="A77" s="16"/>
      <c r="B77" s="98" t="s">
        <v>79</v>
      </c>
      <c r="C77" s="99"/>
      <c r="D77" s="87"/>
      <c r="E77" s="81">
        <f>SUM(E78:E78)</f>
        <v>117</v>
      </c>
      <c r="F77" s="230"/>
      <c r="G77" s="21"/>
      <c r="H77" s="40"/>
      <c r="L77" s="21"/>
    </row>
    <row r="78" spans="1:12" s="19" customFormat="1" ht="31.5" customHeight="1">
      <c r="A78" s="16"/>
      <c r="B78" s="12" t="s">
        <v>80</v>
      </c>
      <c r="C78" s="17" t="s">
        <v>12</v>
      </c>
      <c r="D78" s="17">
        <v>1</v>
      </c>
      <c r="E78" s="100">
        <v>117</v>
      </c>
      <c r="F78" s="230"/>
      <c r="G78" s="21"/>
      <c r="H78" s="40"/>
      <c r="L78" s="21"/>
    </row>
    <row r="79" spans="1:12" s="19" customFormat="1" ht="15.75" customHeight="1">
      <c r="A79" s="16"/>
      <c r="B79" s="61" t="s">
        <v>48</v>
      </c>
      <c r="C79" s="95" t="s">
        <v>49</v>
      </c>
      <c r="D79" s="96"/>
      <c r="E79" s="97">
        <f>+E80+E84</f>
        <v>201</v>
      </c>
      <c r="F79" s="230"/>
      <c r="G79" s="21"/>
      <c r="H79" s="40"/>
      <c r="L79" s="21"/>
    </row>
    <row r="80" spans="1:12" s="19" customFormat="1" ht="15.75" customHeight="1">
      <c r="A80" s="16"/>
      <c r="B80" s="61" t="s">
        <v>81</v>
      </c>
      <c r="C80" s="17"/>
      <c r="D80" s="17"/>
      <c r="E80" s="101">
        <f>SUM(E81:E83)</f>
        <v>55</v>
      </c>
      <c r="F80" s="230"/>
      <c r="G80" s="21"/>
      <c r="H80" s="40"/>
      <c r="L80" s="21"/>
    </row>
    <row r="81" spans="1:12" s="19" customFormat="1" ht="47.25">
      <c r="A81" s="16"/>
      <c r="B81" s="8" t="s">
        <v>82</v>
      </c>
      <c r="C81" s="17" t="s">
        <v>12</v>
      </c>
      <c r="D81" s="17">
        <v>1</v>
      </c>
      <c r="E81" s="18">
        <v>18</v>
      </c>
      <c r="F81" s="230"/>
      <c r="G81" s="212"/>
      <c r="H81" s="20"/>
      <c r="I81" s="20"/>
      <c r="L81" s="21"/>
    </row>
    <row r="82" spans="1:12" s="19" customFormat="1" ht="31.5">
      <c r="A82" s="16"/>
      <c r="B82" s="211" t="s">
        <v>83</v>
      </c>
      <c r="C82" s="17" t="s">
        <v>12</v>
      </c>
      <c r="D82" s="17">
        <v>1</v>
      </c>
      <c r="E82" s="18">
        <v>24</v>
      </c>
      <c r="F82" s="230"/>
      <c r="G82" s="212"/>
      <c r="H82" s="20"/>
      <c r="I82" s="20"/>
      <c r="L82" s="21"/>
    </row>
    <row r="83" spans="1:12" s="19" customFormat="1">
      <c r="A83" s="16"/>
      <c r="B83" s="8" t="s">
        <v>84</v>
      </c>
      <c r="C83" s="17" t="s">
        <v>12</v>
      </c>
      <c r="D83" s="17">
        <v>1</v>
      </c>
      <c r="E83" s="18">
        <v>13</v>
      </c>
      <c r="F83" s="230"/>
      <c r="G83" s="212"/>
      <c r="H83" s="20"/>
      <c r="I83" s="20"/>
      <c r="L83" s="21"/>
    </row>
    <row r="84" spans="1:12" s="19" customFormat="1" ht="31.5">
      <c r="A84" s="16"/>
      <c r="B84" s="180" t="s">
        <v>85</v>
      </c>
      <c r="C84" s="17"/>
      <c r="D84" s="17"/>
      <c r="E84" s="140">
        <f>SUM(E85:E95)</f>
        <v>146</v>
      </c>
      <c r="F84" s="230"/>
      <c r="G84" s="212"/>
      <c r="H84" s="20"/>
      <c r="I84" s="20"/>
      <c r="L84" s="21"/>
    </row>
    <row r="85" spans="1:12" s="19" customFormat="1">
      <c r="A85" s="16"/>
      <c r="B85" s="8" t="s">
        <v>86</v>
      </c>
      <c r="C85" s="17" t="s">
        <v>12</v>
      </c>
      <c r="D85" s="17">
        <v>1</v>
      </c>
      <c r="E85" s="89">
        <v>19</v>
      </c>
      <c r="F85" s="230"/>
      <c r="G85" s="212"/>
      <c r="H85" s="20"/>
      <c r="I85" s="20"/>
      <c r="L85" s="21"/>
    </row>
    <row r="86" spans="1:12" s="19" customFormat="1" ht="29.25" customHeight="1">
      <c r="A86" s="16"/>
      <c r="B86" s="102" t="s">
        <v>87</v>
      </c>
      <c r="C86" s="17" t="s">
        <v>12</v>
      </c>
      <c r="D86" s="17">
        <v>1</v>
      </c>
      <c r="E86" s="89">
        <v>18</v>
      </c>
      <c r="F86" s="230"/>
      <c r="G86" s="212"/>
      <c r="H86" s="20"/>
      <c r="I86" s="20"/>
      <c r="L86" s="21"/>
    </row>
    <row r="87" spans="1:12" s="19" customFormat="1" ht="31.5">
      <c r="A87" s="16"/>
      <c r="B87" s="102" t="s">
        <v>88</v>
      </c>
      <c r="C87" s="17" t="s">
        <v>12</v>
      </c>
      <c r="D87" s="17">
        <v>1</v>
      </c>
      <c r="E87" s="89">
        <f>56-34</f>
        <v>22</v>
      </c>
      <c r="F87" s="230"/>
      <c r="G87" s="212"/>
      <c r="H87" s="20"/>
      <c r="I87" s="20"/>
      <c r="L87" s="21"/>
    </row>
    <row r="88" spans="1:12" s="19" customFormat="1" ht="31.5">
      <c r="A88" s="16"/>
      <c r="B88" s="102" t="s">
        <v>89</v>
      </c>
      <c r="C88" s="17" t="s">
        <v>12</v>
      </c>
      <c r="D88" s="17">
        <v>1</v>
      </c>
      <c r="E88" s="89">
        <v>11</v>
      </c>
      <c r="F88" s="230"/>
      <c r="G88" s="212"/>
      <c r="H88" s="20"/>
      <c r="I88" s="20"/>
      <c r="L88" s="21"/>
    </row>
    <row r="89" spans="1:12" s="19" customFormat="1">
      <c r="A89" s="16"/>
      <c r="B89" s="102" t="s">
        <v>90</v>
      </c>
      <c r="C89" s="17" t="s">
        <v>12</v>
      </c>
      <c r="D89" s="17">
        <v>1</v>
      </c>
      <c r="E89" s="89">
        <v>3</v>
      </c>
      <c r="F89" s="230"/>
      <c r="G89" s="212"/>
      <c r="H89" s="20"/>
      <c r="I89" s="20"/>
      <c r="L89" s="21"/>
    </row>
    <row r="90" spans="1:12" s="19" customFormat="1">
      <c r="A90" s="16"/>
      <c r="B90" s="194" t="s">
        <v>91</v>
      </c>
      <c r="C90" s="17" t="s">
        <v>12</v>
      </c>
      <c r="D90" s="17">
        <v>1</v>
      </c>
      <c r="E90" s="89">
        <v>4</v>
      </c>
      <c r="F90" s="230"/>
      <c r="G90" s="212"/>
      <c r="H90" s="20"/>
      <c r="I90" s="20"/>
      <c r="L90" s="21"/>
    </row>
    <row r="91" spans="1:12" s="19" customFormat="1">
      <c r="A91" s="16"/>
      <c r="B91" s="194" t="s">
        <v>92</v>
      </c>
      <c r="C91" s="17" t="s">
        <v>12</v>
      </c>
      <c r="D91" s="17">
        <v>1</v>
      </c>
      <c r="E91" s="89">
        <v>3</v>
      </c>
      <c r="F91" s="230"/>
      <c r="G91" s="212"/>
      <c r="H91" s="20"/>
      <c r="I91" s="20"/>
      <c r="L91" s="21"/>
    </row>
    <row r="92" spans="1:12" s="19" customFormat="1" ht="31.5">
      <c r="A92" s="16"/>
      <c r="B92" s="194" t="s">
        <v>93</v>
      </c>
      <c r="C92" s="17" t="s">
        <v>12</v>
      </c>
      <c r="D92" s="17">
        <v>1</v>
      </c>
      <c r="E92" s="89">
        <v>26</v>
      </c>
      <c r="F92" s="230"/>
      <c r="G92" s="212"/>
      <c r="H92" s="20"/>
      <c r="I92" s="20"/>
      <c r="L92" s="21"/>
    </row>
    <row r="93" spans="1:12" s="19" customFormat="1">
      <c r="A93" s="16"/>
      <c r="B93" s="194" t="s">
        <v>94</v>
      </c>
      <c r="C93" s="17" t="s">
        <v>12</v>
      </c>
      <c r="D93" s="17">
        <v>1</v>
      </c>
      <c r="E93" s="89">
        <v>16</v>
      </c>
      <c r="F93" s="230"/>
      <c r="G93" s="212"/>
      <c r="H93" s="20"/>
      <c r="I93" s="20"/>
      <c r="L93" s="21"/>
    </row>
    <row r="94" spans="1:12" s="19" customFormat="1">
      <c r="A94" s="16"/>
      <c r="B94" s="195" t="s">
        <v>95</v>
      </c>
      <c r="C94" s="17" t="s">
        <v>12</v>
      </c>
      <c r="D94" s="17">
        <v>1</v>
      </c>
      <c r="E94" s="196">
        <v>5</v>
      </c>
      <c r="F94" s="230"/>
      <c r="G94" s="212"/>
      <c r="H94" s="20"/>
      <c r="I94" s="20"/>
      <c r="L94" s="21"/>
    </row>
    <row r="95" spans="1:12" s="19" customFormat="1">
      <c r="A95" s="16"/>
      <c r="B95" s="195" t="s">
        <v>96</v>
      </c>
      <c r="C95" s="17" t="s">
        <v>12</v>
      </c>
      <c r="D95" s="17">
        <v>1</v>
      </c>
      <c r="E95" s="196">
        <v>19</v>
      </c>
      <c r="F95" s="230"/>
      <c r="G95" s="212"/>
      <c r="H95" s="20"/>
      <c r="I95" s="20"/>
      <c r="L95" s="21"/>
    </row>
    <row r="96" spans="1:12" s="19" customFormat="1" ht="15.75" customHeight="1">
      <c r="A96" s="16"/>
      <c r="B96" s="103" t="s">
        <v>97</v>
      </c>
      <c r="C96" s="95" t="s">
        <v>98</v>
      </c>
      <c r="D96" s="104"/>
      <c r="E96" s="97">
        <f>SUM(E97:E101)</f>
        <v>4168</v>
      </c>
      <c r="F96" s="230"/>
      <c r="G96" s="21"/>
      <c r="H96" s="40"/>
      <c r="L96" s="21"/>
    </row>
    <row r="97" spans="1:12" s="19" customFormat="1" ht="31.5">
      <c r="A97" s="16"/>
      <c r="B97" s="105" t="s">
        <v>99</v>
      </c>
      <c r="C97" s="99"/>
      <c r="D97" s="106"/>
      <c r="E97" s="107">
        <f>2750+631</f>
        <v>3381</v>
      </c>
      <c r="F97" s="230"/>
      <c r="G97" s="21"/>
      <c r="H97" s="40"/>
      <c r="L97" s="21"/>
    </row>
    <row r="98" spans="1:12" s="19" customFormat="1" ht="47.25">
      <c r="A98" s="16"/>
      <c r="B98" s="105" t="s">
        <v>100</v>
      </c>
      <c r="C98" s="17" t="s">
        <v>12</v>
      </c>
      <c r="D98" s="17">
        <v>1</v>
      </c>
      <c r="E98" s="107">
        <v>19</v>
      </c>
      <c r="F98" s="230"/>
      <c r="G98" s="21"/>
      <c r="H98" s="40"/>
      <c r="L98" s="21"/>
    </row>
    <row r="99" spans="1:12" s="19" customFormat="1" ht="110.25">
      <c r="A99" s="16"/>
      <c r="B99" s="105" t="s">
        <v>101</v>
      </c>
      <c r="C99" s="17" t="s">
        <v>12</v>
      </c>
      <c r="D99" s="17">
        <v>1</v>
      </c>
      <c r="E99" s="107">
        <v>465</v>
      </c>
      <c r="F99" s="230"/>
      <c r="G99" s="21"/>
      <c r="H99" s="40"/>
      <c r="L99" s="21"/>
    </row>
    <row r="100" spans="1:12" s="19" customFormat="1" ht="78.75">
      <c r="A100" s="16"/>
      <c r="B100" s="105" t="s">
        <v>102</v>
      </c>
      <c r="C100" s="17" t="s">
        <v>12</v>
      </c>
      <c r="D100" s="17">
        <v>1</v>
      </c>
      <c r="E100" s="107">
        <v>300</v>
      </c>
      <c r="F100" s="230"/>
      <c r="G100" s="21"/>
      <c r="H100" s="40"/>
      <c r="L100" s="21"/>
    </row>
    <row r="101" spans="1:12" s="19" customFormat="1" ht="47.25">
      <c r="A101" s="16"/>
      <c r="B101" s="1" t="s">
        <v>103</v>
      </c>
      <c r="C101" s="17" t="s">
        <v>12</v>
      </c>
      <c r="D101" s="17">
        <v>1</v>
      </c>
      <c r="E101" s="107">
        <v>3</v>
      </c>
      <c r="F101" s="230" t="s">
        <v>19</v>
      </c>
      <c r="G101" s="21"/>
      <c r="H101" s="40"/>
      <c r="L101" s="21"/>
    </row>
    <row r="102" spans="1:12" s="19" customFormat="1" ht="30" customHeight="1">
      <c r="A102" s="244" t="s">
        <v>104</v>
      </c>
      <c r="B102" s="245"/>
      <c r="C102" s="245"/>
      <c r="D102" s="108"/>
      <c r="E102" s="86">
        <f>E103</f>
        <v>19000</v>
      </c>
      <c r="F102" s="230"/>
      <c r="G102" s="21"/>
      <c r="H102" s="26"/>
      <c r="J102" s="39"/>
      <c r="L102" s="39"/>
    </row>
    <row r="103" spans="1:12" s="19" customFormat="1" ht="24" customHeight="1">
      <c r="A103" s="109"/>
      <c r="B103" s="54" t="s">
        <v>105</v>
      </c>
      <c r="C103" s="110" t="s">
        <v>10</v>
      </c>
      <c r="D103" s="54"/>
      <c r="E103" s="88">
        <f>SUM(E104:E105)</f>
        <v>19000</v>
      </c>
      <c r="F103" s="230"/>
      <c r="J103" s="39"/>
      <c r="L103" s="39"/>
    </row>
    <row r="104" spans="1:12" s="19" customFormat="1">
      <c r="A104" s="109"/>
      <c r="B104" s="92" t="s">
        <v>106</v>
      </c>
      <c r="C104" s="17" t="s">
        <v>12</v>
      </c>
      <c r="D104" s="111">
        <v>1</v>
      </c>
      <c r="E104" s="89">
        <f>15000+3000</f>
        <v>18000</v>
      </c>
      <c r="F104" s="230"/>
      <c r="J104" s="39"/>
      <c r="L104" s="39"/>
    </row>
    <row r="105" spans="1:12" s="19" customFormat="1" ht="31.5">
      <c r="A105" s="109"/>
      <c r="B105" s="92" t="s">
        <v>107</v>
      </c>
      <c r="C105" s="17" t="s">
        <v>12</v>
      </c>
      <c r="D105" s="111">
        <v>1</v>
      </c>
      <c r="E105" s="89">
        <v>1000</v>
      </c>
      <c r="F105" s="230"/>
      <c r="J105" s="39"/>
      <c r="L105" s="39"/>
    </row>
    <row r="106" spans="1:12" s="19" customFormat="1" ht="21.75" customHeight="1">
      <c r="A106" s="246" t="s">
        <v>108</v>
      </c>
      <c r="B106" s="247"/>
      <c r="C106" s="247"/>
      <c r="D106" s="247"/>
      <c r="E106" s="112">
        <f>+E110+E116+E113+E107+E120</f>
        <v>6814</v>
      </c>
      <c r="F106" s="230"/>
      <c r="J106" s="23"/>
    </row>
    <row r="107" spans="1:12" s="19" customFormat="1">
      <c r="A107" s="27"/>
      <c r="B107" s="54" t="s">
        <v>9</v>
      </c>
      <c r="C107" s="110" t="s">
        <v>10</v>
      </c>
      <c r="D107" s="54"/>
      <c r="E107" s="88">
        <f>SUM(E108:E109)</f>
        <v>366</v>
      </c>
      <c r="F107" s="230"/>
      <c r="J107" s="23"/>
    </row>
    <row r="108" spans="1:12" s="19" customFormat="1" ht="31.5">
      <c r="A108" s="27"/>
      <c r="B108" s="92" t="s">
        <v>109</v>
      </c>
      <c r="C108" s="17" t="s">
        <v>12</v>
      </c>
      <c r="D108" s="111">
        <v>1</v>
      </c>
      <c r="E108" s="89">
        <v>350</v>
      </c>
      <c r="F108" s="230"/>
      <c r="J108" s="23"/>
    </row>
    <row r="109" spans="1:12" s="19" customFormat="1">
      <c r="A109" s="27"/>
      <c r="B109" s="193" t="s">
        <v>110</v>
      </c>
      <c r="C109" s="17" t="s">
        <v>12</v>
      </c>
      <c r="D109" s="111">
        <v>1</v>
      </c>
      <c r="E109" s="89">
        <v>16</v>
      </c>
      <c r="F109" s="230"/>
      <c r="J109" s="23"/>
    </row>
    <row r="110" spans="1:12" s="19" customFormat="1" ht="15.75" customHeight="1">
      <c r="A110" s="27"/>
      <c r="B110" s="88" t="s">
        <v>33</v>
      </c>
      <c r="C110" s="110" t="s">
        <v>34</v>
      </c>
      <c r="D110" s="54"/>
      <c r="E110" s="88">
        <f>E111</f>
        <v>3457</v>
      </c>
      <c r="F110" s="230"/>
    </row>
    <row r="111" spans="1:12" s="19" customFormat="1" ht="15.75" customHeight="1">
      <c r="A111" s="27"/>
      <c r="B111" s="63" t="s">
        <v>35</v>
      </c>
      <c r="C111" s="110"/>
      <c r="D111" s="54"/>
      <c r="E111" s="88">
        <f>E112</f>
        <v>3457</v>
      </c>
      <c r="F111" s="230"/>
    </row>
    <row r="112" spans="1:12" s="19" customFormat="1" ht="15.75" customHeight="1">
      <c r="A112" s="27"/>
      <c r="B112" s="71" t="s">
        <v>111</v>
      </c>
      <c r="C112" s="17" t="s">
        <v>12</v>
      </c>
      <c r="D112" s="111">
        <v>1</v>
      </c>
      <c r="E112" s="89">
        <f>541+2916</f>
        <v>3457</v>
      </c>
      <c r="F112" s="230"/>
    </row>
    <row r="113" spans="1:39" s="64" customFormat="1" ht="15.75" customHeight="1">
      <c r="A113" s="27"/>
      <c r="B113" s="88" t="s">
        <v>112</v>
      </c>
      <c r="C113" s="110" t="s">
        <v>113</v>
      </c>
      <c r="D113" s="54"/>
      <c r="E113" s="88">
        <f>E114</f>
        <v>243</v>
      </c>
      <c r="F113" s="230"/>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row>
    <row r="114" spans="1:39" s="19" customFormat="1" ht="15.75" customHeight="1">
      <c r="A114" s="27"/>
      <c r="B114" s="113" t="s">
        <v>114</v>
      </c>
      <c r="C114" s="17"/>
      <c r="D114" s="17"/>
      <c r="E114" s="101">
        <f>SUM(E115:E115)</f>
        <v>243</v>
      </c>
      <c r="F114" s="230"/>
    </row>
    <row r="115" spans="1:39" s="19" customFormat="1" ht="31.5">
      <c r="A115" s="27"/>
      <c r="B115" s="114" t="s">
        <v>115</v>
      </c>
      <c r="C115" s="17" t="s">
        <v>12</v>
      </c>
      <c r="D115" s="17">
        <v>1</v>
      </c>
      <c r="E115" s="89">
        <v>243</v>
      </c>
      <c r="F115" s="230"/>
    </row>
    <row r="116" spans="1:39" s="19" customFormat="1" ht="15.75" customHeight="1">
      <c r="A116" s="27"/>
      <c r="B116" s="88" t="s">
        <v>39</v>
      </c>
      <c r="C116" s="110" t="s">
        <v>40</v>
      </c>
      <c r="D116" s="54"/>
      <c r="E116" s="88">
        <f>E117</f>
        <v>1345</v>
      </c>
      <c r="F116" s="230"/>
      <c r="G116" s="21"/>
      <c r="H116" s="26"/>
      <c r="J116" s="23"/>
    </row>
    <row r="117" spans="1:39" s="19" customFormat="1" ht="15.75" customHeight="1">
      <c r="A117" s="27"/>
      <c r="B117" s="87" t="s">
        <v>116</v>
      </c>
      <c r="C117" s="17"/>
      <c r="D117" s="17"/>
      <c r="E117" s="101">
        <f>SUM(E118:E119)</f>
        <v>1345</v>
      </c>
      <c r="F117" s="230"/>
      <c r="G117" s="21"/>
      <c r="H117" s="26"/>
      <c r="J117" s="23"/>
    </row>
    <row r="118" spans="1:39" s="19" customFormat="1" ht="31.5">
      <c r="A118" s="27"/>
      <c r="B118" s="115" t="s">
        <v>117</v>
      </c>
      <c r="C118" s="17" t="s">
        <v>12</v>
      </c>
      <c r="D118" s="17">
        <v>1</v>
      </c>
      <c r="E118" s="89">
        <v>1240</v>
      </c>
      <c r="F118" s="230"/>
      <c r="G118" s="21"/>
      <c r="H118" s="26"/>
      <c r="J118" s="23"/>
    </row>
    <row r="119" spans="1:39" s="19" customFormat="1">
      <c r="A119" s="27"/>
      <c r="B119" s="115" t="s">
        <v>118</v>
      </c>
      <c r="C119" s="17" t="s">
        <v>12</v>
      </c>
      <c r="D119" s="17">
        <v>1</v>
      </c>
      <c r="E119" s="89">
        <v>105</v>
      </c>
      <c r="F119" s="230"/>
      <c r="G119" s="21"/>
      <c r="H119" s="26"/>
      <c r="J119" s="23"/>
    </row>
    <row r="120" spans="1:39" s="19" customFormat="1">
      <c r="A120" s="27"/>
      <c r="B120" s="88" t="s">
        <v>48</v>
      </c>
      <c r="C120" s="110"/>
      <c r="D120" s="54"/>
      <c r="E120" s="88">
        <f>E121+E126+E141</f>
        <v>1403</v>
      </c>
      <c r="F120" s="230"/>
      <c r="G120" s="21"/>
      <c r="H120" s="26"/>
      <c r="J120" s="23"/>
    </row>
    <row r="121" spans="1:39" s="19" customFormat="1">
      <c r="A121" s="27"/>
      <c r="B121" s="113" t="s">
        <v>81</v>
      </c>
      <c r="C121" s="17"/>
      <c r="D121" s="17"/>
      <c r="E121" s="89">
        <f>SUM(E122:E125)</f>
        <v>677</v>
      </c>
      <c r="F121" s="230"/>
      <c r="G121" s="21"/>
      <c r="H121" s="26"/>
      <c r="J121" s="23"/>
    </row>
    <row r="122" spans="1:39" s="19" customFormat="1">
      <c r="A122" s="27"/>
      <c r="B122" s="8" t="s">
        <v>119</v>
      </c>
      <c r="C122" s="17" t="s">
        <v>12</v>
      </c>
      <c r="D122" s="17">
        <v>1</v>
      </c>
      <c r="E122" s="89">
        <v>442</v>
      </c>
      <c r="F122" s="230"/>
      <c r="G122" s="21"/>
      <c r="H122" s="26"/>
      <c r="J122" s="23"/>
    </row>
    <row r="123" spans="1:39" s="19" customFormat="1">
      <c r="A123" s="27"/>
      <c r="B123" s="198" t="s">
        <v>120</v>
      </c>
      <c r="C123" s="17" t="s">
        <v>12</v>
      </c>
      <c r="D123" s="17">
        <v>3</v>
      </c>
      <c r="E123" s="89">
        <v>145</v>
      </c>
      <c r="F123" s="230" t="s">
        <v>19</v>
      </c>
      <c r="G123" s="213" t="s">
        <v>121</v>
      </c>
      <c r="H123" s="26"/>
      <c r="J123" s="23"/>
    </row>
    <row r="124" spans="1:39" s="19" customFormat="1">
      <c r="A124" s="27"/>
      <c r="B124" s="8" t="s">
        <v>122</v>
      </c>
      <c r="C124" s="17" t="s">
        <v>12</v>
      </c>
      <c r="D124" s="17">
        <v>1</v>
      </c>
      <c r="E124" s="89">
        <v>16</v>
      </c>
      <c r="F124" s="230" t="s">
        <v>19</v>
      </c>
      <c r="G124" s="213" t="s">
        <v>121</v>
      </c>
      <c r="H124" s="26"/>
      <c r="J124" s="23"/>
    </row>
    <row r="125" spans="1:39" s="19" customFormat="1">
      <c r="A125" s="27"/>
      <c r="B125" s="8" t="s">
        <v>123</v>
      </c>
      <c r="C125" s="17" t="s">
        <v>12</v>
      </c>
      <c r="D125" s="17">
        <v>1</v>
      </c>
      <c r="E125" s="89">
        <v>74</v>
      </c>
      <c r="F125" s="230"/>
      <c r="G125" s="21"/>
      <c r="H125" s="26"/>
      <c r="J125" s="23"/>
    </row>
    <row r="126" spans="1:39" s="19" customFormat="1" ht="31.5">
      <c r="A126" s="27"/>
      <c r="B126" s="180" t="s">
        <v>85</v>
      </c>
      <c r="C126" s="17"/>
      <c r="D126" s="17"/>
      <c r="E126" s="101">
        <f>SUM(E127:E140)</f>
        <v>626</v>
      </c>
      <c r="F126" s="230"/>
      <c r="G126" s="21"/>
      <c r="H126" s="26"/>
      <c r="J126" s="23"/>
    </row>
    <row r="127" spans="1:39" s="19" customFormat="1">
      <c r="A127" s="27"/>
      <c r="B127" s="102" t="s">
        <v>124</v>
      </c>
      <c r="C127" s="17" t="s">
        <v>12</v>
      </c>
      <c r="D127" s="17">
        <v>1</v>
      </c>
      <c r="E127" s="89">
        <v>85</v>
      </c>
      <c r="F127" s="230"/>
      <c r="G127" s="21"/>
      <c r="H127" s="26"/>
      <c r="J127" s="23"/>
    </row>
    <row r="128" spans="1:39" s="19" customFormat="1">
      <c r="A128" s="27"/>
      <c r="B128" s="197" t="s">
        <v>125</v>
      </c>
      <c r="C128" s="17" t="s">
        <v>12</v>
      </c>
      <c r="D128" s="17">
        <v>1</v>
      </c>
      <c r="E128" s="89">
        <v>20</v>
      </c>
      <c r="F128" s="230"/>
      <c r="H128" s="26"/>
      <c r="J128" s="23"/>
    </row>
    <row r="129" spans="1:15" s="19" customFormat="1">
      <c r="A129" s="27"/>
      <c r="B129" s="102" t="s">
        <v>126</v>
      </c>
      <c r="C129" s="17" t="s">
        <v>12</v>
      </c>
      <c r="D129" s="17">
        <v>1</v>
      </c>
      <c r="E129" s="89">
        <v>7</v>
      </c>
      <c r="F129" s="230"/>
      <c r="H129" s="26"/>
      <c r="J129" s="23"/>
    </row>
    <row r="130" spans="1:15" s="19" customFormat="1" ht="30.75">
      <c r="A130" s="27"/>
      <c r="B130" s="194" t="s">
        <v>127</v>
      </c>
      <c r="C130" s="17" t="s">
        <v>12</v>
      </c>
      <c r="D130" s="17">
        <v>1</v>
      </c>
      <c r="E130" s="89">
        <v>37</v>
      </c>
      <c r="F130" s="230"/>
      <c r="H130" s="26"/>
      <c r="J130" s="23"/>
    </row>
    <row r="131" spans="1:15" s="19" customFormat="1" ht="31.5">
      <c r="A131" s="27"/>
      <c r="B131" s="194" t="s">
        <v>128</v>
      </c>
      <c r="C131" s="17" t="s">
        <v>12</v>
      </c>
      <c r="D131" s="17">
        <v>1</v>
      </c>
      <c r="E131" s="89">
        <v>17</v>
      </c>
      <c r="F131" s="230"/>
      <c r="G131" s="21"/>
      <c r="H131" s="26"/>
      <c r="J131" s="23"/>
    </row>
    <row r="132" spans="1:15" s="19" customFormat="1" ht="30.75">
      <c r="A132" s="27"/>
      <c r="B132" s="194" t="s">
        <v>129</v>
      </c>
      <c r="C132" s="17" t="s">
        <v>12</v>
      </c>
      <c r="D132" s="17">
        <v>1</v>
      </c>
      <c r="E132" s="89">
        <v>27</v>
      </c>
      <c r="F132" s="230"/>
      <c r="G132" s="21"/>
      <c r="H132" s="26"/>
      <c r="J132" s="23"/>
    </row>
    <row r="133" spans="1:15" s="19" customFormat="1" ht="30.75">
      <c r="A133" s="27"/>
      <c r="B133" s="194" t="s">
        <v>130</v>
      </c>
      <c r="C133" s="17" t="s">
        <v>12</v>
      </c>
      <c r="D133" s="17">
        <v>1</v>
      </c>
      <c r="E133" s="89">
        <v>6</v>
      </c>
      <c r="F133" s="230"/>
      <c r="G133" s="21"/>
      <c r="H133" s="26"/>
      <c r="J133" s="23"/>
    </row>
    <row r="134" spans="1:15" s="19" customFormat="1">
      <c r="A134" s="27"/>
      <c r="B134" s="102" t="s">
        <v>131</v>
      </c>
      <c r="C134" s="17" t="s">
        <v>12</v>
      </c>
      <c r="D134" s="17">
        <v>1</v>
      </c>
      <c r="E134" s="89">
        <v>52</v>
      </c>
      <c r="F134" s="230"/>
      <c r="G134" s="21"/>
      <c r="H134" s="26"/>
      <c r="J134" s="23"/>
    </row>
    <row r="135" spans="1:15" s="19" customFormat="1">
      <c r="A135" s="27"/>
      <c r="B135" s="102" t="s">
        <v>132</v>
      </c>
      <c r="C135" s="17" t="s">
        <v>12</v>
      </c>
      <c r="D135" s="17">
        <v>1</v>
      </c>
      <c r="E135" s="89">
        <v>14</v>
      </c>
      <c r="F135" s="230"/>
      <c r="G135" s="21"/>
      <c r="H135" s="26"/>
      <c r="J135" s="23"/>
    </row>
    <row r="136" spans="1:15" s="19" customFormat="1">
      <c r="A136" s="27"/>
      <c r="B136" s="102" t="s">
        <v>133</v>
      </c>
      <c r="C136" s="17" t="s">
        <v>12</v>
      </c>
      <c r="D136" s="17">
        <v>1</v>
      </c>
      <c r="E136" s="89">
        <v>14</v>
      </c>
      <c r="F136" s="230"/>
      <c r="G136" s="21"/>
      <c r="H136" s="26"/>
      <c r="J136" s="23"/>
    </row>
    <row r="137" spans="1:15" s="19" customFormat="1" ht="31.5">
      <c r="A137" s="27"/>
      <c r="B137" s="194" t="s">
        <v>134</v>
      </c>
      <c r="C137" s="17" t="s">
        <v>12</v>
      </c>
      <c r="D137" s="17">
        <v>1</v>
      </c>
      <c r="E137" s="89">
        <v>172</v>
      </c>
      <c r="F137" s="230"/>
      <c r="G137" s="21"/>
      <c r="H137" s="26"/>
      <c r="J137" s="23"/>
    </row>
    <row r="138" spans="1:15" s="19" customFormat="1">
      <c r="A138" s="27"/>
      <c r="B138" s="102" t="s">
        <v>135</v>
      </c>
      <c r="C138" s="17" t="s">
        <v>12</v>
      </c>
      <c r="D138" s="17">
        <v>1</v>
      </c>
      <c r="E138" s="89">
        <v>77</v>
      </c>
      <c r="F138" s="230"/>
      <c r="G138" s="21"/>
      <c r="H138" s="26"/>
      <c r="J138" s="23"/>
    </row>
    <row r="139" spans="1:15" s="19" customFormat="1">
      <c r="A139" s="27"/>
      <c r="B139" s="198" t="s">
        <v>120</v>
      </c>
      <c r="C139" s="17" t="s">
        <v>12</v>
      </c>
      <c r="D139" s="17">
        <v>1</v>
      </c>
      <c r="E139" s="206">
        <v>41</v>
      </c>
      <c r="F139" s="230" t="s">
        <v>19</v>
      </c>
      <c r="G139" s="213" t="s">
        <v>136</v>
      </c>
      <c r="H139" s="26"/>
      <c r="J139" s="23"/>
    </row>
    <row r="140" spans="1:15" s="19" customFormat="1">
      <c r="A140" s="27"/>
      <c r="B140" s="198" t="s">
        <v>137</v>
      </c>
      <c r="C140" s="17" t="s">
        <v>12</v>
      </c>
      <c r="D140" s="17">
        <v>1</v>
      </c>
      <c r="E140" s="206">
        <v>57</v>
      </c>
      <c r="F140" s="230" t="s">
        <v>19</v>
      </c>
      <c r="G140" s="213" t="s">
        <v>136</v>
      </c>
      <c r="H140" s="26"/>
      <c r="J140" s="23"/>
    </row>
    <row r="141" spans="1:15" s="19" customFormat="1">
      <c r="A141" s="27"/>
      <c r="B141" s="80" t="s">
        <v>138</v>
      </c>
      <c r="C141" s="17"/>
      <c r="D141" s="17"/>
      <c r="E141" s="101">
        <f>SUM(E142:E142)</f>
        <v>100</v>
      </c>
      <c r="F141" s="230"/>
      <c r="G141" s="21"/>
      <c r="H141" s="26"/>
      <c r="J141" s="23"/>
    </row>
    <row r="142" spans="1:15" s="19" customFormat="1">
      <c r="A142" s="27"/>
      <c r="B142" s="166" t="s">
        <v>139</v>
      </c>
      <c r="C142" s="17" t="s">
        <v>12</v>
      </c>
      <c r="D142" s="17">
        <v>1</v>
      </c>
      <c r="E142" s="89">
        <f>100</f>
        <v>100</v>
      </c>
      <c r="F142" s="230"/>
      <c r="G142" s="21"/>
      <c r="H142" s="26"/>
      <c r="J142" s="23"/>
    </row>
    <row r="143" spans="1:15" s="19" customFormat="1" ht="15.75" customHeight="1">
      <c r="A143" s="116"/>
      <c r="B143" s="117" t="s">
        <v>140</v>
      </c>
      <c r="C143" s="248"/>
      <c r="D143" s="248"/>
      <c r="E143" s="118">
        <f>E144+E145+E254+E282+E284</f>
        <v>33099</v>
      </c>
      <c r="F143" s="230"/>
      <c r="G143" s="21"/>
      <c r="H143" s="119"/>
      <c r="J143" s="21"/>
      <c r="K143" s="39"/>
      <c r="M143" s="39"/>
      <c r="N143" s="39"/>
      <c r="O143" s="39"/>
    </row>
    <row r="144" spans="1:15" s="19" customFormat="1" ht="15.75" customHeight="1">
      <c r="A144" s="120" t="s">
        <v>141</v>
      </c>
      <c r="B144" s="121"/>
      <c r="C144" s="122"/>
      <c r="D144" s="122"/>
      <c r="E144" s="112">
        <v>0</v>
      </c>
      <c r="F144" s="230"/>
      <c r="G144" s="21"/>
      <c r="H144" s="40"/>
    </row>
    <row r="145" spans="1:15" s="19" customFormat="1" ht="15.75" customHeight="1">
      <c r="A145" s="120" t="s">
        <v>8</v>
      </c>
      <c r="B145" s="123"/>
      <c r="C145" s="122"/>
      <c r="D145" s="122"/>
      <c r="E145" s="112">
        <f>E146+E229+E251</f>
        <v>7491</v>
      </c>
      <c r="F145" s="230"/>
      <c r="G145" s="21"/>
      <c r="H145" s="40"/>
      <c r="K145" s="39"/>
      <c r="L145" s="39"/>
      <c r="M145" s="39"/>
    </row>
    <row r="146" spans="1:15" s="19" customFormat="1" ht="18" customHeight="1">
      <c r="A146" s="26"/>
      <c r="B146" s="88" t="s">
        <v>142</v>
      </c>
      <c r="C146" s="110" t="s">
        <v>143</v>
      </c>
      <c r="D146" s="54"/>
      <c r="E146" s="88">
        <f>E147+E176+E209+E199+E218+E222+E226+E215</f>
        <v>7026</v>
      </c>
      <c r="F146" s="230"/>
      <c r="G146" s="21"/>
      <c r="H146" s="40"/>
      <c r="I146" s="39"/>
      <c r="K146" s="39"/>
      <c r="L146" s="39"/>
      <c r="M146" s="39"/>
      <c r="O146" s="39"/>
    </row>
    <row r="147" spans="1:15" s="19" customFormat="1" ht="18" customHeight="1">
      <c r="A147" s="26"/>
      <c r="B147" s="106" t="s">
        <v>144</v>
      </c>
      <c r="C147" s="124"/>
      <c r="D147" s="124"/>
      <c r="E147" s="125">
        <f>SUM(E148:E175)</f>
        <v>2075</v>
      </c>
      <c r="F147" s="230"/>
      <c r="G147" s="168"/>
      <c r="H147" s="126"/>
      <c r="I147" s="39"/>
      <c r="K147" s="39"/>
      <c r="L147" s="39"/>
      <c r="M147" s="39"/>
      <c r="O147" s="39"/>
    </row>
    <row r="148" spans="1:15" s="19" customFormat="1">
      <c r="A148" s="26"/>
      <c r="B148" s="92" t="s">
        <v>145</v>
      </c>
      <c r="C148" s="17" t="s">
        <v>12</v>
      </c>
      <c r="D148" s="111">
        <v>1</v>
      </c>
      <c r="E148" s="89">
        <v>72</v>
      </c>
      <c r="F148" s="230"/>
      <c r="G148" s="21"/>
      <c r="H148" s="126"/>
      <c r="I148" s="39"/>
      <c r="K148" s="39"/>
      <c r="L148" s="39"/>
      <c r="M148" s="39"/>
      <c r="O148" s="39"/>
    </row>
    <row r="149" spans="1:15" s="19" customFormat="1" ht="18" customHeight="1">
      <c r="A149" s="26"/>
      <c r="B149" s="92" t="s">
        <v>146</v>
      </c>
      <c r="C149" s="17" t="s">
        <v>12</v>
      </c>
      <c r="D149" s="111">
        <v>5</v>
      </c>
      <c r="E149" s="89">
        <v>175</v>
      </c>
      <c r="F149" s="230"/>
      <c r="G149" s="21"/>
      <c r="H149" s="126"/>
      <c r="I149" s="39"/>
      <c r="K149" s="39"/>
      <c r="L149" s="39"/>
      <c r="M149" s="39"/>
      <c r="O149" s="39"/>
    </row>
    <row r="150" spans="1:15" s="19" customFormat="1" ht="18" customHeight="1">
      <c r="A150" s="26"/>
      <c r="B150" s="92" t="s">
        <v>147</v>
      </c>
      <c r="C150" s="17" t="s">
        <v>12</v>
      </c>
      <c r="D150" s="111">
        <v>1</v>
      </c>
      <c r="E150" s="89">
        <v>12</v>
      </c>
      <c r="F150" s="230"/>
      <c r="G150" s="21"/>
      <c r="H150" s="126"/>
      <c r="I150" s="39"/>
      <c r="K150" s="39"/>
      <c r="L150" s="39"/>
      <c r="M150" s="39"/>
      <c r="O150" s="39"/>
    </row>
    <row r="151" spans="1:15" s="19" customFormat="1" ht="18" customHeight="1">
      <c r="A151" s="26"/>
      <c r="B151" s="92" t="s">
        <v>148</v>
      </c>
      <c r="C151" s="17" t="s">
        <v>12</v>
      </c>
      <c r="D151" s="111">
        <v>1</v>
      </c>
      <c r="E151" s="89">
        <v>30</v>
      </c>
      <c r="F151" s="230"/>
      <c r="G151" s="21"/>
      <c r="H151" s="126"/>
      <c r="I151" s="39"/>
      <c r="K151" s="39"/>
      <c r="L151" s="39"/>
      <c r="M151" s="39"/>
      <c r="O151" s="39"/>
    </row>
    <row r="152" spans="1:15" s="19" customFormat="1" ht="18" customHeight="1">
      <c r="A152" s="26"/>
      <c r="B152" s="92" t="s">
        <v>149</v>
      </c>
      <c r="C152" s="17" t="s">
        <v>12</v>
      </c>
      <c r="D152" s="111">
        <v>9</v>
      </c>
      <c r="E152" s="89">
        <v>67</v>
      </c>
      <c r="F152" s="230"/>
      <c r="G152" s="21"/>
      <c r="H152" s="126"/>
      <c r="I152" s="39"/>
      <c r="K152" s="39"/>
      <c r="L152" s="39"/>
      <c r="M152" s="39"/>
      <c r="O152" s="39"/>
    </row>
    <row r="153" spans="1:15" s="19" customFormat="1" ht="18" customHeight="1">
      <c r="A153" s="26"/>
      <c r="B153" s="92" t="s">
        <v>150</v>
      </c>
      <c r="C153" s="17" t="s">
        <v>12</v>
      </c>
      <c r="D153" s="111">
        <v>10</v>
      </c>
      <c r="E153" s="89">
        <v>140</v>
      </c>
      <c r="F153" s="230"/>
      <c r="G153" s="21"/>
      <c r="H153" s="126"/>
      <c r="I153" s="39"/>
      <c r="K153" s="39"/>
      <c r="L153" s="39"/>
      <c r="M153" s="39"/>
      <c r="O153" s="39"/>
    </row>
    <row r="154" spans="1:15" s="19" customFormat="1" ht="18" customHeight="1">
      <c r="A154" s="26"/>
      <c r="B154" s="92" t="s">
        <v>151</v>
      </c>
      <c r="C154" s="17" t="s">
        <v>12</v>
      </c>
      <c r="D154" s="111">
        <v>1</v>
      </c>
      <c r="E154" s="89">
        <v>46</v>
      </c>
      <c r="F154" s="230"/>
      <c r="G154" s="21"/>
      <c r="H154" s="126"/>
      <c r="I154" s="39"/>
      <c r="K154" s="39"/>
      <c r="L154" s="39"/>
      <c r="M154" s="39"/>
      <c r="O154" s="39"/>
    </row>
    <row r="155" spans="1:15" s="19" customFormat="1" ht="18" customHeight="1">
      <c r="A155" s="26"/>
      <c r="B155" s="92" t="s">
        <v>152</v>
      </c>
      <c r="C155" s="17" t="s">
        <v>12</v>
      </c>
      <c r="D155" s="111">
        <v>10</v>
      </c>
      <c r="E155" s="89">
        <v>37</v>
      </c>
      <c r="F155" s="230"/>
      <c r="G155" s="21"/>
      <c r="H155" s="126"/>
      <c r="I155" s="39"/>
      <c r="K155" s="39"/>
      <c r="L155" s="39"/>
      <c r="M155" s="39"/>
      <c r="O155" s="39"/>
    </row>
    <row r="156" spans="1:15" s="19" customFormat="1" ht="18" customHeight="1">
      <c r="A156" s="26"/>
      <c r="B156" s="92" t="s">
        <v>153</v>
      </c>
      <c r="C156" s="17" t="s">
        <v>12</v>
      </c>
      <c r="D156" s="111">
        <v>1</v>
      </c>
      <c r="E156" s="89">
        <v>15</v>
      </c>
      <c r="F156" s="230"/>
      <c r="G156" s="21"/>
      <c r="H156" s="126"/>
      <c r="I156" s="39"/>
      <c r="K156" s="39"/>
      <c r="L156" s="39"/>
      <c r="M156" s="39"/>
      <c r="O156" s="39"/>
    </row>
    <row r="157" spans="1:15" s="19" customFormat="1" ht="18" customHeight="1">
      <c r="A157" s="26"/>
      <c r="B157" s="190" t="s">
        <v>154</v>
      </c>
      <c r="C157" s="17" t="s">
        <v>12</v>
      </c>
      <c r="D157" s="111">
        <v>1</v>
      </c>
      <c r="E157" s="89">
        <v>19</v>
      </c>
      <c r="F157" s="230"/>
      <c r="G157" s="21"/>
      <c r="H157" s="126"/>
      <c r="I157" s="39"/>
      <c r="K157" s="39"/>
      <c r="L157" s="39"/>
      <c r="M157" s="39"/>
      <c r="O157" s="39"/>
    </row>
    <row r="158" spans="1:15" s="19" customFormat="1" ht="18" customHeight="1">
      <c r="A158" s="26"/>
      <c r="B158" s="190" t="s">
        <v>155</v>
      </c>
      <c r="C158" s="17" t="s">
        <v>12</v>
      </c>
      <c r="D158" s="111">
        <v>2</v>
      </c>
      <c r="E158" s="89">
        <v>200</v>
      </c>
      <c r="F158" s="230"/>
      <c r="G158" s="21"/>
      <c r="H158" s="126"/>
      <c r="I158" s="39"/>
      <c r="K158" s="39"/>
      <c r="L158" s="39"/>
      <c r="M158" s="39"/>
      <c r="O158" s="39"/>
    </row>
    <row r="159" spans="1:15" s="19" customFormat="1" ht="18" customHeight="1">
      <c r="A159" s="26"/>
      <c r="B159" s="190" t="s">
        <v>156</v>
      </c>
      <c r="C159" s="17" t="s">
        <v>12</v>
      </c>
      <c r="D159" s="111">
        <v>2</v>
      </c>
      <c r="E159" s="89">
        <v>200</v>
      </c>
      <c r="F159" s="230"/>
      <c r="G159" s="21"/>
      <c r="H159" s="126"/>
      <c r="I159" s="39"/>
      <c r="K159" s="39"/>
      <c r="L159" s="39"/>
      <c r="M159" s="39"/>
      <c r="O159" s="39"/>
    </row>
    <row r="160" spans="1:15" s="19" customFormat="1" ht="18" customHeight="1">
      <c r="A160" s="26"/>
      <c r="B160" s="190" t="s">
        <v>157</v>
      </c>
      <c r="C160" s="17" t="s">
        <v>12</v>
      </c>
      <c r="D160" s="111">
        <v>1</v>
      </c>
      <c r="E160" s="89">
        <v>25</v>
      </c>
      <c r="F160" s="230"/>
      <c r="G160" s="21"/>
      <c r="H160" s="126"/>
      <c r="I160" s="39"/>
      <c r="K160" s="39"/>
      <c r="L160" s="39"/>
      <c r="M160" s="39"/>
      <c r="O160" s="39"/>
    </row>
    <row r="161" spans="1:15" s="19" customFormat="1" ht="18" customHeight="1">
      <c r="A161" s="26"/>
      <c r="B161" s="214" t="s">
        <v>158</v>
      </c>
      <c r="C161" s="17" t="s">
        <v>12</v>
      </c>
      <c r="D161" s="111">
        <v>15</v>
      </c>
      <c r="E161" s="89">
        <f>230-17</f>
        <v>213</v>
      </c>
      <c r="F161" s="230"/>
      <c r="G161" s="21"/>
      <c r="H161" s="126"/>
      <c r="I161" s="39"/>
      <c r="K161" s="39"/>
      <c r="L161" s="39"/>
      <c r="M161" s="39"/>
      <c r="O161" s="39"/>
    </row>
    <row r="162" spans="1:15" s="19" customFormat="1" ht="18" customHeight="1">
      <c r="A162" s="26"/>
      <c r="B162" s="210" t="s">
        <v>159</v>
      </c>
      <c r="C162" s="17" t="s">
        <v>12</v>
      </c>
      <c r="D162" s="111">
        <v>1</v>
      </c>
      <c r="E162" s="89">
        <v>17</v>
      </c>
      <c r="F162" s="230"/>
      <c r="G162" s="21"/>
      <c r="H162" s="126"/>
      <c r="I162" s="39"/>
      <c r="K162" s="39"/>
      <c r="L162" s="39"/>
      <c r="M162" s="39"/>
      <c r="O162" s="39"/>
    </row>
    <row r="163" spans="1:15" s="19" customFormat="1" ht="18" customHeight="1">
      <c r="A163" s="26"/>
      <c r="B163" s="214" t="s">
        <v>160</v>
      </c>
      <c r="C163" s="17" t="s">
        <v>12</v>
      </c>
      <c r="D163" s="111">
        <v>25</v>
      </c>
      <c r="E163" s="89">
        <v>430</v>
      </c>
      <c r="F163" s="230"/>
      <c r="G163" s="21"/>
      <c r="H163" s="126"/>
      <c r="I163" s="39"/>
      <c r="K163" s="39"/>
      <c r="L163" s="39"/>
      <c r="M163" s="39"/>
      <c r="O163" s="39"/>
    </row>
    <row r="164" spans="1:15" s="19" customFormat="1" ht="18" customHeight="1">
      <c r="A164" s="26"/>
      <c r="B164" s="190" t="s">
        <v>161</v>
      </c>
      <c r="C164" s="17" t="s">
        <v>12</v>
      </c>
      <c r="D164" s="111">
        <v>1</v>
      </c>
      <c r="E164" s="89">
        <v>10</v>
      </c>
      <c r="F164" s="230"/>
      <c r="G164" s="21"/>
      <c r="H164" s="126"/>
      <c r="I164" s="39"/>
      <c r="K164" s="39"/>
      <c r="L164" s="39"/>
      <c r="M164" s="39"/>
      <c r="O164" s="39"/>
    </row>
    <row r="165" spans="1:15" s="19" customFormat="1" ht="18" customHeight="1">
      <c r="A165" s="26"/>
      <c r="B165" s="190" t="s">
        <v>162</v>
      </c>
      <c r="C165" s="17" t="s">
        <v>12</v>
      </c>
      <c r="D165" s="111">
        <v>1</v>
      </c>
      <c r="E165" s="89">
        <v>9</v>
      </c>
      <c r="F165" s="230"/>
      <c r="G165" s="21"/>
      <c r="H165" s="126"/>
      <c r="I165" s="39"/>
      <c r="K165" s="39"/>
      <c r="L165" s="39"/>
      <c r="M165" s="39"/>
      <c r="O165" s="39"/>
    </row>
    <row r="166" spans="1:15" s="19" customFormat="1" ht="18" customHeight="1">
      <c r="A166" s="26"/>
      <c r="B166" s="190" t="s">
        <v>163</v>
      </c>
      <c r="C166" s="17" t="s">
        <v>12</v>
      </c>
      <c r="D166" s="111">
        <v>4</v>
      </c>
      <c r="E166" s="89">
        <v>40</v>
      </c>
      <c r="F166" s="230"/>
      <c r="G166" s="21"/>
      <c r="H166" s="126"/>
      <c r="I166" s="39"/>
      <c r="K166" s="39"/>
      <c r="L166" s="39"/>
      <c r="M166" s="39"/>
      <c r="O166" s="39"/>
    </row>
    <row r="167" spans="1:15" s="19" customFormat="1" ht="18" customHeight="1">
      <c r="A167" s="26"/>
      <c r="B167" s="92" t="s">
        <v>164</v>
      </c>
      <c r="C167" s="17" t="s">
        <v>12</v>
      </c>
      <c r="D167" s="111">
        <v>6</v>
      </c>
      <c r="E167" s="89">
        <v>54</v>
      </c>
      <c r="F167" s="230"/>
      <c r="G167" s="21"/>
      <c r="H167" s="126"/>
      <c r="I167" s="39"/>
      <c r="K167" s="39"/>
      <c r="L167" s="39"/>
      <c r="M167" s="39"/>
      <c r="O167" s="39"/>
    </row>
    <row r="168" spans="1:15" s="19" customFormat="1" ht="18" customHeight="1">
      <c r="A168" s="26"/>
      <c r="B168" s="92" t="s">
        <v>165</v>
      </c>
      <c r="C168" s="17" t="s">
        <v>12</v>
      </c>
      <c r="D168" s="111">
        <v>1</v>
      </c>
      <c r="E168" s="89">
        <v>6</v>
      </c>
      <c r="F168" s="230"/>
      <c r="G168" s="21"/>
      <c r="H168" s="126"/>
      <c r="I168" s="39"/>
      <c r="K168" s="39"/>
      <c r="L168" s="39"/>
      <c r="M168" s="39"/>
      <c r="O168" s="39"/>
    </row>
    <row r="169" spans="1:15" s="19" customFormat="1" ht="18" customHeight="1">
      <c r="A169" s="26"/>
      <c r="B169" s="92" t="s">
        <v>166</v>
      </c>
      <c r="C169" s="17" t="s">
        <v>12</v>
      </c>
      <c r="D169" s="111">
        <v>4</v>
      </c>
      <c r="E169" s="89">
        <v>5</v>
      </c>
      <c r="F169" s="230"/>
      <c r="G169" s="21"/>
      <c r="H169" s="126"/>
      <c r="I169" s="39"/>
      <c r="K169" s="39"/>
      <c r="L169" s="39"/>
      <c r="M169" s="39"/>
      <c r="O169" s="39"/>
    </row>
    <row r="170" spans="1:15" s="19" customFormat="1" ht="18" customHeight="1">
      <c r="A170" s="26"/>
      <c r="B170" s="92" t="s">
        <v>167</v>
      </c>
      <c r="C170" s="17" t="s">
        <v>12</v>
      </c>
      <c r="D170" s="111">
        <v>6</v>
      </c>
      <c r="E170" s="89">
        <v>5</v>
      </c>
      <c r="F170" s="230"/>
      <c r="G170" s="21"/>
      <c r="H170" s="126"/>
      <c r="I170" s="39"/>
      <c r="K170" s="39"/>
      <c r="L170" s="39"/>
      <c r="M170" s="39"/>
      <c r="O170" s="39"/>
    </row>
    <row r="171" spans="1:15" s="19" customFormat="1" ht="18" customHeight="1">
      <c r="A171" s="26"/>
      <c r="B171" s="92" t="s">
        <v>168</v>
      </c>
      <c r="C171" s="17" t="s">
        <v>12</v>
      </c>
      <c r="D171" s="111">
        <v>1</v>
      </c>
      <c r="E171" s="89">
        <v>5</v>
      </c>
      <c r="F171" s="230"/>
      <c r="G171" s="21"/>
      <c r="H171" s="126"/>
      <c r="I171" s="39"/>
      <c r="K171" s="39"/>
      <c r="L171" s="39"/>
      <c r="M171" s="39"/>
      <c r="O171" s="39"/>
    </row>
    <row r="172" spans="1:15" s="19" customFormat="1" ht="18" customHeight="1">
      <c r="A172" s="26"/>
      <c r="B172" s="198" t="s">
        <v>169</v>
      </c>
      <c r="C172" s="17" t="s">
        <v>12</v>
      </c>
      <c r="D172" s="111">
        <v>2</v>
      </c>
      <c r="E172" s="89">
        <v>21</v>
      </c>
      <c r="F172" s="230"/>
      <c r="G172" s="21"/>
      <c r="H172" s="126"/>
      <c r="I172" s="39"/>
      <c r="K172" s="39"/>
      <c r="L172" s="39"/>
      <c r="M172" s="39"/>
      <c r="O172" s="39"/>
    </row>
    <row r="173" spans="1:15" s="19" customFormat="1" ht="31.5">
      <c r="A173" s="26"/>
      <c r="B173" s="199" t="s">
        <v>170</v>
      </c>
      <c r="C173" s="17" t="s">
        <v>12</v>
      </c>
      <c r="D173" s="111">
        <v>1</v>
      </c>
      <c r="E173" s="89">
        <v>45</v>
      </c>
      <c r="F173" s="230"/>
      <c r="G173" s="21"/>
      <c r="H173" s="126"/>
      <c r="I173" s="39"/>
      <c r="K173" s="39"/>
      <c r="L173" s="39"/>
      <c r="M173" s="39"/>
      <c r="O173" s="39"/>
    </row>
    <row r="174" spans="1:15" s="19" customFormat="1" ht="18" customHeight="1">
      <c r="A174" s="26"/>
      <c r="B174" s="198" t="s">
        <v>171</v>
      </c>
      <c r="C174" s="17" t="s">
        <v>12</v>
      </c>
      <c r="D174" s="111">
        <v>1</v>
      </c>
      <c r="E174" s="89">
        <v>7</v>
      </c>
      <c r="F174" s="230"/>
      <c r="G174" s="21"/>
      <c r="H174" s="126"/>
      <c r="I174" s="39"/>
      <c r="K174" s="39"/>
      <c r="L174" s="39"/>
      <c r="M174" s="39"/>
      <c r="O174" s="39"/>
    </row>
    <row r="175" spans="1:15" s="19" customFormat="1" ht="18" customHeight="1">
      <c r="A175" s="26"/>
      <c r="B175" s="215" t="s">
        <v>172</v>
      </c>
      <c r="C175" s="17" t="s">
        <v>12</v>
      </c>
      <c r="D175" s="111">
        <v>1</v>
      </c>
      <c r="E175" s="89">
        <v>170</v>
      </c>
      <c r="F175" s="230" t="s">
        <v>19</v>
      </c>
      <c r="G175" s="21"/>
      <c r="H175" s="126"/>
      <c r="I175" s="39"/>
      <c r="K175" s="39"/>
      <c r="L175" s="39"/>
      <c r="M175" s="39"/>
      <c r="O175" s="39"/>
    </row>
    <row r="176" spans="1:15" s="19" customFormat="1" ht="15.75" customHeight="1">
      <c r="A176" s="25"/>
      <c r="B176" s="106" t="s">
        <v>173</v>
      </c>
      <c r="C176" s="17"/>
      <c r="D176" s="17"/>
      <c r="E176" s="101">
        <f>SUM(E177:E198)</f>
        <v>3565</v>
      </c>
      <c r="F176" s="230"/>
      <c r="G176" s="168"/>
      <c r="M176" s="24"/>
      <c r="N176" s="74"/>
      <c r="O176" s="39"/>
    </row>
    <row r="177" spans="1:14" s="19" customFormat="1" ht="15" customHeight="1">
      <c r="A177" s="25"/>
      <c r="B177" s="92" t="s">
        <v>174</v>
      </c>
      <c r="C177" s="17" t="s">
        <v>12</v>
      </c>
      <c r="D177" s="111">
        <v>1</v>
      </c>
      <c r="E177" s="89">
        <v>223</v>
      </c>
      <c r="F177" s="230"/>
      <c r="G177" s="21"/>
      <c r="I177" s="38"/>
      <c r="J177" s="38"/>
      <c r="M177" s="24"/>
      <c r="N177" s="74"/>
    </row>
    <row r="178" spans="1:14" s="19" customFormat="1" ht="15" customHeight="1">
      <c r="A178" s="25"/>
      <c r="B178" s="92" t="s">
        <v>175</v>
      </c>
      <c r="C178" s="17" t="s">
        <v>12</v>
      </c>
      <c r="D178" s="111">
        <v>1</v>
      </c>
      <c r="E178" s="89">
        <v>167</v>
      </c>
      <c r="F178" s="230"/>
      <c r="G178" s="21"/>
      <c r="I178" s="38"/>
      <c r="J178" s="38"/>
      <c r="M178" s="24"/>
      <c r="N178" s="74"/>
    </row>
    <row r="179" spans="1:14" s="19" customFormat="1" ht="15" customHeight="1">
      <c r="A179" s="25"/>
      <c r="B179" s="92" t="s">
        <v>176</v>
      </c>
      <c r="C179" s="17" t="s">
        <v>12</v>
      </c>
      <c r="D179" s="111">
        <v>1</v>
      </c>
      <c r="E179" s="89">
        <v>35</v>
      </c>
      <c r="F179" s="230"/>
      <c r="G179" s="21"/>
      <c r="H179" s="38"/>
      <c r="I179" s="38"/>
      <c r="J179" s="38"/>
      <c r="M179" s="24"/>
      <c r="N179" s="74"/>
    </row>
    <row r="180" spans="1:14" s="19" customFormat="1" ht="15" customHeight="1">
      <c r="A180" s="25"/>
      <c r="B180" s="92" t="s">
        <v>177</v>
      </c>
      <c r="C180" s="17" t="s">
        <v>12</v>
      </c>
      <c r="D180" s="111">
        <v>1</v>
      </c>
      <c r="E180" s="89">
        <v>528</v>
      </c>
      <c r="F180" s="230"/>
      <c r="G180" s="21"/>
      <c r="H180" s="38"/>
      <c r="I180" s="38"/>
      <c r="J180" s="38"/>
      <c r="M180" s="24"/>
      <c r="N180" s="74"/>
    </row>
    <row r="181" spans="1:14" s="19" customFormat="1" ht="15" customHeight="1">
      <c r="A181" s="25"/>
      <c r="B181" s="92" t="s">
        <v>178</v>
      </c>
      <c r="C181" s="17" t="s">
        <v>12</v>
      </c>
      <c r="D181" s="111">
        <v>1</v>
      </c>
      <c r="E181" s="89">
        <v>368.5</v>
      </c>
      <c r="F181" s="230"/>
      <c r="G181" s="21"/>
      <c r="H181" s="38"/>
      <c r="I181" s="38"/>
      <c r="J181" s="38"/>
      <c r="M181" s="24"/>
      <c r="N181" s="74"/>
    </row>
    <row r="182" spans="1:14" s="19" customFormat="1" ht="15" customHeight="1">
      <c r="A182" s="25"/>
      <c r="B182" s="92" t="s">
        <v>179</v>
      </c>
      <c r="C182" s="17" t="s">
        <v>12</v>
      </c>
      <c r="D182" s="111">
        <v>1</v>
      </c>
      <c r="E182" s="89">
        <v>110</v>
      </c>
      <c r="F182" s="230"/>
      <c r="G182" s="21"/>
      <c r="H182" s="38"/>
      <c r="I182" s="38"/>
      <c r="J182" s="38"/>
      <c r="M182" s="24"/>
      <c r="N182" s="74"/>
    </row>
    <row r="183" spans="1:14" s="19" customFormat="1" ht="15" customHeight="1">
      <c r="A183" s="25"/>
      <c r="B183" s="92" t="s">
        <v>180</v>
      </c>
      <c r="C183" s="17" t="s">
        <v>12</v>
      </c>
      <c r="D183" s="111">
        <v>1</v>
      </c>
      <c r="E183" s="89">
        <v>499</v>
      </c>
      <c r="F183" s="230"/>
      <c r="G183" s="21"/>
      <c r="H183" s="38"/>
      <c r="I183" s="38"/>
      <c r="J183" s="38"/>
      <c r="M183" s="24"/>
      <c r="N183" s="74"/>
    </row>
    <row r="184" spans="1:14" s="19" customFormat="1" ht="15" customHeight="1">
      <c r="A184" s="25"/>
      <c r="B184" s="92" t="s">
        <v>181</v>
      </c>
      <c r="C184" s="17" t="s">
        <v>12</v>
      </c>
      <c r="D184" s="111">
        <v>7</v>
      </c>
      <c r="E184" s="89">
        <v>56</v>
      </c>
      <c r="F184" s="230"/>
      <c r="G184" s="21"/>
      <c r="H184" s="38"/>
      <c r="I184" s="38"/>
      <c r="J184" s="38"/>
      <c r="M184" s="24"/>
      <c r="N184" s="74"/>
    </row>
    <row r="185" spans="1:14" s="19" customFormat="1" ht="15" customHeight="1">
      <c r="A185" s="25"/>
      <c r="B185" s="92" t="s">
        <v>182</v>
      </c>
      <c r="C185" s="17" t="s">
        <v>12</v>
      </c>
      <c r="D185" s="111">
        <v>1</v>
      </c>
      <c r="E185" s="89">
        <v>118</v>
      </c>
      <c r="F185" s="230"/>
      <c r="G185" s="21"/>
      <c r="H185" s="38"/>
      <c r="I185" s="38"/>
      <c r="J185" s="38"/>
      <c r="M185" s="24"/>
      <c r="N185" s="74"/>
    </row>
    <row r="186" spans="1:14" s="19" customFormat="1" ht="15" customHeight="1">
      <c r="A186" s="25"/>
      <c r="B186" s="92" t="s">
        <v>183</v>
      </c>
      <c r="C186" s="17" t="s">
        <v>12</v>
      </c>
      <c r="D186" s="111">
        <v>2</v>
      </c>
      <c r="E186" s="89">
        <v>22</v>
      </c>
      <c r="F186" s="230"/>
      <c r="G186" s="21"/>
      <c r="H186" s="38"/>
      <c r="I186" s="38"/>
      <c r="J186" s="38"/>
      <c r="M186" s="24"/>
      <c r="N186" s="74"/>
    </row>
    <row r="187" spans="1:14" s="19" customFormat="1" ht="15" customHeight="1">
      <c r="A187" s="25"/>
      <c r="B187" s="92" t="s">
        <v>184</v>
      </c>
      <c r="C187" s="17" t="s">
        <v>12</v>
      </c>
      <c r="D187" s="111">
        <v>1</v>
      </c>
      <c r="E187" s="89">
        <v>18</v>
      </c>
      <c r="F187" s="230"/>
      <c r="G187" s="21"/>
      <c r="H187" s="38"/>
      <c r="I187" s="38"/>
      <c r="J187" s="38"/>
      <c r="M187" s="24"/>
      <c r="N187" s="74"/>
    </row>
    <row r="188" spans="1:14" s="19" customFormat="1" ht="15" customHeight="1">
      <c r="A188" s="25"/>
      <c r="B188" s="92" t="s">
        <v>185</v>
      </c>
      <c r="C188" s="17" t="s">
        <v>12</v>
      </c>
      <c r="D188" s="111">
        <v>1</v>
      </c>
      <c r="E188" s="89">
        <v>174</v>
      </c>
      <c r="F188" s="230"/>
      <c r="G188" s="21"/>
      <c r="H188" s="38"/>
      <c r="I188" s="38"/>
      <c r="J188" s="38"/>
      <c r="M188" s="24"/>
      <c r="N188" s="74"/>
    </row>
    <row r="189" spans="1:14" s="19" customFormat="1" ht="15" customHeight="1">
      <c r="A189" s="25"/>
      <c r="B189" s="92" t="s">
        <v>186</v>
      </c>
      <c r="C189" s="17" t="s">
        <v>12</v>
      </c>
      <c r="D189" s="111">
        <v>1</v>
      </c>
      <c r="E189" s="89">
        <v>79</v>
      </c>
      <c r="F189" s="230"/>
      <c r="G189" s="21"/>
      <c r="H189" s="38"/>
      <c r="I189" s="38"/>
      <c r="J189" s="38"/>
      <c r="M189" s="24"/>
      <c r="N189" s="74"/>
    </row>
    <row r="190" spans="1:14" s="19" customFormat="1" ht="15" customHeight="1">
      <c r="A190" s="25"/>
      <c r="B190" s="92" t="s">
        <v>187</v>
      </c>
      <c r="C190" s="17" t="s">
        <v>12</v>
      </c>
      <c r="D190" s="111">
        <v>1</v>
      </c>
      <c r="E190" s="89">
        <v>200</v>
      </c>
      <c r="F190" s="230"/>
      <c r="G190" s="21"/>
      <c r="H190" s="38"/>
      <c r="I190" s="38"/>
      <c r="J190" s="38"/>
      <c r="M190" s="24"/>
      <c r="N190" s="74"/>
    </row>
    <row r="191" spans="1:14" s="19" customFormat="1" ht="15" customHeight="1">
      <c r="A191" s="25"/>
      <c r="B191" s="92" t="s">
        <v>188</v>
      </c>
      <c r="C191" s="17" t="s">
        <v>12</v>
      </c>
      <c r="D191" s="111">
        <v>1</v>
      </c>
      <c r="E191" s="89">
        <v>94</v>
      </c>
      <c r="F191" s="230"/>
      <c r="G191" s="21"/>
      <c r="H191" s="38"/>
      <c r="I191" s="38"/>
      <c r="J191" s="38"/>
      <c r="M191" s="24"/>
      <c r="N191" s="74"/>
    </row>
    <row r="192" spans="1:14" s="19" customFormat="1" ht="15" customHeight="1">
      <c r="A192" s="25"/>
      <c r="B192" s="92" t="s">
        <v>189</v>
      </c>
      <c r="C192" s="17" t="s">
        <v>12</v>
      </c>
      <c r="D192" s="111">
        <v>1</v>
      </c>
      <c r="E192" s="89">
        <v>4.5</v>
      </c>
      <c r="F192" s="230"/>
      <c r="G192" s="21"/>
      <c r="H192" s="38"/>
      <c r="I192" s="38"/>
      <c r="J192" s="38"/>
      <c r="M192" s="24"/>
      <c r="N192" s="74"/>
    </row>
    <row r="193" spans="1:14" s="19" customFormat="1" ht="15" customHeight="1">
      <c r="A193" s="25"/>
      <c r="B193" s="92" t="s">
        <v>190</v>
      </c>
      <c r="C193" s="17" t="s">
        <v>12</v>
      </c>
      <c r="D193" s="111">
        <v>1</v>
      </c>
      <c r="E193" s="89">
        <v>33</v>
      </c>
      <c r="F193" s="230"/>
      <c r="G193" s="21"/>
      <c r="H193" s="38"/>
      <c r="I193" s="38"/>
      <c r="J193" s="38"/>
      <c r="M193" s="24"/>
      <c r="N193" s="74"/>
    </row>
    <row r="194" spans="1:14" s="19" customFormat="1" ht="15" customHeight="1">
      <c r="A194" s="25"/>
      <c r="B194" s="92" t="s">
        <v>191</v>
      </c>
      <c r="C194" s="17" t="s">
        <v>12</v>
      </c>
      <c r="D194" s="111">
        <v>1</v>
      </c>
      <c r="E194" s="89">
        <v>255</v>
      </c>
      <c r="F194" s="230"/>
      <c r="G194" s="21"/>
      <c r="H194" s="38"/>
      <c r="I194" s="38"/>
      <c r="J194" s="38"/>
      <c r="M194" s="24"/>
      <c r="N194" s="74"/>
    </row>
    <row r="195" spans="1:14" s="19" customFormat="1" ht="15" customHeight="1">
      <c r="A195" s="25"/>
      <c r="B195" s="92" t="s">
        <v>192</v>
      </c>
      <c r="C195" s="17" t="s">
        <v>12</v>
      </c>
      <c r="D195" s="111">
        <v>2</v>
      </c>
      <c r="E195" s="89">
        <v>35</v>
      </c>
      <c r="F195" s="230"/>
      <c r="G195" s="21"/>
      <c r="H195" s="38"/>
      <c r="I195" s="38"/>
      <c r="J195" s="38"/>
      <c r="M195" s="24"/>
      <c r="N195" s="74"/>
    </row>
    <row r="196" spans="1:14" s="19" customFormat="1" ht="15" customHeight="1">
      <c r="A196" s="25"/>
      <c r="B196" s="92" t="s">
        <v>193</v>
      </c>
      <c r="C196" s="17" t="s">
        <v>12</v>
      </c>
      <c r="D196" s="111">
        <v>2</v>
      </c>
      <c r="E196" s="89">
        <v>109</v>
      </c>
      <c r="F196" s="230"/>
      <c r="G196" s="21"/>
      <c r="H196" s="38"/>
      <c r="I196" s="38"/>
      <c r="J196" s="38"/>
      <c r="M196" s="24"/>
      <c r="N196" s="74"/>
    </row>
    <row r="197" spans="1:14" s="19" customFormat="1" ht="15" customHeight="1">
      <c r="A197" s="25"/>
      <c r="B197" s="92" t="s">
        <v>194</v>
      </c>
      <c r="C197" s="17" t="s">
        <v>12</v>
      </c>
      <c r="D197" s="111">
        <v>6</v>
      </c>
      <c r="E197" s="89">
        <v>288</v>
      </c>
      <c r="F197" s="230"/>
      <c r="G197" s="21"/>
      <c r="H197" s="38"/>
      <c r="I197" s="38"/>
      <c r="J197" s="38"/>
      <c r="M197" s="24"/>
      <c r="N197" s="74"/>
    </row>
    <row r="198" spans="1:14" s="19" customFormat="1" ht="15" customHeight="1">
      <c r="A198" s="25"/>
      <c r="B198" s="92" t="s">
        <v>195</v>
      </c>
      <c r="C198" s="17" t="s">
        <v>12</v>
      </c>
      <c r="D198" s="111">
        <v>1</v>
      </c>
      <c r="E198" s="89">
        <v>149</v>
      </c>
      <c r="F198" s="230"/>
      <c r="G198" s="21"/>
      <c r="H198" s="38"/>
      <c r="I198" s="38"/>
      <c r="J198" s="38"/>
      <c r="M198" s="24"/>
      <c r="N198" s="74"/>
    </row>
    <row r="199" spans="1:14" s="19" customFormat="1" ht="15.75" customHeight="1">
      <c r="A199" s="25"/>
      <c r="B199" s="106" t="s">
        <v>196</v>
      </c>
      <c r="C199" s="17"/>
      <c r="D199" s="127"/>
      <c r="E199" s="101">
        <f>SUM(E200:E208)</f>
        <v>294</v>
      </c>
      <c r="F199" s="230"/>
      <c r="G199" s="168"/>
      <c r="H199" s="26"/>
      <c r="I199" s="128"/>
      <c r="M199" s="24"/>
      <c r="N199" s="74"/>
    </row>
    <row r="200" spans="1:14" s="19" customFormat="1">
      <c r="A200" s="25"/>
      <c r="B200" s="10" t="s">
        <v>197</v>
      </c>
      <c r="C200" s="17" t="s">
        <v>12</v>
      </c>
      <c r="D200" s="11">
        <v>1</v>
      </c>
      <c r="E200" s="8">
        <v>50</v>
      </c>
      <c r="F200" s="230"/>
      <c r="G200" s="21"/>
      <c r="H200" s="26"/>
      <c r="I200" s="128"/>
      <c r="M200" s="24"/>
      <c r="N200" s="74"/>
    </row>
    <row r="201" spans="1:14" s="19" customFormat="1">
      <c r="A201" s="25"/>
      <c r="B201" s="10" t="s">
        <v>198</v>
      </c>
      <c r="C201" s="17" t="s">
        <v>12</v>
      </c>
      <c r="D201" s="11">
        <f>35-2</f>
        <v>33</v>
      </c>
      <c r="E201" s="8">
        <f>105-11</f>
        <v>94</v>
      </c>
      <c r="F201" s="230"/>
      <c r="G201" s="21"/>
      <c r="H201" s="26"/>
      <c r="I201" s="128"/>
      <c r="M201" s="24"/>
      <c r="N201" s="74"/>
    </row>
    <row r="202" spans="1:14" s="19" customFormat="1" ht="15.75" customHeight="1">
      <c r="A202" s="25"/>
      <c r="B202" s="10" t="s">
        <v>199</v>
      </c>
      <c r="C202" s="17" t="s">
        <v>12</v>
      </c>
      <c r="D202" s="11">
        <v>7</v>
      </c>
      <c r="E202" s="8">
        <v>29</v>
      </c>
      <c r="F202" s="230"/>
      <c r="G202" s="21"/>
      <c r="H202" s="26"/>
      <c r="I202" s="128"/>
      <c r="M202" s="24"/>
      <c r="N202" s="74"/>
    </row>
    <row r="203" spans="1:14" s="19" customFormat="1" ht="15.75" customHeight="1">
      <c r="A203" s="25"/>
      <c r="B203" s="10" t="s">
        <v>200</v>
      </c>
      <c r="C203" s="17" t="s">
        <v>12</v>
      </c>
      <c r="D203" s="11">
        <v>1</v>
      </c>
      <c r="E203" s="8">
        <v>60</v>
      </c>
      <c r="F203" s="230"/>
      <c r="G203" s="21"/>
      <c r="H203" s="26"/>
      <c r="I203" s="128"/>
      <c r="M203" s="24"/>
      <c r="N203" s="74"/>
    </row>
    <row r="204" spans="1:14" s="19" customFormat="1" ht="15.75" customHeight="1">
      <c r="A204" s="25"/>
      <c r="B204" s="10" t="s">
        <v>201</v>
      </c>
      <c r="C204" s="17" t="s">
        <v>12</v>
      </c>
      <c r="D204" s="11">
        <v>1</v>
      </c>
      <c r="E204" s="8">
        <v>32</v>
      </c>
      <c r="F204" s="230"/>
      <c r="G204" s="21"/>
      <c r="H204" s="26"/>
      <c r="I204" s="128"/>
      <c r="M204" s="24"/>
      <c r="N204" s="74"/>
    </row>
    <row r="205" spans="1:14" s="19" customFormat="1" ht="15.75" customHeight="1">
      <c r="A205" s="25"/>
      <c r="B205" s="10" t="s">
        <v>202</v>
      </c>
      <c r="C205" s="17" t="s">
        <v>12</v>
      </c>
      <c r="D205" s="11">
        <v>1</v>
      </c>
      <c r="E205" s="8">
        <v>4</v>
      </c>
      <c r="F205" s="230"/>
      <c r="G205" s="21"/>
      <c r="H205" s="26"/>
      <c r="I205" s="128"/>
      <c r="M205" s="24"/>
      <c r="N205" s="74"/>
    </row>
    <row r="206" spans="1:14" s="19" customFormat="1" ht="31.5">
      <c r="A206" s="25"/>
      <c r="B206" s="10" t="s">
        <v>203</v>
      </c>
      <c r="C206" s="17" t="s">
        <v>12</v>
      </c>
      <c r="D206" s="11">
        <v>1</v>
      </c>
      <c r="E206" s="8">
        <v>16</v>
      </c>
      <c r="F206" s="230"/>
      <c r="G206" s="21"/>
      <c r="H206" s="26"/>
      <c r="I206" s="128"/>
      <c r="M206" s="24"/>
      <c r="N206" s="74"/>
    </row>
    <row r="207" spans="1:14" s="19" customFormat="1" ht="15.75" customHeight="1">
      <c r="A207" s="25"/>
      <c r="B207" s="12" t="s">
        <v>204</v>
      </c>
      <c r="C207" s="17" t="s">
        <v>12</v>
      </c>
      <c r="D207" s="13">
        <v>1</v>
      </c>
      <c r="E207" s="8">
        <v>4</v>
      </c>
      <c r="F207" s="230"/>
      <c r="G207" s="21"/>
      <c r="H207" s="26"/>
      <c r="I207" s="128"/>
      <c r="M207" s="24"/>
      <c r="N207" s="74"/>
    </row>
    <row r="208" spans="1:14" s="19" customFormat="1" ht="15.75" customHeight="1">
      <c r="A208" s="25"/>
      <c r="B208" s="12" t="s">
        <v>205</v>
      </c>
      <c r="C208" s="17" t="s">
        <v>12</v>
      </c>
      <c r="D208" s="13">
        <v>25</v>
      </c>
      <c r="E208" s="8">
        <v>5</v>
      </c>
      <c r="F208" s="230"/>
      <c r="G208" s="21"/>
      <c r="H208" s="26"/>
      <c r="I208" s="128"/>
      <c r="M208" s="24"/>
      <c r="N208" s="74"/>
    </row>
    <row r="209" spans="1:15" s="19" customFormat="1" ht="15.75" customHeight="1">
      <c r="A209" s="25"/>
      <c r="B209" s="106" t="s">
        <v>206</v>
      </c>
      <c r="C209" s="73"/>
      <c r="D209" s="73"/>
      <c r="E209" s="101">
        <f>SUM(E210:E214)</f>
        <v>156</v>
      </c>
      <c r="F209" s="230"/>
      <c r="G209" s="168"/>
      <c r="H209" s="26"/>
      <c r="J209" s="39"/>
      <c r="M209" s="24"/>
      <c r="N209" s="74"/>
      <c r="O209" s="129"/>
    </row>
    <row r="210" spans="1:15" s="19" customFormat="1" ht="17.25" customHeight="1">
      <c r="A210" s="25"/>
      <c r="B210" s="8" t="s">
        <v>207</v>
      </c>
      <c r="C210" s="17" t="s">
        <v>12</v>
      </c>
      <c r="D210" s="130">
        <v>1</v>
      </c>
      <c r="E210" s="8">
        <v>97</v>
      </c>
      <c r="F210" s="230"/>
      <c r="G210" s="21"/>
      <c r="H210" s="26"/>
      <c r="I210" s="128"/>
      <c r="M210" s="24"/>
      <c r="N210" s="74"/>
    </row>
    <row r="211" spans="1:15" s="19" customFormat="1" ht="15.75" customHeight="1">
      <c r="A211" s="30"/>
      <c r="B211" s="8" t="s">
        <v>208</v>
      </c>
      <c r="C211" s="17" t="s">
        <v>12</v>
      </c>
      <c r="D211" s="131">
        <v>1</v>
      </c>
      <c r="E211" s="8">
        <v>20</v>
      </c>
      <c r="F211" s="230"/>
      <c r="G211" s="21"/>
      <c r="H211" s="26"/>
      <c r="I211" s="128"/>
      <c r="M211" s="24"/>
      <c r="N211" s="74"/>
    </row>
    <row r="212" spans="1:15" s="19" customFormat="1" ht="15.75" customHeight="1">
      <c r="A212" s="30"/>
      <c r="B212" s="8" t="s">
        <v>209</v>
      </c>
      <c r="C212" s="17" t="s">
        <v>12</v>
      </c>
      <c r="D212" s="131">
        <v>2</v>
      </c>
      <c r="E212" s="8">
        <v>12</v>
      </c>
      <c r="F212" s="230"/>
      <c r="G212" s="21"/>
      <c r="H212" s="26"/>
      <c r="I212" s="128"/>
      <c r="M212" s="24"/>
      <c r="N212" s="74"/>
    </row>
    <row r="213" spans="1:15" s="19" customFormat="1" ht="15.75" customHeight="1">
      <c r="A213" s="30"/>
      <c r="B213" s="8" t="s">
        <v>210</v>
      </c>
      <c r="C213" s="17" t="s">
        <v>12</v>
      </c>
      <c r="D213" s="131">
        <v>1</v>
      </c>
      <c r="E213" s="8">
        <v>19</v>
      </c>
      <c r="F213" s="230" t="s">
        <v>19</v>
      </c>
      <c r="G213" s="21"/>
      <c r="H213" s="26"/>
      <c r="I213" s="128"/>
      <c r="M213" s="24"/>
      <c r="N213" s="74"/>
    </row>
    <row r="214" spans="1:15" s="19" customFormat="1" ht="15.75" customHeight="1">
      <c r="A214" s="30"/>
      <c r="B214" s="1" t="s">
        <v>211</v>
      </c>
      <c r="C214" s="17" t="s">
        <v>12</v>
      </c>
      <c r="D214" s="131">
        <v>2</v>
      </c>
      <c r="E214" s="8">
        <v>8</v>
      </c>
      <c r="F214" s="230" t="s">
        <v>19</v>
      </c>
      <c r="G214" s="21"/>
      <c r="H214" s="26"/>
      <c r="I214" s="128"/>
      <c r="M214" s="24"/>
      <c r="N214" s="74"/>
    </row>
    <row r="215" spans="1:15" s="19" customFormat="1" ht="15.75" customHeight="1">
      <c r="A215" s="30"/>
      <c r="B215" s="200" t="s">
        <v>212</v>
      </c>
      <c r="C215" s="17"/>
      <c r="D215" s="131"/>
      <c r="E215" s="180">
        <f>SUM(E216:E217)</f>
        <v>22</v>
      </c>
      <c r="F215" s="230"/>
      <c r="G215" s="21"/>
      <c r="H215" s="26"/>
      <c r="I215" s="128"/>
      <c r="M215" s="24"/>
      <c r="N215" s="74"/>
    </row>
    <row r="216" spans="1:15" s="19" customFormat="1" ht="15.75" customHeight="1">
      <c r="A216" s="30"/>
      <c r="B216" s="216" t="s">
        <v>67</v>
      </c>
      <c r="C216" s="17" t="s">
        <v>12</v>
      </c>
      <c r="D216" s="131">
        <v>2</v>
      </c>
      <c r="E216" s="8">
        <v>14.5</v>
      </c>
      <c r="F216" s="230"/>
      <c r="G216" s="21"/>
      <c r="H216" s="26"/>
      <c r="I216" s="128"/>
      <c r="M216" s="24"/>
      <c r="N216" s="74"/>
    </row>
    <row r="217" spans="1:15" s="19" customFormat="1" ht="15.75" customHeight="1">
      <c r="A217" s="30"/>
      <c r="B217" s="102" t="s">
        <v>20</v>
      </c>
      <c r="C217" s="17" t="s">
        <v>12</v>
      </c>
      <c r="D217" s="131">
        <v>1</v>
      </c>
      <c r="E217" s="8">
        <v>7.5</v>
      </c>
      <c r="F217" s="230"/>
      <c r="G217" s="21"/>
      <c r="H217" s="26"/>
      <c r="I217" s="128"/>
      <c r="M217" s="24"/>
      <c r="N217" s="74"/>
    </row>
    <row r="218" spans="1:15" s="19" customFormat="1" ht="15.75" customHeight="1">
      <c r="A218" s="25"/>
      <c r="B218" s="106" t="s">
        <v>213</v>
      </c>
      <c r="C218" s="17"/>
      <c r="D218" s="131"/>
      <c r="E218" s="101">
        <f>SUM(E219:E221)</f>
        <v>717</v>
      </c>
      <c r="F218" s="230"/>
      <c r="G218" s="168"/>
      <c r="H218" s="26"/>
      <c r="I218" s="128"/>
      <c r="M218" s="24"/>
      <c r="N218" s="74"/>
    </row>
    <row r="219" spans="1:15" s="19" customFormat="1" ht="15.75" customHeight="1">
      <c r="A219" s="30"/>
      <c r="B219" s="12" t="s">
        <v>214</v>
      </c>
      <c r="C219" s="17" t="s">
        <v>12</v>
      </c>
      <c r="D219" s="131">
        <v>1</v>
      </c>
      <c r="E219" s="132">
        <v>15</v>
      </c>
      <c r="F219" s="230"/>
      <c r="G219" s="21"/>
      <c r="H219" s="26"/>
      <c r="I219" s="128"/>
      <c r="M219" s="24"/>
      <c r="N219" s="74"/>
    </row>
    <row r="220" spans="1:15" s="19" customFormat="1" ht="15.75" customHeight="1">
      <c r="A220" s="30"/>
      <c r="B220" s="214" t="s">
        <v>215</v>
      </c>
      <c r="C220" s="17" t="s">
        <v>12</v>
      </c>
      <c r="D220" s="131">
        <v>1</v>
      </c>
      <c r="E220" s="132">
        <v>586</v>
      </c>
      <c r="F220" s="230"/>
      <c r="G220" s="21"/>
      <c r="H220" s="26"/>
      <c r="I220" s="128"/>
      <c r="M220" s="24"/>
      <c r="N220" s="74"/>
    </row>
    <row r="221" spans="1:15" s="19" customFormat="1" ht="15.75" customHeight="1">
      <c r="A221" s="30"/>
      <c r="B221" s="214" t="s">
        <v>216</v>
      </c>
      <c r="C221" s="17" t="s">
        <v>12</v>
      </c>
      <c r="D221" s="131">
        <v>1</v>
      </c>
      <c r="E221" s="132">
        <v>116</v>
      </c>
      <c r="F221" s="230"/>
      <c r="G221" s="21"/>
      <c r="H221" s="26"/>
      <c r="I221" s="128"/>
      <c r="M221" s="24"/>
      <c r="N221" s="74"/>
    </row>
    <row r="222" spans="1:15" s="19" customFormat="1">
      <c r="A222" s="25"/>
      <c r="B222" s="106" t="s">
        <v>217</v>
      </c>
      <c r="C222" s="17"/>
      <c r="D222" s="131"/>
      <c r="E222" s="101">
        <f>SUM(E223:E225)</f>
        <v>145</v>
      </c>
      <c r="F222" s="230"/>
      <c r="G222" s="21"/>
      <c r="H222" s="26"/>
      <c r="I222" s="128"/>
      <c r="M222" s="24"/>
      <c r="N222" s="74"/>
    </row>
    <row r="223" spans="1:15" s="19" customFormat="1" ht="31.5">
      <c r="A223" s="30"/>
      <c r="B223" s="133" t="s">
        <v>218</v>
      </c>
      <c r="C223" s="17" t="s">
        <v>12</v>
      </c>
      <c r="D223" s="131">
        <v>1</v>
      </c>
      <c r="E223" s="89">
        <v>40</v>
      </c>
      <c r="F223" s="230"/>
      <c r="G223" s="21"/>
      <c r="H223" s="26"/>
      <c r="I223" s="128"/>
      <c r="M223" s="24"/>
      <c r="N223" s="74"/>
    </row>
    <row r="224" spans="1:15" s="19" customFormat="1">
      <c r="A224" s="30"/>
      <c r="B224" s="217" t="s">
        <v>219</v>
      </c>
      <c r="C224" s="17" t="s">
        <v>12</v>
      </c>
      <c r="D224" s="131">
        <v>15</v>
      </c>
      <c r="E224" s="89">
        <v>90</v>
      </c>
      <c r="F224" s="230"/>
      <c r="G224" s="21"/>
      <c r="H224" s="26"/>
      <c r="I224" s="128"/>
      <c r="M224" s="24"/>
      <c r="N224" s="74"/>
    </row>
    <row r="225" spans="1:61" s="19" customFormat="1" ht="15.75" customHeight="1">
      <c r="A225" s="30"/>
      <c r="B225" s="9" t="s">
        <v>220</v>
      </c>
      <c r="C225" s="17" t="s">
        <v>12</v>
      </c>
      <c r="D225" s="131">
        <v>1</v>
      </c>
      <c r="E225" s="89">
        <v>15</v>
      </c>
      <c r="F225" s="230"/>
      <c r="G225" s="21"/>
      <c r="H225" s="26"/>
      <c r="I225" s="128"/>
      <c r="M225" s="24"/>
      <c r="N225" s="74"/>
    </row>
    <row r="226" spans="1:61" s="19" customFormat="1" ht="15.75" customHeight="1">
      <c r="A226" s="30"/>
      <c r="B226" s="106" t="s">
        <v>221</v>
      </c>
      <c r="C226" s="17"/>
      <c r="D226" s="131"/>
      <c r="E226" s="101">
        <f>E227+E228</f>
        <v>52</v>
      </c>
      <c r="F226" s="230"/>
      <c r="G226" s="21"/>
      <c r="H226" s="26"/>
      <c r="I226" s="128"/>
      <c r="M226" s="24"/>
      <c r="N226" s="74"/>
    </row>
    <row r="227" spans="1:61" s="19" customFormat="1" ht="15.75" customHeight="1">
      <c r="A227" s="30"/>
      <c r="B227" s="198" t="s">
        <v>222</v>
      </c>
      <c r="C227" s="17" t="s">
        <v>12</v>
      </c>
      <c r="D227" s="131">
        <v>1</v>
      </c>
      <c r="E227" s="89">
        <f>30-3</f>
        <v>27</v>
      </c>
      <c r="F227" s="230" t="s">
        <v>19</v>
      </c>
      <c r="G227" s="21"/>
      <c r="H227" s="26"/>
      <c r="I227" s="128"/>
      <c r="M227" s="24"/>
      <c r="N227" s="74"/>
    </row>
    <row r="228" spans="1:61" s="19" customFormat="1" ht="15.75" customHeight="1">
      <c r="A228" s="30"/>
      <c r="B228" s="198" t="s">
        <v>223</v>
      </c>
      <c r="C228" s="17" t="s">
        <v>12</v>
      </c>
      <c r="D228" s="131">
        <v>1</v>
      </c>
      <c r="E228" s="89">
        <v>25</v>
      </c>
      <c r="F228" s="230"/>
      <c r="G228" s="21"/>
      <c r="H228" s="26"/>
      <c r="I228" s="128"/>
      <c r="M228" s="24"/>
      <c r="N228" s="74"/>
    </row>
    <row r="229" spans="1:61" ht="19.5" customHeight="1">
      <c r="A229" s="30"/>
      <c r="B229" s="104" t="s">
        <v>39</v>
      </c>
      <c r="C229" s="134" t="s">
        <v>224</v>
      </c>
      <c r="D229" s="135"/>
      <c r="E229" s="135">
        <f>E230+E245+E247</f>
        <v>435</v>
      </c>
      <c r="F229" s="230"/>
      <c r="G229" s="21"/>
    </row>
    <row r="230" spans="1:61" s="141" customFormat="1" ht="17.25" customHeight="1">
      <c r="A230" s="137"/>
      <c r="B230" s="138" t="s">
        <v>225</v>
      </c>
      <c r="C230" s="139"/>
      <c r="D230" s="73"/>
      <c r="E230" s="140">
        <f>SUM(E231:E244)</f>
        <v>362</v>
      </c>
      <c r="F230" s="232"/>
      <c r="G230" s="21"/>
      <c r="H230" s="26"/>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row>
    <row r="231" spans="1:61" s="141" customFormat="1" ht="17.25" customHeight="1">
      <c r="A231" s="137"/>
      <c r="B231" s="12" t="s">
        <v>226</v>
      </c>
      <c r="C231" s="17" t="s">
        <v>12</v>
      </c>
      <c r="D231" s="131">
        <v>1</v>
      </c>
      <c r="E231" s="142">
        <v>5</v>
      </c>
      <c r="F231" s="230"/>
      <c r="G231" s="21"/>
      <c r="H231" s="38"/>
      <c r="I231" s="38"/>
      <c r="J231" s="38"/>
      <c r="K231" s="38"/>
      <c r="L231" s="38"/>
      <c r="M231" s="38"/>
      <c r="N231" s="38"/>
      <c r="O231" s="38"/>
      <c r="P231" s="38"/>
      <c r="Q231" s="38"/>
      <c r="R231" s="38"/>
      <c r="S231" s="38"/>
      <c r="T231" s="38"/>
      <c r="U231" s="38"/>
      <c r="V231" s="38"/>
      <c r="W231" s="38"/>
      <c r="X231" s="38"/>
      <c r="Y231" s="38"/>
      <c r="Z231" s="38"/>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row>
    <row r="232" spans="1:61" s="141" customFormat="1" ht="17.25" customHeight="1">
      <c r="A232" s="137"/>
      <c r="B232" s="12" t="s">
        <v>227</v>
      </c>
      <c r="C232" s="17" t="s">
        <v>12</v>
      </c>
      <c r="D232" s="131">
        <v>4</v>
      </c>
      <c r="E232" s="142">
        <v>22</v>
      </c>
      <c r="F232" s="230"/>
      <c r="G232" s="21"/>
      <c r="H232" s="38"/>
      <c r="I232" s="38"/>
      <c r="J232" s="38"/>
      <c r="K232" s="38"/>
      <c r="L232" s="38"/>
      <c r="M232" s="38"/>
      <c r="N232" s="38"/>
      <c r="O232" s="38"/>
      <c r="P232" s="38"/>
      <c r="Q232" s="38"/>
      <c r="R232" s="38"/>
      <c r="S232" s="38"/>
      <c r="T232" s="38"/>
      <c r="U232" s="38"/>
      <c r="V232" s="38"/>
      <c r="W232" s="38"/>
      <c r="X232" s="38"/>
      <c r="Y232" s="38"/>
      <c r="Z232" s="38"/>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row>
    <row r="233" spans="1:61" s="141" customFormat="1" ht="17.25" customHeight="1">
      <c r="A233" s="137"/>
      <c r="B233" s="12" t="s">
        <v>228</v>
      </c>
      <c r="C233" s="17" t="s">
        <v>12</v>
      </c>
      <c r="D233" s="131">
        <v>4</v>
      </c>
      <c r="E233" s="142">
        <v>5</v>
      </c>
      <c r="F233" s="230"/>
      <c r="G233" s="21"/>
      <c r="H233" s="38"/>
      <c r="I233" s="38"/>
      <c r="J233" s="38"/>
      <c r="K233" s="38"/>
      <c r="L233" s="38"/>
      <c r="M233" s="38"/>
      <c r="N233" s="38"/>
      <c r="O233" s="38"/>
      <c r="P233" s="38"/>
      <c r="Q233" s="38"/>
      <c r="R233" s="38"/>
      <c r="S233" s="38"/>
      <c r="T233" s="38"/>
      <c r="U233" s="38"/>
      <c r="V233" s="38"/>
      <c r="W233" s="38"/>
      <c r="X233" s="38"/>
      <c r="Y233" s="38"/>
      <c r="Z233" s="38"/>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row>
    <row r="234" spans="1:61" s="23" customFormat="1" ht="17.25" customHeight="1">
      <c r="A234" s="26"/>
      <c r="B234" s="143" t="s">
        <v>229</v>
      </c>
      <c r="C234" s="17" t="s">
        <v>12</v>
      </c>
      <c r="D234" s="131">
        <v>3</v>
      </c>
      <c r="E234" s="75">
        <v>4</v>
      </c>
      <c r="F234" s="230"/>
      <c r="G234" s="21"/>
      <c r="H234" s="38"/>
      <c r="I234" s="38"/>
      <c r="J234" s="38"/>
      <c r="K234" s="38"/>
      <c r="L234" s="38"/>
      <c r="M234" s="38"/>
      <c r="N234" s="38"/>
      <c r="O234" s="38"/>
      <c r="P234" s="38"/>
      <c r="Q234" s="38"/>
      <c r="R234" s="38"/>
      <c r="S234" s="38"/>
      <c r="T234" s="38"/>
      <c r="U234" s="38"/>
      <c r="V234" s="38"/>
      <c r="W234" s="38"/>
      <c r="X234" s="38"/>
      <c r="Y234" s="38"/>
      <c r="Z234" s="38"/>
    </row>
    <row r="235" spans="1:61" s="141" customFormat="1" ht="17.25" customHeight="1">
      <c r="A235" s="137"/>
      <c r="B235" s="12" t="s">
        <v>230</v>
      </c>
      <c r="C235" s="17" t="s">
        <v>12</v>
      </c>
      <c r="D235" s="131">
        <v>1</v>
      </c>
      <c r="E235" s="142">
        <v>10</v>
      </c>
      <c r="F235" s="230"/>
      <c r="G235" s="21"/>
      <c r="H235" s="38"/>
      <c r="I235" s="38"/>
      <c r="J235" s="38"/>
      <c r="K235" s="38"/>
      <c r="L235" s="38"/>
      <c r="M235" s="38"/>
      <c r="N235" s="38"/>
      <c r="O235" s="38"/>
      <c r="P235" s="38"/>
      <c r="Q235" s="38"/>
      <c r="R235" s="38"/>
      <c r="S235" s="38"/>
      <c r="T235" s="38"/>
      <c r="U235" s="38"/>
      <c r="V235" s="38"/>
      <c r="W235" s="38"/>
      <c r="X235" s="38"/>
      <c r="Y235" s="38"/>
      <c r="Z235" s="38"/>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row>
    <row r="236" spans="1:61" s="141" customFormat="1" ht="17.25" customHeight="1">
      <c r="A236" s="137"/>
      <c r="B236" s="12" t="s">
        <v>231</v>
      </c>
      <c r="C236" s="17" t="s">
        <v>12</v>
      </c>
      <c r="D236" s="131">
        <v>1</v>
      </c>
      <c r="E236" s="142">
        <v>5</v>
      </c>
      <c r="F236" s="230"/>
      <c r="G236" s="21"/>
      <c r="H236" s="38"/>
      <c r="I236" s="38"/>
      <c r="J236" s="38"/>
      <c r="K236" s="38"/>
      <c r="L236" s="38"/>
      <c r="M236" s="38"/>
      <c r="N236" s="38"/>
      <c r="O236" s="38"/>
      <c r="P236" s="38"/>
      <c r="Q236" s="38"/>
      <c r="R236" s="38"/>
      <c r="S236" s="38"/>
      <c r="T236" s="38"/>
      <c r="U236" s="38"/>
      <c r="V236" s="38"/>
      <c r="W236" s="38"/>
      <c r="X236" s="38"/>
      <c r="Y236" s="38"/>
      <c r="Z236" s="38"/>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row>
    <row r="237" spans="1:61" s="141" customFormat="1" ht="17.25" customHeight="1">
      <c r="A237" s="137"/>
      <c r="B237" s="12" t="s">
        <v>232</v>
      </c>
      <c r="C237" s="17" t="s">
        <v>12</v>
      </c>
      <c r="D237" s="131">
        <v>1</v>
      </c>
      <c r="E237" s="142">
        <v>50</v>
      </c>
      <c r="F237" s="230"/>
      <c r="G237" s="21"/>
      <c r="H237" s="38"/>
      <c r="I237" s="38"/>
      <c r="J237" s="38"/>
      <c r="K237" s="38"/>
      <c r="L237" s="38"/>
      <c r="M237" s="38"/>
      <c r="N237" s="38"/>
      <c r="O237" s="38"/>
      <c r="P237" s="38"/>
      <c r="Q237" s="38"/>
      <c r="R237" s="38"/>
      <c r="S237" s="38"/>
      <c r="T237" s="38"/>
      <c r="U237" s="38"/>
      <c r="V237" s="38"/>
      <c r="W237" s="38"/>
      <c r="X237" s="38"/>
      <c r="Y237" s="38"/>
      <c r="Z237" s="38"/>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row>
    <row r="238" spans="1:61" s="141" customFormat="1" ht="17.25" customHeight="1">
      <c r="A238" s="137"/>
      <c r="B238" s="12" t="s">
        <v>233</v>
      </c>
      <c r="C238" s="17" t="s">
        <v>12</v>
      </c>
      <c r="D238" s="131">
        <v>1</v>
      </c>
      <c r="E238" s="142">
        <v>7</v>
      </c>
      <c r="F238" s="230"/>
      <c r="G238" s="21"/>
      <c r="H238" s="38"/>
      <c r="I238" s="38"/>
      <c r="J238" s="38"/>
      <c r="K238" s="38"/>
      <c r="L238" s="38"/>
      <c r="M238" s="38"/>
      <c r="N238" s="38"/>
      <c r="O238" s="38"/>
      <c r="P238" s="38"/>
      <c r="Q238" s="38"/>
      <c r="R238" s="38"/>
      <c r="S238" s="38"/>
      <c r="T238" s="38"/>
      <c r="U238" s="38"/>
      <c r="V238" s="38"/>
      <c r="W238" s="38"/>
      <c r="X238" s="38"/>
      <c r="Y238" s="38"/>
      <c r="Z238" s="38"/>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row>
    <row r="239" spans="1:61" s="141" customFormat="1" ht="17.25" customHeight="1">
      <c r="A239" s="137"/>
      <c r="B239" s="12" t="s">
        <v>234</v>
      </c>
      <c r="C239" s="17" t="s">
        <v>12</v>
      </c>
      <c r="D239" s="131">
        <v>1</v>
      </c>
      <c r="E239" s="142">
        <v>2</v>
      </c>
      <c r="F239" s="230"/>
      <c r="G239" s="21"/>
      <c r="H239" s="38"/>
      <c r="I239" s="38"/>
      <c r="J239" s="38"/>
      <c r="K239" s="38"/>
      <c r="L239" s="38"/>
      <c r="M239" s="38"/>
      <c r="N239" s="38"/>
      <c r="O239" s="38"/>
      <c r="P239" s="38"/>
      <c r="Q239" s="38"/>
      <c r="R239" s="38"/>
      <c r="S239" s="38"/>
      <c r="T239" s="38"/>
      <c r="U239" s="38"/>
      <c r="V239" s="38"/>
      <c r="W239" s="38"/>
      <c r="X239" s="38"/>
      <c r="Y239" s="38"/>
      <c r="Z239" s="38"/>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row>
    <row r="240" spans="1:61" s="141" customFormat="1" ht="17.25" customHeight="1">
      <c r="A240" s="137"/>
      <c r="B240" s="143" t="s">
        <v>235</v>
      </c>
      <c r="C240" s="17" t="s">
        <v>12</v>
      </c>
      <c r="D240" s="131">
        <v>1</v>
      </c>
      <c r="E240" s="142">
        <v>1</v>
      </c>
      <c r="F240" s="230"/>
      <c r="G240" s="21"/>
      <c r="H240" s="38"/>
      <c r="I240" s="38"/>
      <c r="J240" s="38"/>
      <c r="K240" s="38"/>
      <c r="L240" s="38"/>
      <c r="M240" s="38"/>
      <c r="N240" s="38"/>
      <c r="O240" s="38"/>
      <c r="P240" s="38"/>
      <c r="Q240" s="38"/>
      <c r="R240" s="38"/>
      <c r="S240" s="38"/>
      <c r="T240" s="38"/>
      <c r="U240" s="38"/>
      <c r="V240" s="38"/>
      <c r="W240" s="38"/>
      <c r="X240" s="38"/>
      <c r="Y240" s="38"/>
      <c r="Z240" s="38"/>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row>
    <row r="241" spans="1:61" s="141" customFormat="1" ht="17.25" customHeight="1">
      <c r="A241" s="137"/>
      <c r="B241" s="12" t="s">
        <v>236</v>
      </c>
      <c r="C241" s="17" t="s">
        <v>12</v>
      </c>
      <c r="D241" s="131">
        <v>1</v>
      </c>
      <c r="E241" s="142">
        <v>200</v>
      </c>
      <c r="F241" s="230"/>
      <c r="G241" s="21"/>
      <c r="H241" s="38"/>
      <c r="I241" s="38"/>
      <c r="J241" s="38"/>
      <c r="K241" s="38"/>
      <c r="L241" s="38"/>
      <c r="M241" s="38"/>
      <c r="N241" s="38"/>
      <c r="O241" s="38"/>
      <c r="P241" s="38"/>
      <c r="Q241" s="38"/>
      <c r="R241" s="38"/>
      <c r="S241" s="38"/>
      <c r="T241" s="38"/>
      <c r="U241" s="38"/>
      <c r="V241" s="38"/>
      <c r="W241" s="38"/>
      <c r="X241" s="38"/>
      <c r="Y241" s="38"/>
      <c r="Z241" s="38"/>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row>
    <row r="242" spans="1:61" s="141" customFormat="1" ht="17.25" customHeight="1">
      <c r="A242" s="137"/>
      <c r="B242" s="12" t="s">
        <v>237</v>
      </c>
      <c r="C242" s="17" t="s">
        <v>12</v>
      </c>
      <c r="D242" s="131">
        <v>1</v>
      </c>
      <c r="E242" s="142">
        <v>5</v>
      </c>
      <c r="F242" s="230"/>
      <c r="G242" s="21"/>
      <c r="H242" s="38"/>
      <c r="I242" s="38"/>
      <c r="J242" s="38"/>
      <c r="K242" s="38"/>
      <c r="L242" s="38"/>
      <c r="M242" s="38"/>
      <c r="N242" s="38"/>
      <c r="O242" s="38"/>
      <c r="P242" s="38"/>
      <c r="Q242" s="38"/>
      <c r="R242" s="38"/>
      <c r="S242" s="38"/>
      <c r="T242" s="38"/>
      <c r="U242" s="38"/>
      <c r="V242" s="38"/>
      <c r="W242" s="38"/>
      <c r="X242" s="38"/>
      <c r="Y242" s="38"/>
      <c r="Z242" s="38"/>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row>
    <row r="243" spans="1:61" s="141" customFormat="1" ht="17.25" customHeight="1">
      <c r="A243" s="137"/>
      <c r="B243" s="12" t="s">
        <v>20</v>
      </c>
      <c r="C243" s="17" t="s">
        <v>12</v>
      </c>
      <c r="D243" s="131">
        <v>5</v>
      </c>
      <c r="E243" s="142">
        <v>41</v>
      </c>
      <c r="F243" s="230"/>
      <c r="G243" s="21"/>
      <c r="H243" s="38"/>
      <c r="I243" s="38"/>
      <c r="J243" s="38"/>
      <c r="K243" s="38"/>
      <c r="L243" s="38"/>
      <c r="M243" s="38"/>
      <c r="N243" s="38"/>
      <c r="O243" s="38"/>
      <c r="P243" s="38"/>
      <c r="Q243" s="38"/>
      <c r="R243" s="38"/>
      <c r="S243" s="38"/>
      <c r="T243" s="38"/>
      <c r="U243" s="38"/>
      <c r="V243" s="38"/>
      <c r="W243" s="38"/>
      <c r="X243" s="38"/>
      <c r="Y243" s="38"/>
      <c r="Z243" s="38"/>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row>
    <row r="244" spans="1:61" s="141" customFormat="1" ht="17.25" customHeight="1">
      <c r="A244" s="137"/>
      <c r="B244" s="12" t="s">
        <v>238</v>
      </c>
      <c r="C244" s="17" t="s">
        <v>12</v>
      </c>
      <c r="D244" s="131">
        <v>1</v>
      </c>
      <c r="E244" s="142">
        <v>5</v>
      </c>
      <c r="F244" s="230"/>
      <c r="G244" s="21"/>
      <c r="H244" s="38"/>
      <c r="I244" s="38"/>
      <c r="J244" s="38"/>
      <c r="K244" s="38"/>
      <c r="L244" s="38"/>
      <c r="M244" s="38"/>
      <c r="N244" s="38"/>
      <c r="O244" s="38"/>
      <c r="P244" s="38"/>
      <c r="Q244" s="38"/>
      <c r="R244" s="38"/>
      <c r="S244" s="38"/>
      <c r="T244" s="38"/>
      <c r="U244" s="38"/>
      <c r="V244" s="38"/>
      <c r="W244" s="38"/>
      <c r="X244" s="38"/>
      <c r="Y244" s="38"/>
      <c r="Z244" s="38"/>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row>
    <row r="245" spans="1:61" s="19" customFormat="1" ht="18" customHeight="1">
      <c r="A245" s="25"/>
      <c r="B245" s="138" t="s">
        <v>239</v>
      </c>
      <c r="C245" s="17"/>
      <c r="D245" s="17"/>
      <c r="E245" s="70">
        <f>SUM(E246:E246)</f>
        <v>6</v>
      </c>
      <c r="F245" s="230"/>
      <c r="G245" s="21"/>
      <c r="H245" s="26"/>
      <c r="I245" s="128"/>
    </row>
    <row r="246" spans="1:61" s="19" customFormat="1" ht="18" customHeight="1">
      <c r="A246" s="25"/>
      <c r="B246" s="15" t="s">
        <v>240</v>
      </c>
      <c r="C246" s="17" t="s">
        <v>12</v>
      </c>
      <c r="D246" s="17">
        <v>1</v>
      </c>
      <c r="E246" s="58">
        <v>6</v>
      </c>
      <c r="F246" s="230"/>
      <c r="G246" s="21"/>
      <c r="H246" s="26"/>
      <c r="I246" s="128"/>
    </row>
    <row r="247" spans="1:61" s="19" customFormat="1" ht="18" customHeight="1">
      <c r="A247" s="25"/>
      <c r="B247" s="144" t="s">
        <v>241</v>
      </c>
      <c r="C247" s="96"/>
      <c r="D247" s="96"/>
      <c r="E247" s="145">
        <f>SUM(E248:E250)</f>
        <v>67</v>
      </c>
      <c r="F247" s="230"/>
      <c r="G247" s="21"/>
      <c r="H247" s="26"/>
      <c r="I247" s="128"/>
    </row>
    <row r="248" spans="1:61" s="19" customFormat="1" ht="18" customHeight="1">
      <c r="A248" s="25"/>
      <c r="B248" s="146" t="s">
        <v>242</v>
      </c>
      <c r="C248" s="17" t="s">
        <v>12</v>
      </c>
      <c r="D248" s="17">
        <v>4</v>
      </c>
      <c r="E248" s="8">
        <f>59-20</f>
        <v>39</v>
      </c>
      <c r="F248" s="230" t="s">
        <v>19</v>
      </c>
      <c r="G248" s="21"/>
      <c r="H248" s="26"/>
      <c r="I248" s="128"/>
    </row>
    <row r="249" spans="1:61" s="19" customFormat="1" ht="18" customHeight="1">
      <c r="A249" s="25"/>
      <c r="B249" s="146" t="s">
        <v>243</v>
      </c>
      <c r="C249" s="17" t="s">
        <v>12</v>
      </c>
      <c r="D249" s="17">
        <v>1</v>
      </c>
      <c r="E249" s="8">
        <f>8-2</f>
        <v>6</v>
      </c>
      <c r="F249" s="230" t="s">
        <v>19</v>
      </c>
      <c r="G249" s="21"/>
      <c r="H249" s="26"/>
      <c r="I249" s="128"/>
    </row>
    <row r="250" spans="1:61" s="19" customFormat="1" ht="18" customHeight="1">
      <c r="A250" s="25"/>
      <c r="B250" s="12" t="s">
        <v>244</v>
      </c>
      <c r="C250" s="17" t="s">
        <v>12</v>
      </c>
      <c r="D250" s="17">
        <v>1</v>
      </c>
      <c r="E250" s="8">
        <v>22</v>
      </c>
      <c r="F250" s="230" t="s">
        <v>19</v>
      </c>
      <c r="G250" s="21"/>
      <c r="H250" s="26"/>
      <c r="I250" s="128"/>
    </row>
    <row r="251" spans="1:61" s="19" customFormat="1" ht="18" customHeight="1">
      <c r="A251" s="25"/>
      <c r="B251" s="96" t="s">
        <v>48</v>
      </c>
      <c r="C251" s="147" t="s">
        <v>49</v>
      </c>
      <c r="D251" s="17"/>
      <c r="E251" s="70">
        <f>E252</f>
        <v>30</v>
      </c>
      <c r="F251" s="230"/>
      <c r="G251" s="21"/>
      <c r="H251" s="26"/>
      <c r="I251" s="128"/>
    </row>
    <row r="252" spans="1:61" s="19" customFormat="1" ht="18" customHeight="1">
      <c r="A252" s="25"/>
      <c r="B252" s="96" t="s">
        <v>245</v>
      </c>
      <c r="C252" s="17"/>
      <c r="D252" s="17"/>
      <c r="E252" s="70">
        <f>E253</f>
        <v>30</v>
      </c>
      <c r="F252" s="230"/>
      <c r="G252" s="21"/>
      <c r="H252" s="26"/>
      <c r="I252" s="128"/>
    </row>
    <row r="253" spans="1:61" s="19" customFormat="1" ht="18" customHeight="1">
      <c r="A253" s="25"/>
      <c r="B253" s="8" t="s">
        <v>55</v>
      </c>
      <c r="C253" s="17" t="s">
        <v>12</v>
      </c>
      <c r="D253" s="17">
        <v>1</v>
      </c>
      <c r="E253" s="58">
        <v>30</v>
      </c>
      <c r="F253" s="230"/>
      <c r="G253" s="21"/>
      <c r="H253" s="26"/>
      <c r="I253" s="128"/>
    </row>
    <row r="254" spans="1:61" s="19" customFormat="1" ht="34.5" customHeight="1">
      <c r="A254" s="244" t="s">
        <v>68</v>
      </c>
      <c r="B254" s="245"/>
      <c r="C254" s="245"/>
      <c r="D254" s="245"/>
      <c r="E254" s="112">
        <f>E255+E276+E279</f>
        <v>1109</v>
      </c>
      <c r="F254" s="230"/>
      <c r="G254" s="21"/>
      <c r="H254" s="26"/>
      <c r="J254" s="39"/>
      <c r="L254" s="39"/>
    </row>
    <row r="255" spans="1:61" s="19" customFormat="1" ht="14.25" customHeight="1">
      <c r="A255" s="109"/>
      <c r="B255" s="148" t="s">
        <v>246</v>
      </c>
      <c r="C255" s="99" t="s">
        <v>143</v>
      </c>
      <c r="D255" s="148"/>
      <c r="E255" s="149">
        <f>E272+E256+E264+E260+E270+E268</f>
        <v>823</v>
      </c>
      <c r="F255" s="230"/>
      <c r="G255" s="21"/>
      <c r="H255" s="26"/>
      <c r="J255" s="39"/>
      <c r="L255" s="39"/>
    </row>
    <row r="256" spans="1:61" s="19" customFormat="1" ht="14.25" customHeight="1">
      <c r="A256" s="109"/>
      <c r="B256" s="106" t="s">
        <v>144</v>
      </c>
      <c r="C256" s="99"/>
      <c r="D256" s="148"/>
      <c r="E256" s="149">
        <f>SUM(E257:E259)</f>
        <v>260</v>
      </c>
      <c r="F256" s="230"/>
      <c r="G256" s="21"/>
      <c r="H256" s="27"/>
      <c r="J256" s="39"/>
      <c r="L256" s="39"/>
    </row>
    <row r="257" spans="1:12" s="19" customFormat="1" ht="63">
      <c r="A257" s="109"/>
      <c r="B257" s="150" t="s">
        <v>247</v>
      </c>
      <c r="C257" s="17" t="s">
        <v>12</v>
      </c>
      <c r="D257" s="151">
        <v>1</v>
      </c>
      <c r="E257" s="152">
        <v>55</v>
      </c>
      <c r="F257" s="230"/>
      <c r="G257" s="21"/>
      <c r="H257" s="153"/>
      <c r="J257" s="39"/>
      <c r="L257" s="39"/>
    </row>
    <row r="258" spans="1:12" s="19" customFormat="1" ht="63">
      <c r="A258" s="109"/>
      <c r="B258" s="150" t="s">
        <v>248</v>
      </c>
      <c r="C258" s="17" t="s">
        <v>12</v>
      </c>
      <c r="D258" s="151">
        <v>1</v>
      </c>
      <c r="E258" s="152">
        <v>55</v>
      </c>
      <c r="F258" s="230"/>
      <c r="G258" s="21"/>
      <c r="J258" s="39"/>
      <c r="L258" s="39"/>
    </row>
    <row r="259" spans="1:12" s="19" customFormat="1" ht="47.25">
      <c r="A259" s="109"/>
      <c r="B259" s="150" t="s">
        <v>249</v>
      </c>
      <c r="C259" s="17" t="s">
        <v>12</v>
      </c>
      <c r="D259" s="151">
        <v>1</v>
      </c>
      <c r="E259" s="152">
        <v>150</v>
      </c>
      <c r="F259" s="230"/>
      <c r="G259" s="21"/>
      <c r="J259" s="39"/>
      <c r="L259" s="39"/>
    </row>
    <row r="260" spans="1:12" s="19" customFormat="1" ht="14.25" customHeight="1">
      <c r="A260" s="109"/>
      <c r="B260" s="106" t="s">
        <v>173</v>
      </c>
      <c r="C260" s="17"/>
      <c r="D260" s="151"/>
      <c r="E260" s="101">
        <f>SUM(E261:E263)</f>
        <v>291</v>
      </c>
      <c r="F260" s="230"/>
      <c r="G260" s="21"/>
      <c r="H260" s="26"/>
      <c r="J260" s="39"/>
      <c r="L260" s="39"/>
    </row>
    <row r="261" spans="1:12" s="19" customFormat="1" ht="14.25" customHeight="1">
      <c r="A261" s="109"/>
      <c r="B261" s="154" t="s">
        <v>250</v>
      </c>
      <c r="C261" s="17" t="s">
        <v>12</v>
      </c>
      <c r="D261" s="151">
        <v>1</v>
      </c>
      <c r="E261" s="7">
        <v>97</v>
      </c>
      <c r="F261" s="230"/>
      <c r="G261" s="21"/>
      <c r="H261" s="26"/>
      <c r="J261" s="39"/>
      <c r="L261" s="39"/>
    </row>
    <row r="262" spans="1:12" s="19" customFormat="1" ht="14.25" customHeight="1">
      <c r="A262" s="109"/>
      <c r="B262" s="154" t="s">
        <v>251</v>
      </c>
      <c r="C262" s="17" t="s">
        <v>12</v>
      </c>
      <c r="D262" s="151">
        <v>1</v>
      </c>
      <c r="E262" s="7">
        <v>97</v>
      </c>
      <c r="F262" s="230"/>
      <c r="G262" s="21"/>
      <c r="H262" s="26"/>
      <c r="J262" s="39"/>
      <c r="L262" s="39"/>
    </row>
    <row r="263" spans="1:12" s="19" customFormat="1" ht="14.25" customHeight="1">
      <c r="A263" s="109"/>
      <c r="B263" s="154" t="s">
        <v>252</v>
      </c>
      <c r="C263" s="17" t="s">
        <v>12</v>
      </c>
      <c r="D263" s="151">
        <v>1</v>
      </c>
      <c r="E263" s="7">
        <v>97</v>
      </c>
      <c r="F263" s="230"/>
      <c r="G263" s="21"/>
      <c r="H263" s="26"/>
      <c r="J263" s="39"/>
      <c r="L263" s="39"/>
    </row>
    <row r="264" spans="1:12" s="19" customFormat="1">
      <c r="A264" s="109"/>
      <c r="B264" s="106" t="s">
        <v>221</v>
      </c>
      <c r="C264" s="17"/>
      <c r="D264" s="151"/>
      <c r="E264" s="101">
        <f>SUM(E265:E267)</f>
        <v>26</v>
      </c>
      <c r="F264" s="230"/>
      <c r="G264" s="168"/>
      <c r="H264" s="26"/>
      <c r="J264" s="39"/>
      <c r="L264" s="39"/>
    </row>
    <row r="265" spans="1:12" s="19" customFormat="1">
      <c r="A265" s="109"/>
      <c r="B265" s="12" t="s">
        <v>253</v>
      </c>
      <c r="C265" s="17" t="s">
        <v>12</v>
      </c>
      <c r="D265" s="151">
        <v>1</v>
      </c>
      <c r="E265" s="89">
        <v>3</v>
      </c>
      <c r="F265" s="230"/>
      <c r="G265" s="21"/>
      <c r="H265" s="26"/>
      <c r="J265" s="39"/>
      <c r="L265" s="39"/>
    </row>
    <row r="266" spans="1:12" s="19" customFormat="1">
      <c r="A266" s="109"/>
      <c r="B266" s="218" t="s">
        <v>254</v>
      </c>
      <c r="C266" s="17" t="s">
        <v>12</v>
      </c>
      <c r="D266" s="151">
        <v>1</v>
      </c>
      <c r="E266" s="89">
        <v>3</v>
      </c>
      <c r="F266" s="230" t="s">
        <v>19</v>
      </c>
      <c r="G266" s="21"/>
      <c r="H266" s="26"/>
      <c r="J266" s="39"/>
      <c r="L266" s="39"/>
    </row>
    <row r="267" spans="1:12" s="19" customFormat="1" ht="31.5">
      <c r="A267" s="109"/>
      <c r="B267" s="198" t="s">
        <v>255</v>
      </c>
      <c r="C267" s="17" t="s">
        <v>12</v>
      </c>
      <c r="D267" s="151">
        <v>1</v>
      </c>
      <c r="E267" s="89">
        <v>20</v>
      </c>
      <c r="F267" s="230"/>
      <c r="G267" s="21"/>
      <c r="H267" s="26"/>
      <c r="J267" s="39"/>
      <c r="L267" s="39"/>
    </row>
    <row r="268" spans="1:12" s="19" customFormat="1">
      <c r="A268" s="109"/>
      <c r="B268" s="106" t="s">
        <v>213</v>
      </c>
      <c r="C268" s="17"/>
      <c r="D268" s="151"/>
      <c r="E268" s="101">
        <f>E269</f>
        <v>46</v>
      </c>
      <c r="F268" s="230"/>
      <c r="G268" s="21"/>
      <c r="H268" s="26"/>
      <c r="J268" s="39"/>
      <c r="L268" s="39"/>
    </row>
    <row r="269" spans="1:12" s="19" customFormat="1" ht="31.5">
      <c r="A269" s="109"/>
      <c r="B269" s="198" t="s">
        <v>256</v>
      </c>
      <c r="C269" s="17" t="s">
        <v>12</v>
      </c>
      <c r="D269" s="151">
        <v>1</v>
      </c>
      <c r="E269" s="89">
        <v>46</v>
      </c>
      <c r="F269" s="230"/>
      <c r="G269" s="21"/>
      <c r="H269" s="26"/>
      <c r="J269" s="39"/>
      <c r="L269" s="39"/>
    </row>
    <row r="270" spans="1:12" s="19" customFormat="1">
      <c r="A270" s="109"/>
      <c r="B270" s="155" t="s">
        <v>212</v>
      </c>
      <c r="C270" s="17"/>
      <c r="D270" s="151"/>
      <c r="E270" s="101">
        <f>E271</f>
        <v>37</v>
      </c>
      <c r="F270" s="230"/>
      <c r="G270" s="21"/>
      <c r="H270" s="26"/>
      <c r="J270" s="39"/>
      <c r="L270" s="39"/>
    </row>
    <row r="271" spans="1:12" s="19" customFormat="1" ht="31.5">
      <c r="A271" s="109"/>
      <c r="B271" s="154" t="s">
        <v>257</v>
      </c>
      <c r="C271" s="17" t="s">
        <v>12</v>
      </c>
      <c r="D271" s="151">
        <v>1</v>
      </c>
      <c r="E271" s="89">
        <v>37</v>
      </c>
      <c r="F271" s="230"/>
      <c r="G271" s="21"/>
      <c r="H271" s="26"/>
      <c r="J271" s="39"/>
      <c r="L271" s="39"/>
    </row>
    <row r="272" spans="1:12" s="19" customFormat="1" ht="19.5" customHeight="1">
      <c r="A272" s="156"/>
      <c r="B272" s="106" t="s">
        <v>206</v>
      </c>
      <c r="C272" s="151"/>
      <c r="D272" s="151"/>
      <c r="E272" s="101">
        <f>SUM(E273:E275)</f>
        <v>163</v>
      </c>
      <c r="F272" s="230"/>
      <c r="G272" s="21"/>
      <c r="H272" s="26"/>
      <c r="L272" s="39"/>
    </row>
    <row r="273" spans="1:12" s="19" customFormat="1" ht="18.75" customHeight="1">
      <c r="A273" s="156"/>
      <c r="B273" s="8" t="s">
        <v>258</v>
      </c>
      <c r="C273" s="111" t="s">
        <v>12</v>
      </c>
      <c r="D273" s="151">
        <v>1</v>
      </c>
      <c r="E273" s="89">
        <v>72</v>
      </c>
      <c r="F273" s="230"/>
      <c r="G273" s="207"/>
      <c r="H273" s="26"/>
      <c r="I273" s="128"/>
      <c r="L273" s="39"/>
    </row>
    <row r="274" spans="1:12" s="19" customFormat="1">
      <c r="A274" s="156"/>
      <c r="B274" s="8" t="s">
        <v>259</v>
      </c>
      <c r="C274" s="111" t="s">
        <v>12</v>
      </c>
      <c r="D274" s="151">
        <v>1</v>
      </c>
      <c r="E274" s="89">
        <v>54</v>
      </c>
      <c r="F274" s="230"/>
      <c r="G274" s="207"/>
      <c r="H274" s="26"/>
      <c r="I274" s="128"/>
      <c r="L274" s="39"/>
    </row>
    <row r="275" spans="1:12" s="19" customFormat="1" ht="31.5">
      <c r="A275" s="156"/>
      <c r="B275" s="8" t="s">
        <v>260</v>
      </c>
      <c r="C275" s="111" t="s">
        <v>12</v>
      </c>
      <c r="D275" s="151">
        <v>1</v>
      </c>
      <c r="E275" s="89">
        <v>37</v>
      </c>
      <c r="F275" s="230"/>
      <c r="G275" s="207"/>
      <c r="H275" s="26"/>
      <c r="I275" s="128"/>
      <c r="L275" s="39"/>
    </row>
    <row r="276" spans="1:12" s="19" customFormat="1">
      <c r="A276" s="156"/>
      <c r="B276" s="104" t="s">
        <v>39</v>
      </c>
      <c r="C276" s="134" t="s">
        <v>224</v>
      </c>
      <c r="D276" s="157"/>
      <c r="E276" s="135">
        <f>E277</f>
        <v>241</v>
      </c>
      <c r="F276" s="230"/>
      <c r="G276" s="207"/>
      <c r="H276" s="26"/>
      <c r="I276" s="128"/>
      <c r="J276" s="39"/>
      <c r="L276" s="39"/>
    </row>
    <row r="277" spans="1:12" s="19" customFormat="1">
      <c r="A277" s="156"/>
      <c r="B277" s="76" t="s">
        <v>41</v>
      </c>
      <c r="C277" s="17"/>
      <c r="D277" s="151"/>
      <c r="E277" s="101">
        <f>E278</f>
        <v>241</v>
      </c>
      <c r="F277" s="230"/>
      <c r="G277" s="207"/>
      <c r="H277" s="26"/>
      <c r="I277" s="128"/>
      <c r="J277" s="39"/>
      <c r="L277" s="39"/>
    </row>
    <row r="278" spans="1:12" s="19" customFormat="1" ht="47.25">
      <c r="A278" s="156"/>
      <c r="B278" s="12" t="s">
        <v>261</v>
      </c>
      <c r="C278" s="111" t="s">
        <v>12</v>
      </c>
      <c r="D278" s="151">
        <v>1</v>
      </c>
      <c r="E278" s="89">
        <v>241</v>
      </c>
      <c r="F278" s="230"/>
      <c r="G278" s="207"/>
      <c r="H278" s="26"/>
      <c r="I278" s="128"/>
      <c r="J278" s="39"/>
      <c r="L278" s="39"/>
    </row>
    <row r="279" spans="1:12" s="19" customFormat="1">
      <c r="A279" s="156"/>
      <c r="B279" s="104" t="s">
        <v>262</v>
      </c>
      <c r="C279" s="134" t="s">
        <v>263</v>
      </c>
      <c r="D279" s="151"/>
      <c r="E279" s="101">
        <f>E280</f>
        <v>45</v>
      </c>
      <c r="F279" s="230"/>
      <c r="G279" s="207"/>
      <c r="H279" s="26"/>
      <c r="I279" s="128"/>
      <c r="J279" s="39"/>
      <c r="L279" s="39"/>
    </row>
    <row r="280" spans="1:12" s="19" customFormat="1">
      <c r="A280" s="156"/>
      <c r="B280" s="80" t="s">
        <v>138</v>
      </c>
      <c r="C280" s="111"/>
      <c r="D280" s="151"/>
      <c r="E280" s="89">
        <f>E281</f>
        <v>45</v>
      </c>
      <c r="F280" s="230"/>
      <c r="G280" s="207"/>
      <c r="H280" s="26"/>
      <c r="I280" s="128"/>
      <c r="J280" s="39"/>
      <c r="L280" s="39"/>
    </row>
    <row r="281" spans="1:12" s="19" customFormat="1" ht="31.5">
      <c r="A281" s="156"/>
      <c r="B281" s="211" t="s">
        <v>264</v>
      </c>
      <c r="C281" s="111" t="s">
        <v>12</v>
      </c>
      <c r="D281" s="151">
        <v>1</v>
      </c>
      <c r="E281" s="89">
        <v>45</v>
      </c>
      <c r="F281" s="230"/>
      <c r="G281" s="207"/>
      <c r="H281" s="26"/>
      <c r="I281" s="128"/>
      <c r="J281" s="39"/>
      <c r="L281" s="39"/>
    </row>
    <row r="282" spans="1:12" s="19" customFormat="1" ht="15.75" customHeight="1">
      <c r="A282" s="242" t="s">
        <v>265</v>
      </c>
      <c r="B282" s="243"/>
      <c r="C282" s="243"/>
      <c r="D282" s="158"/>
      <c r="E282" s="86">
        <f>E283</f>
        <v>0</v>
      </c>
      <c r="F282" s="230"/>
      <c r="G282" s="21"/>
      <c r="H282" s="119"/>
      <c r="J282" s="39"/>
      <c r="L282" s="39"/>
    </row>
    <row r="283" spans="1:12" s="19" customFormat="1" ht="15.75" customHeight="1">
      <c r="A283" s="87"/>
      <c r="B283" s="87"/>
      <c r="C283" s="159"/>
      <c r="D283" s="87"/>
      <c r="E283" s="79">
        <v>0</v>
      </c>
      <c r="F283" s="230"/>
      <c r="G283" s="21"/>
      <c r="H283" s="119"/>
      <c r="J283" s="39"/>
      <c r="L283" s="39"/>
    </row>
    <row r="284" spans="1:12" s="19" customFormat="1" ht="21.75" customHeight="1">
      <c r="A284" s="237" t="s">
        <v>108</v>
      </c>
      <c r="B284" s="238"/>
      <c r="C284" s="238"/>
      <c r="D284" s="238"/>
      <c r="E284" s="45">
        <f>E285+E313+E310</f>
        <v>24499</v>
      </c>
      <c r="F284" s="230"/>
      <c r="G284" s="21"/>
      <c r="H284" s="119"/>
      <c r="J284" s="23"/>
    </row>
    <row r="285" spans="1:12" s="19" customFormat="1" ht="18.75" customHeight="1">
      <c r="A285" s="27"/>
      <c r="B285" s="148" t="s">
        <v>246</v>
      </c>
      <c r="C285" s="99" t="s">
        <v>143</v>
      </c>
      <c r="D285" s="148"/>
      <c r="E285" s="149">
        <f>E292+E296+E298+E303+E286+E305+E308</f>
        <v>22737</v>
      </c>
      <c r="F285" s="230"/>
      <c r="G285" s="21"/>
      <c r="H285" s="119"/>
      <c r="J285" s="23"/>
    </row>
    <row r="286" spans="1:12" s="19" customFormat="1" ht="18.75" customHeight="1">
      <c r="A286" s="27"/>
      <c r="B286" s="106" t="s">
        <v>144</v>
      </c>
      <c r="C286" s="99"/>
      <c r="D286" s="148"/>
      <c r="E286" s="149">
        <f>SUM(E287:E291)</f>
        <v>3723</v>
      </c>
      <c r="F286" s="230"/>
      <c r="G286" s="21"/>
      <c r="H286" s="119"/>
      <c r="J286" s="23"/>
    </row>
    <row r="287" spans="1:12" s="19" customFormat="1" ht="31.5">
      <c r="A287" s="27"/>
      <c r="B287" s="150" t="s">
        <v>266</v>
      </c>
      <c r="C287" s="17" t="s">
        <v>12</v>
      </c>
      <c r="D287" s="151">
        <v>1</v>
      </c>
      <c r="E287" s="89">
        <v>908</v>
      </c>
      <c r="F287" s="230"/>
      <c r="G287" s="21"/>
      <c r="H287" s="153"/>
      <c r="J287" s="23"/>
    </row>
    <row r="288" spans="1:12" s="19" customFormat="1">
      <c r="A288" s="27"/>
      <c r="B288" s="150" t="s">
        <v>267</v>
      </c>
      <c r="C288" s="17" t="s">
        <v>12</v>
      </c>
      <c r="D288" s="151">
        <v>1</v>
      </c>
      <c r="E288" s="89">
        <v>680</v>
      </c>
      <c r="F288" s="230"/>
      <c r="G288" s="21"/>
      <c r="H288" s="153"/>
      <c r="J288" s="23"/>
    </row>
    <row r="289" spans="1:15" s="19" customFormat="1">
      <c r="A289" s="27"/>
      <c r="B289" s="150" t="s">
        <v>268</v>
      </c>
      <c r="C289" s="17" t="s">
        <v>12</v>
      </c>
      <c r="D289" s="151">
        <v>1</v>
      </c>
      <c r="E289" s="89">
        <v>1000</v>
      </c>
      <c r="F289" s="230"/>
      <c r="G289" s="21"/>
      <c r="H289" s="153"/>
      <c r="J289" s="23"/>
    </row>
    <row r="290" spans="1:15" s="19" customFormat="1" ht="31.5">
      <c r="A290" s="27"/>
      <c r="B290" s="198" t="s">
        <v>269</v>
      </c>
      <c r="C290" s="17" t="s">
        <v>12</v>
      </c>
      <c r="D290" s="151">
        <v>1</v>
      </c>
      <c r="E290" s="89">
        <v>1000</v>
      </c>
      <c r="F290" s="230"/>
      <c r="G290" s="21"/>
      <c r="H290" s="153"/>
      <c r="J290" s="23"/>
    </row>
    <row r="291" spans="1:15" s="19" customFormat="1" ht="15.75" customHeight="1">
      <c r="A291" s="27"/>
      <c r="B291" s="198" t="s">
        <v>270</v>
      </c>
      <c r="C291" s="17" t="s">
        <v>12</v>
      </c>
      <c r="D291" s="151">
        <v>1</v>
      </c>
      <c r="E291" s="89">
        <v>135</v>
      </c>
      <c r="F291" s="230"/>
      <c r="G291" s="21"/>
      <c r="H291" s="153"/>
      <c r="J291" s="23"/>
    </row>
    <row r="292" spans="1:15" s="19" customFormat="1">
      <c r="A292" s="27"/>
      <c r="B292" s="106" t="s">
        <v>271</v>
      </c>
      <c r="C292" s="17"/>
      <c r="D292" s="151"/>
      <c r="E292" s="101">
        <f>SUM(E293:E295)</f>
        <v>97</v>
      </c>
      <c r="F292" s="230"/>
      <c r="G292" s="21"/>
      <c r="H292" s="119"/>
      <c r="J292" s="23"/>
    </row>
    <row r="293" spans="1:15" s="19" customFormat="1" ht="15" customHeight="1">
      <c r="A293" s="27"/>
      <c r="B293" s="12" t="s">
        <v>272</v>
      </c>
      <c r="C293" s="17" t="s">
        <v>12</v>
      </c>
      <c r="D293" s="151">
        <v>1</v>
      </c>
      <c r="E293" s="89">
        <v>61</v>
      </c>
      <c r="F293" s="230"/>
      <c r="G293" s="21"/>
      <c r="H293" s="119"/>
      <c r="J293" s="23"/>
    </row>
    <row r="294" spans="1:15" s="19" customFormat="1" ht="15" customHeight="1">
      <c r="A294" s="27"/>
      <c r="B294" s="219" t="s">
        <v>273</v>
      </c>
      <c r="C294" s="17" t="s">
        <v>12</v>
      </c>
      <c r="D294" s="151">
        <v>1</v>
      </c>
      <c r="E294" s="89">
        <v>11</v>
      </c>
      <c r="F294" s="230"/>
      <c r="G294" s="21"/>
      <c r="H294" s="119"/>
      <c r="J294" s="23"/>
    </row>
    <row r="295" spans="1:15" s="19" customFormat="1" ht="15" customHeight="1">
      <c r="A295" s="27"/>
      <c r="B295" s="12" t="s">
        <v>274</v>
      </c>
      <c r="C295" s="17" t="s">
        <v>12</v>
      </c>
      <c r="D295" s="151">
        <v>1</v>
      </c>
      <c r="E295" s="89">
        <v>25</v>
      </c>
      <c r="F295" s="230"/>
      <c r="G295" s="21"/>
      <c r="H295" s="119"/>
      <c r="J295" s="23"/>
    </row>
    <row r="296" spans="1:15" s="19" customFormat="1" ht="15.75" customHeight="1">
      <c r="A296" s="30"/>
      <c r="B296" s="106" t="s">
        <v>206</v>
      </c>
      <c r="C296" s="17"/>
      <c r="D296" s="17"/>
      <c r="E296" s="101">
        <f>SUM(E297:E297)</f>
        <v>2501</v>
      </c>
      <c r="F296" s="230"/>
      <c r="G296" s="21"/>
      <c r="H296" s="26"/>
      <c r="O296" s="129"/>
    </row>
    <row r="297" spans="1:15" s="19" customFormat="1" ht="31.5">
      <c r="A297" s="156"/>
      <c r="B297" s="9" t="s">
        <v>275</v>
      </c>
      <c r="C297" s="17" t="s">
        <v>12</v>
      </c>
      <c r="D297" s="151">
        <v>1</v>
      </c>
      <c r="E297" s="8">
        <f>2528-27</f>
        <v>2501</v>
      </c>
      <c r="F297" s="230" t="s">
        <v>19</v>
      </c>
      <c r="G297" s="207"/>
      <c r="H297" s="26"/>
      <c r="I297" s="128"/>
      <c r="J297" s="160"/>
      <c r="O297" s="129"/>
    </row>
    <row r="298" spans="1:15" s="19" customFormat="1" ht="19.5" customHeight="1">
      <c r="A298" s="25"/>
      <c r="B298" s="106" t="s">
        <v>173</v>
      </c>
      <c r="C298" s="17"/>
      <c r="D298" s="151"/>
      <c r="E298" s="101">
        <f>SUM(E299:E302)</f>
        <v>12892</v>
      </c>
      <c r="F298" s="230"/>
      <c r="G298" s="21"/>
      <c r="H298" s="26"/>
      <c r="O298" s="129"/>
    </row>
    <row r="299" spans="1:15" s="19" customFormat="1" ht="15.75" customHeight="1">
      <c r="A299" s="25"/>
      <c r="B299" s="154" t="s">
        <v>276</v>
      </c>
      <c r="C299" s="17" t="s">
        <v>12</v>
      </c>
      <c r="D299" s="17">
        <v>1</v>
      </c>
      <c r="E299" s="7">
        <v>4600</v>
      </c>
      <c r="F299" s="230"/>
      <c r="G299" s="21"/>
      <c r="H299" s="26"/>
      <c r="I299" s="128"/>
      <c r="O299" s="129"/>
    </row>
    <row r="300" spans="1:15" s="19" customFormat="1">
      <c r="A300" s="25"/>
      <c r="B300" s="154" t="s">
        <v>277</v>
      </c>
      <c r="C300" s="17" t="s">
        <v>12</v>
      </c>
      <c r="D300" s="17">
        <v>1</v>
      </c>
      <c r="E300" s="7">
        <v>968</v>
      </c>
      <c r="F300" s="230"/>
      <c r="G300" s="21"/>
      <c r="H300" s="26"/>
      <c r="I300" s="128"/>
      <c r="O300" s="129"/>
    </row>
    <row r="301" spans="1:15" s="19" customFormat="1">
      <c r="A301" s="25"/>
      <c r="B301" s="154" t="s">
        <v>278</v>
      </c>
      <c r="C301" s="17" t="s">
        <v>12</v>
      </c>
      <c r="D301" s="17">
        <v>2</v>
      </c>
      <c r="E301" s="7">
        <v>424</v>
      </c>
      <c r="F301" s="230"/>
      <c r="G301" s="21"/>
      <c r="H301" s="26"/>
      <c r="I301" s="128"/>
      <c r="O301" s="129"/>
    </row>
    <row r="302" spans="1:15" s="19" customFormat="1">
      <c r="A302" s="25"/>
      <c r="B302" s="154" t="s">
        <v>279</v>
      </c>
      <c r="C302" s="17" t="s">
        <v>12</v>
      </c>
      <c r="D302" s="17">
        <v>3</v>
      </c>
      <c r="E302" s="7">
        <v>6900</v>
      </c>
      <c r="F302" s="230"/>
      <c r="G302" s="21"/>
      <c r="H302" s="26"/>
      <c r="I302" s="128"/>
      <c r="O302" s="129"/>
    </row>
    <row r="303" spans="1:15" s="19" customFormat="1">
      <c r="A303" s="25"/>
      <c r="B303" s="106" t="s">
        <v>217</v>
      </c>
      <c r="C303" s="161"/>
      <c r="D303" s="161"/>
      <c r="E303" s="162">
        <f>SUM(E304:E304)</f>
        <v>56</v>
      </c>
      <c r="F303" s="230"/>
      <c r="G303" s="168"/>
      <c r="I303" s="163"/>
      <c r="J303" s="128"/>
      <c r="O303" s="129"/>
    </row>
    <row r="304" spans="1:15" s="19" customFormat="1">
      <c r="A304" s="25"/>
      <c r="B304" s="8" t="s">
        <v>280</v>
      </c>
      <c r="C304" s="17" t="s">
        <v>12</v>
      </c>
      <c r="D304" s="17">
        <v>1</v>
      </c>
      <c r="E304" s="7">
        <v>56</v>
      </c>
      <c r="F304" s="230"/>
      <c r="G304" s="220"/>
      <c r="H304" s="26"/>
      <c r="I304" s="163"/>
      <c r="J304" s="128"/>
      <c r="O304" s="129"/>
    </row>
    <row r="305" spans="1:15" s="19" customFormat="1" ht="15.75" customHeight="1">
      <c r="A305" s="25"/>
      <c r="B305" s="106" t="s">
        <v>281</v>
      </c>
      <c r="C305" s="17"/>
      <c r="D305" s="17"/>
      <c r="E305" s="14">
        <f>SUM(E306:E307)</f>
        <v>3350</v>
      </c>
      <c r="F305" s="230"/>
      <c r="G305" s="220"/>
      <c r="H305" s="26"/>
      <c r="I305" s="163"/>
      <c r="J305" s="128"/>
      <c r="O305" s="129"/>
    </row>
    <row r="306" spans="1:15" s="19" customFormat="1" ht="31.5">
      <c r="A306" s="25"/>
      <c r="B306" s="154" t="s">
        <v>282</v>
      </c>
      <c r="C306" s="17" t="s">
        <v>12</v>
      </c>
      <c r="D306" s="17">
        <v>1</v>
      </c>
      <c r="E306" s="7">
        <v>350</v>
      </c>
      <c r="F306" s="230"/>
      <c r="G306" s="220"/>
      <c r="H306" s="26"/>
      <c r="I306" s="163"/>
      <c r="J306" s="128"/>
      <c r="O306" s="129"/>
    </row>
    <row r="307" spans="1:15" s="19" customFormat="1">
      <c r="A307" s="25"/>
      <c r="B307" s="154" t="s">
        <v>283</v>
      </c>
      <c r="C307" s="17" t="s">
        <v>12</v>
      </c>
      <c r="D307" s="17">
        <v>1</v>
      </c>
      <c r="E307" s="7">
        <v>3000</v>
      </c>
      <c r="F307" s="230"/>
      <c r="G307" s="220"/>
      <c r="H307" s="26"/>
      <c r="I307" s="163"/>
      <c r="J307" s="128"/>
      <c r="O307" s="129"/>
    </row>
    <row r="308" spans="1:15" s="19" customFormat="1">
      <c r="A308" s="25"/>
      <c r="B308" s="106" t="s">
        <v>221</v>
      </c>
      <c r="C308" s="17"/>
      <c r="D308" s="17"/>
      <c r="E308" s="14">
        <f>E309</f>
        <v>118</v>
      </c>
      <c r="F308" s="230"/>
      <c r="G308" s="220"/>
      <c r="H308" s="26"/>
      <c r="I308" s="163"/>
      <c r="J308" s="128"/>
      <c r="O308" s="129"/>
    </row>
    <row r="309" spans="1:15" s="19" customFormat="1">
      <c r="A309" s="25"/>
      <c r="B309" s="12" t="s">
        <v>284</v>
      </c>
      <c r="C309" s="17" t="s">
        <v>12</v>
      </c>
      <c r="D309" s="17">
        <v>1</v>
      </c>
      <c r="E309" s="7">
        <v>118</v>
      </c>
      <c r="F309" s="230"/>
      <c r="G309" s="220"/>
      <c r="H309" s="26"/>
      <c r="I309" s="163"/>
      <c r="J309" s="128"/>
      <c r="O309" s="129"/>
    </row>
    <row r="310" spans="1:15" s="19" customFormat="1" ht="15.75" customHeight="1">
      <c r="A310" s="25"/>
      <c r="B310" s="96" t="s">
        <v>39</v>
      </c>
      <c r="C310" s="134" t="s">
        <v>40</v>
      </c>
      <c r="D310" s="17"/>
      <c r="E310" s="164">
        <f>E311</f>
        <v>23</v>
      </c>
      <c r="F310" s="230"/>
      <c r="G310" s="220"/>
      <c r="H310" s="26"/>
      <c r="I310" s="163"/>
      <c r="J310" s="128"/>
      <c r="O310" s="129"/>
    </row>
    <row r="311" spans="1:15" s="19" customFormat="1" ht="15.75" customHeight="1">
      <c r="A311" s="25"/>
      <c r="B311" s="87" t="s">
        <v>116</v>
      </c>
      <c r="C311" s="17"/>
      <c r="D311" s="17"/>
      <c r="E311" s="101">
        <f>SUM(E312:E312)</f>
        <v>23</v>
      </c>
      <c r="F311" s="230"/>
      <c r="G311" s="220"/>
      <c r="H311" s="26"/>
      <c r="I311" s="163"/>
      <c r="J311" s="128"/>
      <c r="O311" s="129"/>
    </row>
    <row r="312" spans="1:15" s="19" customFormat="1" ht="15.75" customHeight="1">
      <c r="A312" s="25"/>
      <c r="B312" s="115" t="s">
        <v>285</v>
      </c>
      <c r="C312" s="17" t="s">
        <v>12</v>
      </c>
      <c r="D312" s="17">
        <v>1</v>
      </c>
      <c r="E312" s="89">
        <v>23</v>
      </c>
      <c r="F312" s="230"/>
      <c r="G312" s="220"/>
      <c r="H312" s="26"/>
      <c r="I312" s="163"/>
      <c r="J312" s="128"/>
      <c r="O312" s="129"/>
    </row>
    <row r="313" spans="1:15" s="19" customFormat="1" ht="15.75" customHeight="1">
      <c r="A313" s="30"/>
      <c r="B313" s="104" t="s">
        <v>262</v>
      </c>
      <c r="C313" s="134" t="s">
        <v>263</v>
      </c>
      <c r="D313" s="134"/>
      <c r="E313" s="165">
        <f>E314+E316+E319+E321</f>
        <v>1739</v>
      </c>
      <c r="F313" s="230"/>
      <c r="G313" s="220"/>
      <c r="H313" s="26"/>
      <c r="O313" s="129"/>
    </row>
    <row r="314" spans="1:15" s="19" customFormat="1" ht="15.75" customHeight="1">
      <c r="A314" s="25"/>
      <c r="B314" s="80" t="s">
        <v>138</v>
      </c>
      <c r="C314" s="17"/>
      <c r="D314" s="17"/>
      <c r="E314" s="101">
        <f>SUM(E315:E315)</f>
        <v>1000</v>
      </c>
      <c r="F314" s="230"/>
      <c r="G314" s="220"/>
      <c r="H314" s="119"/>
      <c r="O314" s="129"/>
    </row>
    <row r="315" spans="1:15" s="19" customFormat="1" ht="15.75" customHeight="1">
      <c r="A315" s="25"/>
      <c r="B315" s="166" t="s">
        <v>139</v>
      </c>
      <c r="C315" s="17" t="s">
        <v>12</v>
      </c>
      <c r="D315" s="17">
        <v>1</v>
      </c>
      <c r="E315" s="89">
        <f>1000</f>
        <v>1000</v>
      </c>
      <c r="F315" s="230"/>
      <c r="G315" s="220"/>
      <c r="H315" s="26"/>
      <c r="I315" s="128"/>
      <c r="O315" s="129"/>
    </row>
    <row r="316" spans="1:15" s="19" customFormat="1" ht="15.75" customHeight="1">
      <c r="A316" s="25"/>
      <c r="B316" s="96" t="s">
        <v>245</v>
      </c>
      <c r="C316" s="134"/>
      <c r="D316" s="17"/>
      <c r="E316" s="164">
        <f>E318+E317</f>
        <v>660</v>
      </c>
      <c r="F316" s="230"/>
      <c r="G316" s="220"/>
      <c r="H316" s="26"/>
      <c r="I316" s="128"/>
      <c r="O316" s="129"/>
    </row>
    <row r="317" spans="1:15" s="19" customFormat="1" ht="15.75" customHeight="1">
      <c r="A317" s="25"/>
      <c r="B317" s="8" t="s">
        <v>286</v>
      </c>
      <c r="C317" s="17" t="s">
        <v>12</v>
      </c>
      <c r="D317" s="17">
        <v>1</v>
      </c>
      <c r="E317" s="89">
        <v>60</v>
      </c>
      <c r="F317" s="230"/>
      <c r="G317" s="220"/>
      <c r="H317" s="26"/>
      <c r="I317" s="128"/>
      <c r="O317" s="129"/>
    </row>
    <row r="318" spans="1:15" s="19" customFormat="1" ht="15.75" customHeight="1">
      <c r="A318" s="25"/>
      <c r="B318" s="8" t="s">
        <v>287</v>
      </c>
      <c r="C318" s="17" t="s">
        <v>12</v>
      </c>
      <c r="D318" s="17">
        <v>1</v>
      </c>
      <c r="E318" s="89">
        <v>600</v>
      </c>
      <c r="F318" s="230"/>
      <c r="G318" s="220"/>
      <c r="H318" s="26"/>
      <c r="I318" s="128"/>
      <c r="O318" s="129"/>
    </row>
    <row r="319" spans="1:15" s="19" customFormat="1" ht="15.75" customHeight="1">
      <c r="A319" s="25"/>
      <c r="B319" s="96" t="s">
        <v>288</v>
      </c>
      <c r="C319" s="17"/>
      <c r="D319" s="17"/>
      <c r="E319" s="101">
        <f>E320</f>
        <v>25</v>
      </c>
      <c r="F319" s="230"/>
      <c r="G319" s="220"/>
      <c r="H319" s="26"/>
      <c r="I319" s="128"/>
      <c r="O319" s="129"/>
    </row>
    <row r="320" spans="1:15" s="19" customFormat="1" ht="15.75" customHeight="1">
      <c r="A320" s="25"/>
      <c r="B320" s="167" t="s">
        <v>289</v>
      </c>
      <c r="C320" s="17" t="s">
        <v>12</v>
      </c>
      <c r="D320" s="17">
        <v>1</v>
      </c>
      <c r="E320" s="89">
        <v>25</v>
      </c>
      <c r="F320" s="230"/>
      <c r="G320" s="220"/>
      <c r="H320" s="26"/>
      <c r="I320" s="128"/>
      <c r="O320" s="129"/>
    </row>
    <row r="321" spans="1:15" s="19" customFormat="1" ht="15.75" customHeight="1">
      <c r="A321" s="25"/>
      <c r="B321" s="96" t="s">
        <v>290</v>
      </c>
      <c r="C321" s="17"/>
      <c r="D321" s="17"/>
      <c r="E321" s="101">
        <f>E322</f>
        <v>54</v>
      </c>
      <c r="F321" s="230"/>
      <c r="G321" s="220"/>
      <c r="H321" s="26"/>
      <c r="I321" s="128"/>
      <c r="O321" s="129"/>
    </row>
    <row r="322" spans="1:15" s="19" customFormat="1" ht="15.75" customHeight="1">
      <c r="A322" s="25"/>
      <c r="B322" s="84" t="s">
        <v>291</v>
      </c>
      <c r="C322" s="17" t="s">
        <v>12</v>
      </c>
      <c r="D322" s="17">
        <v>1</v>
      </c>
      <c r="E322" s="89">
        <v>54</v>
      </c>
      <c r="F322" s="233"/>
      <c r="G322" s="220"/>
      <c r="H322" s="26"/>
      <c r="I322" s="128"/>
      <c r="O322" s="129"/>
    </row>
    <row r="323" spans="1:15" s="23" customFormat="1">
      <c r="A323" s="250" t="s">
        <v>292</v>
      </c>
      <c r="B323" s="251"/>
      <c r="C323" s="251"/>
      <c r="D323" s="251"/>
      <c r="E323" s="118">
        <f>E339+E324+E330+E326</f>
        <v>32767</v>
      </c>
      <c r="F323" s="234"/>
      <c r="G323" s="221"/>
      <c r="H323" s="26"/>
      <c r="J323" s="168"/>
      <c r="O323" s="169"/>
    </row>
    <row r="324" spans="1:15" s="19" customFormat="1">
      <c r="A324" s="170"/>
      <c r="B324" s="171" t="s">
        <v>293</v>
      </c>
      <c r="C324" s="171"/>
      <c r="D324" s="171"/>
      <c r="E324" s="191">
        <f>E325</f>
        <v>4805</v>
      </c>
      <c r="F324" s="230"/>
      <c r="G324" s="220"/>
      <c r="H324" s="26"/>
      <c r="J324" s="21"/>
      <c r="O324" s="129"/>
    </row>
    <row r="325" spans="1:15" s="19" customFormat="1" ht="37.5" customHeight="1">
      <c r="A325" s="170"/>
      <c r="B325" s="1" t="s">
        <v>294</v>
      </c>
      <c r="C325" s="17" t="s">
        <v>12</v>
      </c>
      <c r="D325" s="17">
        <v>1</v>
      </c>
      <c r="E325" s="8">
        <f>4805</f>
        <v>4805</v>
      </c>
      <c r="F325" s="235"/>
      <c r="G325" s="172"/>
      <c r="J325" s="21"/>
      <c r="O325" s="129"/>
    </row>
    <row r="326" spans="1:15" s="19" customFormat="1">
      <c r="A326" s="170"/>
      <c r="B326" s="61" t="s">
        <v>295</v>
      </c>
      <c r="C326" s="61"/>
      <c r="D326" s="61"/>
      <c r="E326" s="191">
        <f>E327</f>
        <v>99</v>
      </c>
      <c r="F326" s="230"/>
      <c r="G326" s="220"/>
      <c r="H326" s="26"/>
      <c r="J326" s="21"/>
      <c r="O326" s="129"/>
    </row>
    <row r="327" spans="1:15" s="19" customFormat="1">
      <c r="A327" s="170"/>
      <c r="B327" s="103" t="s">
        <v>296</v>
      </c>
      <c r="C327" s="103"/>
      <c r="D327" s="103"/>
      <c r="E327" s="173">
        <f>SUM(E328:E329)</f>
        <v>99</v>
      </c>
      <c r="F327" s="230"/>
      <c r="G327" s="220"/>
      <c r="H327" s="26"/>
      <c r="J327" s="21"/>
      <c r="O327" s="129"/>
    </row>
    <row r="328" spans="1:15" s="19" customFormat="1" ht="31.5">
      <c r="A328" s="170"/>
      <c r="B328" s="76" t="s">
        <v>297</v>
      </c>
      <c r="C328" s="17" t="s">
        <v>12</v>
      </c>
      <c r="D328" s="17">
        <v>1</v>
      </c>
      <c r="E328" s="8">
        <v>48</v>
      </c>
      <c r="F328" s="230"/>
      <c r="G328" s="220"/>
      <c r="H328" s="26"/>
      <c r="J328" s="21"/>
      <c r="O328" s="129"/>
    </row>
    <row r="329" spans="1:15" s="19" customFormat="1" ht="31.5">
      <c r="A329" s="170"/>
      <c r="B329" s="76" t="s">
        <v>298</v>
      </c>
      <c r="C329" s="17" t="s">
        <v>12</v>
      </c>
      <c r="D329" s="17">
        <v>1</v>
      </c>
      <c r="E329" s="8">
        <v>51</v>
      </c>
      <c r="F329" s="230"/>
      <c r="G329" s="220"/>
      <c r="H329" s="26"/>
      <c r="J329" s="21"/>
      <c r="O329" s="129"/>
    </row>
    <row r="330" spans="1:15" s="19" customFormat="1">
      <c r="A330" s="170"/>
      <c r="B330" s="171" t="s">
        <v>299</v>
      </c>
      <c r="C330" s="171"/>
      <c r="D330" s="171"/>
      <c r="E330" s="191">
        <f>E336+E331</f>
        <v>27863</v>
      </c>
      <c r="F330" s="230"/>
      <c r="G330" s="220"/>
      <c r="H330" s="26"/>
      <c r="J330" s="21"/>
      <c r="O330" s="129"/>
    </row>
    <row r="331" spans="1:15" s="19" customFormat="1">
      <c r="A331" s="170"/>
      <c r="B331" s="192" t="s">
        <v>300</v>
      </c>
      <c r="C331" s="171"/>
      <c r="D331" s="171"/>
      <c r="E331" s="174">
        <f>SUM(E333:E335)</f>
        <v>7187</v>
      </c>
      <c r="F331" s="230"/>
      <c r="G331" s="220"/>
      <c r="H331" s="26"/>
      <c r="J331" s="21"/>
      <c r="O331" s="129"/>
    </row>
    <row r="332" spans="1:15" s="19" customFormat="1">
      <c r="A332" s="170"/>
      <c r="B332" s="175" t="s">
        <v>301</v>
      </c>
      <c r="C332" s="176"/>
      <c r="D332" s="176"/>
      <c r="E332" s="177">
        <f>SUM(E333:E335)</f>
        <v>7187</v>
      </c>
      <c r="F332" s="230"/>
      <c r="G332" s="220"/>
      <c r="H332" s="26"/>
      <c r="J332" s="21"/>
      <c r="O332" s="129"/>
    </row>
    <row r="333" spans="1:15" s="19" customFormat="1" ht="47.25">
      <c r="A333" s="170"/>
      <c r="B333" s="22" t="s">
        <v>302</v>
      </c>
      <c r="C333" s="176"/>
      <c r="D333" s="176"/>
      <c r="E333" s="178">
        <v>2315</v>
      </c>
      <c r="F333" s="230"/>
      <c r="G333" s="220"/>
      <c r="H333" s="26"/>
      <c r="J333" s="21"/>
      <c r="O333" s="129"/>
    </row>
    <row r="334" spans="1:15" s="19" customFormat="1" ht="47.25">
      <c r="A334" s="170"/>
      <c r="B334" s="215" t="s">
        <v>303</v>
      </c>
      <c r="C334" s="176"/>
      <c r="D334" s="176"/>
      <c r="E334" s="178">
        <v>12</v>
      </c>
      <c r="F334" s="230"/>
      <c r="G334" s="220"/>
      <c r="H334" s="26"/>
      <c r="J334" s="21"/>
      <c r="O334" s="129"/>
    </row>
    <row r="335" spans="1:15" s="19" customFormat="1" ht="31.5">
      <c r="A335" s="170"/>
      <c r="B335" s="22" t="s">
        <v>304</v>
      </c>
      <c r="C335" s="176"/>
      <c r="D335" s="176"/>
      <c r="E335" s="178">
        <f>4807+53</f>
        <v>4860</v>
      </c>
      <c r="F335" s="230"/>
      <c r="G335" s="220"/>
      <c r="H335" s="26"/>
      <c r="J335" s="21"/>
      <c r="O335" s="129"/>
    </row>
    <row r="336" spans="1:15" s="19" customFormat="1">
      <c r="A336" s="170"/>
      <c r="B336" s="179" t="s">
        <v>206</v>
      </c>
      <c r="C336" s="1"/>
      <c r="D336" s="1"/>
      <c r="E336" s="180">
        <f>E337</f>
        <v>20676</v>
      </c>
      <c r="F336" s="230"/>
      <c r="G336" s="220"/>
      <c r="H336" s="26"/>
      <c r="J336" s="21"/>
      <c r="O336" s="129"/>
    </row>
    <row r="337" spans="1:15" s="19" customFormat="1">
      <c r="A337" s="170"/>
      <c r="B337" s="175" t="s">
        <v>301</v>
      </c>
      <c r="C337" s="1"/>
      <c r="D337" s="1"/>
      <c r="E337" s="8">
        <f>E338</f>
        <v>20676</v>
      </c>
      <c r="F337" s="230"/>
      <c r="G337" s="220"/>
      <c r="H337" s="26"/>
      <c r="J337" s="21"/>
      <c r="O337" s="129"/>
    </row>
    <row r="338" spans="1:15" s="19" customFormat="1" ht="31.5">
      <c r="A338" s="170"/>
      <c r="B338" s="1" t="s">
        <v>305</v>
      </c>
      <c r="C338" s="1"/>
      <c r="D338" s="1"/>
      <c r="E338" s="8">
        <v>20676</v>
      </c>
      <c r="F338" s="230"/>
      <c r="G338" s="220"/>
      <c r="H338" s="26"/>
      <c r="J338" s="21"/>
      <c r="O338" s="129"/>
    </row>
    <row r="339" spans="1:15" s="19" customFormat="1" ht="15.75" customHeight="1">
      <c r="A339" s="170"/>
      <c r="B339" s="171" t="s">
        <v>306</v>
      </c>
      <c r="C339" s="171"/>
      <c r="D339" s="171"/>
      <c r="E339" s="174">
        <f>E340</f>
        <v>0</v>
      </c>
      <c r="F339" s="230"/>
      <c r="G339" s="220"/>
      <c r="H339" s="26"/>
      <c r="I339" s="21"/>
      <c r="O339" s="129"/>
    </row>
    <row r="340" spans="1:15" s="19" customFormat="1" ht="15.75" customHeight="1">
      <c r="A340" s="170"/>
      <c r="B340" s="181" t="s">
        <v>307</v>
      </c>
      <c r="C340" s="17"/>
      <c r="D340" s="151"/>
      <c r="E340" s="177">
        <f>E341</f>
        <v>0</v>
      </c>
      <c r="F340" s="230"/>
      <c r="G340" s="208"/>
      <c r="H340" s="26"/>
      <c r="I340" s="21"/>
      <c r="O340" s="129"/>
    </row>
    <row r="341" spans="1:15" s="19" customFormat="1" ht="15.75" customHeight="1">
      <c r="A341" s="170"/>
      <c r="B341" s="182" t="s">
        <v>308</v>
      </c>
      <c r="C341" s="17"/>
      <c r="D341" s="151"/>
      <c r="E341" s="178">
        <v>0</v>
      </c>
      <c r="F341" s="230"/>
      <c r="G341" s="208"/>
      <c r="H341" s="26"/>
      <c r="I341" s="21"/>
      <c r="O341" s="129"/>
    </row>
    <row r="342" spans="1:15" s="19" customFormat="1" ht="37.5" customHeight="1">
      <c r="A342" s="252" t="s">
        <v>309</v>
      </c>
      <c r="B342" s="253" t="s">
        <v>310</v>
      </c>
      <c r="C342" s="253"/>
      <c r="D342" s="253"/>
      <c r="E342" s="118">
        <f>E345+E343</f>
        <v>7833</v>
      </c>
      <c r="F342" s="230"/>
      <c r="G342" s="208"/>
      <c r="H342" s="26"/>
      <c r="O342" s="129"/>
    </row>
    <row r="343" spans="1:15" s="19" customFormat="1" ht="15" customHeight="1">
      <c r="A343" s="25"/>
      <c r="B343" s="113" t="s">
        <v>293</v>
      </c>
      <c r="C343" s="99" t="s">
        <v>10</v>
      </c>
      <c r="D343" s="183"/>
      <c r="E343" s="125">
        <f>E344</f>
        <v>277</v>
      </c>
      <c r="F343" s="230"/>
      <c r="G343" s="39"/>
      <c r="H343" s="26"/>
      <c r="O343" s="129"/>
    </row>
    <row r="344" spans="1:15" s="19" customFormat="1">
      <c r="A344" s="254"/>
      <c r="B344" s="184" t="s">
        <v>311</v>
      </c>
      <c r="C344" s="17" t="s">
        <v>12</v>
      </c>
      <c r="D344" s="183">
        <v>1</v>
      </c>
      <c r="E344" s="185">
        <f>277</f>
        <v>277</v>
      </c>
      <c r="F344" s="230"/>
      <c r="G344" s="208"/>
      <c r="H344" s="26"/>
      <c r="O344" s="129"/>
    </row>
    <row r="345" spans="1:15" s="19" customFormat="1" ht="15" customHeight="1">
      <c r="A345" s="254"/>
      <c r="B345" s="186" t="s">
        <v>246</v>
      </c>
      <c r="C345" s="99" t="s">
        <v>143</v>
      </c>
      <c r="D345" s="176"/>
      <c r="E345" s="177">
        <f>E346+E350+E348</f>
        <v>7556</v>
      </c>
      <c r="F345" s="230"/>
      <c r="G345" s="208"/>
      <c r="H345" s="26"/>
      <c r="O345" s="129"/>
    </row>
    <row r="346" spans="1:15" s="19" customFormat="1" ht="15" customHeight="1">
      <c r="A346" s="254"/>
      <c r="B346" s="187" t="s">
        <v>144</v>
      </c>
      <c r="C346" s="17"/>
      <c r="D346" s="131"/>
      <c r="E346" s="177">
        <f>E347</f>
        <v>3735</v>
      </c>
      <c r="F346" s="230"/>
      <c r="G346" s="208"/>
      <c r="H346" s="26"/>
      <c r="O346" s="129"/>
    </row>
    <row r="347" spans="1:15" s="19" customFormat="1" ht="15" customHeight="1">
      <c r="A347" s="254"/>
      <c r="B347" s="188" t="s">
        <v>312</v>
      </c>
      <c r="C347" s="17" t="s">
        <v>12</v>
      </c>
      <c r="D347" s="183">
        <v>1</v>
      </c>
      <c r="E347" s="5">
        <v>3735</v>
      </c>
      <c r="F347" s="230"/>
      <c r="G347" s="208"/>
      <c r="H347" s="26"/>
      <c r="O347" s="129"/>
    </row>
    <row r="348" spans="1:15" s="19" customFormat="1" ht="15" customHeight="1">
      <c r="A348" s="254"/>
      <c r="B348" s="187" t="s">
        <v>173</v>
      </c>
      <c r="C348" s="17"/>
      <c r="D348" s="151"/>
      <c r="E348" s="125">
        <f>E349</f>
        <v>2339</v>
      </c>
      <c r="F348" s="230"/>
      <c r="G348" s="208"/>
      <c r="H348" s="26"/>
      <c r="O348" s="129"/>
    </row>
    <row r="349" spans="1:15" s="19" customFormat="1" ht="31.5">
      <c r="A349" s="254"/>
      <c r="B349" s="102" t="s">
        <v>313</v>
      </c>
      <c r="C349" s="17" t="s">
        <v>12</v>
      </c>
      <c r="D349" s="183">
        <v>1</v>
      </c>
      <c r="E349" s="185">
        <f>2620-276-5</f>
        <v>2339</v>
      </c>
      <c r="F349" s="230"/>
      <c r="G349" s="208"/>
      <c r="H349" s="26"/>
      <c r="O349" s="129"/>
    </row>
    <row r="350" spans="1:15" s="19" customFormat="1" ht="15" customHeight="1">
      <c r="A350" s="254"/>
      <c r="B350" s="187" t="s">
        <v>213</v>
      </c>
      <c r="C350" s="17"/>
      <c r="D350" s="151"/>
      <c r="E350" s="177">
        <f>E351+E352</f>
        <v>1482</v>
      </c>
      <c r="F350" s="230"/>
      <c r="G350" s="39"/>
      <c r="H350" s="26"/>
      <c r="O350" s="129"/>
    </row>
    <row r="351" spans="1:15" s="19" customFormat="1" ht="31.5">
      <c r="A351" s="254"/>
      <c r="B351" s="189" t="s">
        <v>314</v>
      </c>
      <c r="C351" s="17" t="s">
        <v>12</v>
      </c>
      <c r="D351" s="183">
        <v>1</v>
      </c>
      <c r="E351" s="89">
        <v>70</v>
      </c>
      <c r="F351" s="230"/>
      <c r="G351" s="208"/>
      <c r="H351" s="26"/>
      <c r="O351" s="129"/>
    </row>
    <row r="352" spans="1:15" s="19" customFormat="1" ht="31.5">
      <c r="A352" s="254"/>
      <c r="B352" s="189" t="s">
        <v>315</v>
      </c>
      <c r="C352" s="17" t="s">
        <v>12</v>
      </c>
      <c r="D352" s="151">
        <v>1</v>
      </c>
      <c r="E352" s="178">
        <v>1412</v>
      </c>
      <c r="F352" s="230"/>
      <c r="G352" s="208"/>
      <c r="H352" s="26"/>
      <c r="O352" s="129"/>
    </row>
    <row r="353" spans="1:61" s="19" customFormat="1">
      <c r="A353" s="28"/>
      <c r="B353" s="222"/>
      <c r="C353" s="24"/>
      <c r="D353" s="82"/>
      <c r="E353" s="223"/>
      <c r="F353" s="230"/>
      <c r="G353" s="208"/>
      <c r="H353" s="26"/>
      <c r="O353" s="129"/>
    </row>
    <row r="354" spans="1:61" s="19" customFormat="1">
      <c r="A354" s="28"/>
      <c r="B354" s="222"/>
      <c r="C354" s="24"/>
      <c r="D354" s="82"/>
      <c r="E354" s="223"/>
      <c r="F354" s="230"/>
      <c r="G354" s="208"/>
      <c r="H354" s="26"/>
      <c r="O354" s="129"/>
    </row>
    <row r="355" spans="1:61" s="19" customFormat="1" ht="15" customHeight="1">
      <c r="A355" s="30"/>
      <c r="B355" s="222"/>
      <c r="C355" s="24"/>
      <c r="D355" s="82"/>
      <c r="E355" s="223"/>
      <c r="F355" s="230"/>
      <c r="G355" s="208"/>
      <c r="H355" s="26"/>
      <c r="O355" s="129"/>
    </row>
    <row r="356" spans="1:61" s="19" customFormat="1">
      <c r="A356" s="30"/>
      <c r="B356" s="224"/>
      <c r="C356" s="141"/>
      <c r="D356" s="141"/>
      <c r="E356" s="141"/>
      <c r="F356" s="230"/>
      <c r="G356" s="208"/>
      <c r="H356" s="26"/>
      <c r="O356" s="129"/>
    </row>
    <row r="357" spans="1:61" s="19" customFormat="1">
      <c r="A357" s="30"/>
      <c r="B357" s="249" t="s">
        <v>316</v>
      </c>
      <c r="C357" s="249"/>
      <c r="D357" s="249"/>
      <c r="E357" s="249"/>
      <c r="F357" s="230"/>
      <c r="G357" s="208"/>
      <c r="H357" s="26"/>
      <c r="O357" s="129"/>
    </row>
    <row r="358" spans="1:61" s="19" customFormat="1">
      <c r="A358" s="30"/>
      <c r="B358" s="249" t="s">
        <v>317</v>
      </c>
      <c r="C358" s="249"/>
      <c r="D358" s="249"/>
      <c r="E358" s="249"/>
      <c r="F358" s="232"/>
      <c r="G358" s="208"/>
      <c r="H358" s="26"/>
      <c r="O358" s="129"/>
    </row>
    <row r="359" spans="1:61" s="19" customFormat="1">
      <c r="A359" s="30"/>
      <c r="B359" s="249" t="s">
        <v>318</v>
      </c>
      <c r="C359" s="249"/>
      <c r="D359" s="249"/>
      <c r="E359" s="249"/>
      <c r="F359" s="232"/>
      <c r="G359" s="208"/>
      <c r="H359" s="26"/>
      <c r="O359" s="129"/>
    </row>
    <row r="360" spans="1:61" s="19" customFormat="1">
      <c r="A360" s="30"/>
      <c r="B360" s="249" t="s">
        <v>319</v>
      </c>
      <c r="C360" s="249"/>
      <c r="D360" s="249"/>
      <c r="E360" s="249"/>
      <c r="F360" s="232"/>
      <c r="G360" s="208"/>
      <c r="H360" s="26"/>
      <c r="O360" s="129"/>
    </row>
    <row r="361" spans="1:61" s="19" customFormat="1">
      <c r="A361" s="30"/>
      <c r="B361" s="225"/>
      <c r="C361" s="225"/>
      <c r="D361" s="225"/>
      <c r="E361" s="225"/>
      <c r="F361" s="232"/>
      <c r="G361" s="208"/>
      <c r="H361" s="26"/>
      <c r="O361" s="129"/>
    </row>
    <row r="362" spans="1:61" s="19" customFormat="1">
      <c r="A362" s="30"/>
      <c r="B362" s="225"/>
      <c r="C362" s="225"/>
      <c r="D362" s="225"/>
      <c r="E362" s="225" t="s">
        <v>320</v>
      </c>
      <c r="F362" s="232"/>
      <c r="G362" s="208"/>
      <c r="H362" s="26"/>
      <c r="O362" s="129"/>
    </row>
    <row r="363" spans="1:61" s="19" customFormat="1">
      <c r="A363" s="30"/>
      <c r="E363" s="225" t="s">
        <v>321</v>
      </c>
      <c r="F363" s="232"/>
      <c r="G363" s="208"/>
      <c r="H363" s="26"/>
      <c r="O363" s="129"/>
    </row>
    <row r="364" spans="1:61" s="19" customFormat="1">
      <c r="A364" s="30"/>
      <c r="B364" s="226" t="s">
        <v>322</v>
      </c>
      <c r="E364" s="225" t="s">
        <v>323</v>
      </c>
      <c r="F364" s="236"/>
      <c r="G364" s="208"/>
      <c r="H364" s="26"/>
      <c r="J364" s="136"/>
      <c r="O364" s="129"/>
    </row>
    <row r="365" spans="1:61">
      <c r="B365" s="141" t="s">
        <v>324</v>
      </c>
      <c r="C365" s="30"/>
      <c r="D365" s="28"/>
      <c r="F365" s="236"/>
    </row>
    <row r="366" spans="1:61" s="30" customFormat="1">
      <c r="A366" s="136"/>
      <c r="C366" s="28"/>
      <c r="F366" s="229"/>
      <c r="G366" s="136"/>
      <c r="H366" s="26"/>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row>
    <row r="367" spans="1:61" s="30" customFormat="1">
      <c r="A367" s="136"/>
      <c r="C367" s="28"/>
      <c r="F367" s="229"/>
      <c r="G367" s="136"/>
      <c r="H367" s="26"/>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row>
    <row r="368" spans="1:61" s="30" customFormat="1">
      <c r="A368" s="136"/>
      <c r="C368" s="28"/>
      <c r="F368" s="229"/>
      <c r="G368" s="136"/>
      <c r="H368" s="26"/>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row>
    <row r="369" spans="1:61" s="30" customFormat="1">
      <c r="A369" s="136"/>
      <c r="C369" s="28"/>
      <c r="F369" s="229"/>
      <c r="G369" s="136"/>
      <c r="H369" s="26"/>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row>
    <row r="370" spans="1:61" s="30" customFormat="1">
      <c r="A370" s="136"/>
      <c r="C370" s="28"/>
      <c r="F370" s="229"/>
      <c r="G370" s="136"/>
      <c r="H370" s="26"/>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row>
    <row r="371" spans="1:61" s="30" customFormat="1">
      <c r="A371" s="136"/>
      <c r="C371" s="28"/>
      <c r="E371" s="225"/>
      <c r="F371" s="229"/>
      <c r="G371" s="136"/>
      <c r="H371" s="26"/>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row>
    <row r="372" spans="1:61" s="30" customFormat="1">
      <c r="A372" s="136"/>
      <c r="C372" s="28"/>
      <c r="E372" s="225"/>
      <c r="F372" s="229"/>
      <c r="G372" s="136"/>
      <c r="H372" s="26"/>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row>
    <row r="373" spans="1:61" s="30" customFormat="1">
      <c r="A373" s="136"/>
      <c r="C373" s="28"/>
      <c r="E373" s="225"/>
      <c r="F373" s="229"/>
      <c r="G373" s="136"/>
      <c r="H373" s="26"/>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row>
    <row r="374" spans="1:61" s="30" customFormat="1">
      <c r="A374" s="136"/>
      <c r="C374" s="28"/>
      <c r="E374" s="225"/>
      <c r="F374" s="229"/>
      <c r="G374" s="136"/>
      <c r="H374" s="26"/>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row>
    <row r="375" spans="1:61" s="30" customFormat="1">
      <c r="A375" s="136"/>
      <c r="C375" s="28"/>
      <c r="F375" s="229"/>
      <c r="G375" s="136"/>
      <c r="H375" s="26"/>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row>
    <row r="376" spans="1:61" s="30" customFormat="1">
      <c r="A376" s="136"/>
      <c r="C376" s="28"/>
      <c r="E376" s="225"/>
      <c r="F376" s="229"/>
      <c r="G376" s="136"/>
      <c r="H376" s="26"/>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row>
    <row r="377" spans="1:61" s="30" customFormat="1">
      <c r="A377" s="136"/>
      <c r="C377" s="28"/>
      <c r="F377" s="229"/>
      <c r="G377" s="136"/>
      <c r="H377" s="26"/>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row>
    <row r="378" spans="1:61" s="30" customFormat="1">
      <c r="A378" s="136"/>
      <c r="C378" s="28"/>
      <c r="D378" s="24"/>
      <c r="F378" s="229"/>
      <c r="G378" s="136"/>
      <c r="H378" s="26"/>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row>
    <row r="379" spans="1:61">
      <c r="E379" s="136"/>
    </row>
    <row r="380" spans="1:61">
      <c r="E380" s="136"/>
    </row>
    <row r="382" spans="1:61" s="28" customFormat="1">
      <c r="A382" s="136"/>
      <c r="D382" s="24"/>
      <c r="E382" s="30"/>
      <c r="F382" s="229"/>
      <c r="G382" s="136"/>
      <c r="H382" s="26"/>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row>
  </sheetData>
  <autoFilter ref="A6:BI352" xr:uid="{00000000-0009-0000-0000-000000000000}"/>
  <mergeCells count="19">
    <mergeCell ref="B360:E360"/>
    <mergeCell ref="A323:D323"/>
    <mergeCell ref="A342:D342"/>
    <mergeCell ref="A344:A352"/>
    <mergeCell ref="B357:E357"/>
    <mergeCell ref="B358:E358"/>
    <mergeCell ref="B359:E359"/>
    <mergeCell ref="A284:D284"/>
    <mergeCell ref="C2:F2"/>
    <mergeCell ref="A3:J3"/>
    <mergeCell ref="A4:F4"/>
    <mergeCell ref="H7:J7"/>
    <mergeCell ref="A10:B10"/>
    <mergeCell ref="A64:C64"/>
    <mergeCell ref="A102:C102"/>
    <mergeCell ref="A106:D106"/>
    <mergeCell ref="C143:D143"/>
    <mergeCell ref="A254:D254"/>
    <mergeCell ref="A282:C282"/>
  </mergeCells>
  <pageMargins left="0.78740157480314965" right="0.19685039370078741" top="0.11811023622047245" bottom="0.15748031496062992" header="0.11811023622047245" footer="0.15748031496062992"/>
  <pageSetup paperSize="9" scale="80" fitToHeight="0" orientation="landscape" r:id="rId1"/>
  <headerFooter alignWithMargins="0">
    <oddHeader>&amp;R
&amp;D</oddHeader>
    <oddFooter>Page &amp;P</oddFooter>
  </headerFooter>
  <rowBreaks count="12" manualBreakCount="12">
    <brk id="44" max="60" man="1"/>
    <brk id="69" max="60" man="1"/>
    <brk id="73" max="60" man="1"/>
    <brk id="89" max="60" man="1"/>
    <brk id="105" max="60" man="1"/>
    <brk id="139" max="60" man="1"/>
    <brk id="168" max="60" man="1"/>
    <brk id="205" max="60" man="1"/>
    <brk id="244" max="60" man="1"/>
    <brk id="271" max="60" man="1"/>
    <brk id="302" max="60" man="1"/>
    <brk id="334" max="60" man="1"/>
  </rowBreaks>
  <colBreaks count="1" manualBreakCount="1">
    <brk id="5" max="32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7E1171-8638-4DEC-968B-77C374EEE57C}"/>
</file>

<file path=customXml/itemProps2.xml><?xml version="1.0" encoding="utf-8"?>
<ds:datastoreItem xmlns:ds="http://schemas.openxmlformats.org/officeDocument/2006/customXml" ds:itemID="{EF145EBF-8377-4587-8D95-DF8C18C7D268}"/>
</file>

<file path=customXml/itemProps3.xml><?xml version="1.0" encoding="utf-8"?>
<ds:datastoreItem xmlns:ds="http://schemas.openxmlformats.org/officeDocument/2006/customXml" ds:itemID="{6D441B80-CFC9-45DA-BA3C-9FC6148B12F4}"/>
</file>

<file path=docProps/app.xml><?xml version="1.0" encoding="utf-8"?>
<Properties xmlns="http://schemas.openxmlformats.org/officeDocument/2006/extended-properties" xmlns:vt="http://schemas.openxmlformats.org/officeDocument/2006/docPropsVTypes">
  <Application>Microsoft Excel Online</Application>
  <Manager/>
  <Company>C. J. Arges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Sabina BOCIOACA</dc:creator>
  <cp:keywords/>
  <dc:description/>
  <cp:lastModifiedBy/>
  <cp:revision/>
  <dcterms:created xsi:type="dcterms:W3CDTF">2026-04-23T09:02:20Z</dcterms:created>
  <dcterms:modified xsi:type="dcterms:W3CDTF">2026-09-30T07:38:18Z</dcterms:modified>
  <cp:category/>
  <cp:contentStatus/>
</cp:coreProperties>
</file>