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defaultThemeVersion="124226"/>
  <mc:AlternateContent xmlns:mc="http://schemas.openxmlformats.org/markup-compatibility/2006">
    <mc:Choice Requires="x15">
      <x15ac:absPath xmlns:x15ac="http://schemas.microsoft.com/office/spreadsheetml/2010/11/ac" url="D:\INVESTITII 2026\SEDINTE  BUGET 2026\"/>
    </mc:Choice>
  </mc:AlternateContent>
  <xr:revisionPtr revIDLastSave="0" documentId="8_{73CD60FB-9240-4714-AFF9-9369DF43A773}" xr6:coauthVersionLast="47" xr6:coauthVersionMax="47" xr10:uidLastSave="{00000000-0000-0000-0000-000000000000}"/>
  <bookViews>
    <workbookView xWindow="-120" yWindow="-120" windowWidth="29040" windowHeight="15720" xr2:uid="{1D47AD0B-0E66-4F5C-B238-09BC0FE00A5C}"/>
  </bookViews>
  <sheets>
    <sheet name="27.08.2026" sheetId="6" r:id="rId1"/>
  </sheets>
  <definedNames>
    <definedName name="_xlnm._FilterDatabase" localSheetId="0" hidden="1">'27.08.2026'!$A$6:$BI$338</definedName>
    <definedName name="_xlnm.Print_Titles" localSheetId="0">'27.08.2026'!$6:$8</definedName>
    <definedName name="_xlnm.Print_Area" localSheetId="0">'27.08.2026'!$A$1:$BI$368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15" i="6" l="1"/>
  <c r="E133" i="6"/>
  <c r="E132" i="6"/>
  <c r="E301" i="6"/>
  <c r="E266" i="6"/>
  <c r="E265" i="6" s="1"/>
  <c r="E46" i="6"/>
  <c r="E45" i="6" s="1"/>
  <c r="E83" i="6"/>
  <c r="E206" i="6"/>
  <c r="E152" i="6"/>
  <c r="E321" i="6"/>
  <c r="E318" i="6" s="1"/>
  <c r="E29" i="6"/>
  <c r="E28" i="6" s="1"/>
  <c r="E102" i="6"/>
  <c r="E336" i="6"/>
  <c r="E335" i="6"/>
  <c r="E334" i="6" s="1"/>
  <c r="E332" i="6"/>
  <c r="E329" i="6"/>
  <c r="E326" i="6"/>
  <c r="E325" i="6" s="1"/>
  <c r="E323" i="6"/>
  <c r="E322" i="6" s="1"/>
  <c r="E317" i="6"/>
  <c r="E313" i="6"/>
  <c r="E312" i="6" s="1"/>
  <c r="E311" i="6"/>
  <c r="E310" i="6" s="1"/>
  <c r="E307" i="6"/>
  <c r="E305" i="6"/>
  <c r="E302" i="6"/>
  <c r="E300" i="6"/>
  <c r="E299" i="6" s="1"/>
  <c r="E297" i="6"/>
  <c r="E296" i="6" s="1"/>
  <c r="E294" i="6"/>
  <c r="E291" i="6"/>
  <c r="E289" i="6"/>
  <c r="E284" i="6"/>
  <c r="E282" i="6"/>
  <c r="E278" i="6"/>
  <c r="E272" i="6"/>
  <c r="E268" i="6"/>
  <c r="E263" i="6"/>
  <c r="E262" i="6" s="1"/>
  <c r="E258" i="6"/>
  <c r="E256" i="6"/>
  <c r="E254" i="6"/>
  <c r="E251" i="6"/>
  <c r="E247" i="6"/>
  <c r="E243" i="6"/>
  <c r="E239" i="6"/>
  <c r="E238" i="6" s="1"/>
  <c r="E235" i="6"/>
  <c r="E233" i="6"/>
  <c r="E218" i="6"/>
  <c r="E217" i="6" s="1"/>
  <c r="E214" i="6"/>
  <c r="E210" i="6"/>
  <c r="E203" i="6"/>
  <c r="E199" i="6"/>
  <c r="E191" i="6"/>
  <c r="E189" i="6" s="1"/>
  <c r="D191" i="6"/>
  <c r="E166" i="6"/>
  <c r="E138" i="6"/>
  <c r="E119" i="6"/>
  <c r="E116" i="6"/>
  <c r="E112" i="6"/>
  <c r="E111" i="6" s="1"/>
  <c r="E109" i="6"/>
  <c r="E108" i="6" s="1"/>
  <c r="E107" i="6"/>
  <c r="E106" i="6" s="1"/>
  <c r="E105" i="6" s="1"/>
  <c r="E99" i="6"/>
  <c r="E98" i="6" s="1"/>
  <c r="E97" i="6" s="1"/>
  <c r="E93" i="6"/>
  <c r="E92" i="6"/>
  <c r="E80" i="6"/>
  <c r="E76" i="6"/>
  <c r="E73" i="6"/>
  <c r="E72" i="6" s="1"/>
  <c r="E71" i="6"/>
  <c r="E61" i="6" s="1"/>
  <c r="E48" i="6"/>
  <c r="E37" i="6"/>
  <c r="E36" i="6" s="1"/>
  <c r="E34" i="6"/>
  <c r="E32" i="6"/>
  <c r="E26" i="6"/>
  <c r="E25" i="6" s="1"/>
  <c r="E17" i="6"/>
  <c r="D17" i="6"/>
  <c r="E15" i="6"/>
  <c r="D15" i="6"/>
  <c r="E14" i="6"/>
  <c r="E13" i="6"/>
  <c r="E12" i="6" s="1"/>
  <c r="D13" i="6"/>
  <c r="E31" i="6" l="1"/>
  <c r="E242" i="6"/>
  <c r="E241" i="6" s="1"/>
  <c r="E44" i="6"/>
  <c r="E11" i="6" s="1"/>
  <c r="E75" i="6"/>
  <c r="E271" i="6"/>
  <c r="E270" i="6" s="1"/>
  <c r="E101" i="6"/>
  <c r="E60" i="6"/>
  <c r="E316" i="6"/>
  <c r="E309" i="6" s="1"/>
  <c r="E137" i="6"/>
  <c r="E136" i="6" s="1"/>
  <c r="E331" i="6"/>
  <c r="E328" i="6" s="1"/>
  <c r="E134" i="6" l="1"/>
  <c r="E10" i="6"/>
  <c r="E9" i="6" s="1"/>
</calcChain>
</file>

<file path=xl/sharedStrings.xml><?xml version="1.0" encoding="utf-8"?>
<sst xmlns="http://schemas.openxmlformats.org/spreadsheetml/2006/main" count="592" uniqueCount="311">
  <si>
    <t xml:space="preserve"> JUDETUL ARGES</t>
  </si>
  <si>
    <t>Anexa 1b          la HCJ nr. 316  / 27.08.2026</t>
  </si>
  <si>
    <t>LISTA pozitiei  "Alte cheltuieli de investitii" defalcata pe categorii de bunuri pe anul 2026</t>
  </si>
  <si>
    <t>mii lei</t>
  </si>
  <si>
    <t>UM</t>
  </si>
  <si>
    <t>Cant.</t>
  </si>
  <si>
    <t>Valoare</t>
  </si>
  <si>
    <t xml:space="preserve">               TOTAL - TITLUL 70 CHELTUIELI DE CAPITAL</t>
  </si>
  <si>
    <t>b. DOTARI INDEPENDENTE</t>
  </si>
  <si>
    <t>AUTORITATI EXECUTIVE</t>
  </si>
  <si>
    <t>51.02</t>
  </si>
  <si>
    <t>Sistem desktop  PC + monitor</t>
  </si>
  <si>
    <t>buc.</t>
  </si>
  <si>
    <t>Sistem desktop  PC fara monitor</t>
  </si>
  <si>
    <t>Licenta Microsoft Windows 11 PRO OEM</t>
  </si>
  <si>
    <t>Imprimanta laser color</t>
  </si>
  <si>
    <t>Imprimanta laser color A3</t>
  </si>
  <si>
    <t xml:space="preserve">Server NAS </t>
  </si>
  <si>
    <t>HDD 22 TB SATA3 512 MB 3,5 inch</t>
  </si>
  <si>
    <t>Aparat foto</t>
  </si>
  <si>
    <t>Kit productie si promovare teren si streaming</t>
  </si>
  <si>
    <t>Kit activitate sala sedinte</t>
  </si>
  <si>
    <t>Echipament de stocare</t>
  </si>
  <si>
    <t>ALTE SERVICII PUBLICE GENERALE</t>
  </si>
  <si>
    <t>54.02</t>
  </si>
  <si>
    <t>DIRECTIA JUDETEANA PENTRU EVIDENTA PERSOANELOR PITESTI</t>
  </si>
  <si>
    <t>Pachet Licenta Antivirus Microsoft Windows 11 Pro +Licenta Microsoft Windows  Office  2021 Pro Plus</t>
  </si>
  <si>
    <t>APARARE</t>
  </si>
  <si>
    <t xml:space="preserve"> 60.02 </t>
  </si>
  <si>
    <t>CENTRUL MILITAR JUDETEAN ARGES</t>
  </si>
  <si>
    <t>Containere modulare</t>
  </si>
  <si>
    <t>ORDINE PUBLICA SI SIGURANTA NATIONALA</t>
  </si>
  <si>
    <t>61.02</t>
  </si>
  <si>
    <t>SERVICIUL PUBLIC JUDETEAN SALVAMONT ARGES</t>
  </si>
  <si>
    <t>Dotare cu mobilier Baza de Salvare  Montana cota 2000 Transfăgărășan</t>
  </si>
  <si>
    <t>INSPECTORATUL PENTRU SITUATII DE URGENTA ARGES</t>
  </si>
  <si>
    <t xml:space="preserve">Cisterna transport apa potabila cu sistem </t>
  </si>
  <si>
    <t>CULTURA, RECREERE SI RELIGIE</t>
  </si>
  <si>
    <t>67.02</t>
  </si>
  <si>
    <t>TEATRUL "AL. DAVILA" PITESTI</t>
  </si>
  <si>
    <t>Sistem iluminat scenă Sala Așchiuță</t>
  </si>
  <si>
    <t>Sistem sonorizare scenă Sala Așchiuță</t>
  </si>
  <si>
    <t>Sistem mecanică scenă Sala Așchiuță</t>
  </si>
  <si>
    <t>Sistem intercom Sala Așchiuță</t>
  </si>
  <si>
    <t>Cărucior pupitre pro</t>
  </si>
  <si>
    <t>Sistem ecran Led -100 mp</t>
  </si>
  <si>
    <t xml:space="preserve">ASISTENTA SOCIALA </t>
  </si>
  <si>
    <t>68.02</t>
  </si>
  <si>
    <t>DIRECTIA GENERALA DE ASISTENTA SOCIALA SI PROTECTIA COPILULUI ARGES</t>
  </si>
  <si>
    <t>CENTRE ADULȚI  68.02.05</t>
  </si>
  <si>
    <t>Achizitie si montaj uscator de rufe electric profesional</t>
  </si>
  <si>
    <t>Unitatea de Asistenta Medico-Sociala Dedulesti</t>
  </si>
  <si>
    <t>Statie clorinare</t>
  </si>
  <si>
    <t>Pat spital electric</t>
  </si>
  <si>
    <t>Masa transport decedati</t>
  </si>
  <si>
    <t>Masa mare sala sedinte</t>
  </si>
  <si>
    <t>Masa tratament</t>
  </si>
  <si>
    <t>Mobila bucatarie echipata</t>
  </si>
  <si>
    <t>Dulap vestiar ingrijitor curatenie</t>
  </si>
  <si>
    <t>Dulap pentru depozitat materiale de curatenie</t>
  </si>
  <si>
    <t>Dula depozitat lenjerii</t>
  </si>
  <si>
    <t>Televizor 65" 164CM</t>
  </si>
  <si>
    <t>Sistem PC</t>
  </si>
  <si>
    <t>c. CHELTUIELI AFERENTE STUDIILOR DE PREFEZABILITATE, FEZABILITATE, A PROIECTELOR SI ALTOR STUDII AFERENTE OBIECTIVELOR DE INVESTITII</t>
  </si>
  <si>
    <t>Studiu si asigurare de asistenta tehnica pentru realizarea Planului de mentinere a calitatii aerului in judetul Arges 2025-2029</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</si>
  <si>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</si>
  <si>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</si>
  <si>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</si>
  <si>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679: Păduroiu (DN67B) - Lipia – Popești - Lunca Corbului – Pădureți – Ciești - Fâlfani - Cotmeana – Malu - Bârla - Lim. Jud. Olt, km 0+000-48.222; L=47,670 km</t>
  </si>
  <si>
    <t>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seviciilor de audit financiar si audit electroenergetic pentru obiectivul de investitii:"ÎNFIINȚARE PARCURI FOTOVOLTAICE CU CAPACITĂȚI DE STOCARE INTEGRATE PENTRU CONSUMUL PROPRIU AL CONSILIULUI JUDEȚEAN ARGEȘ ȘI AL PARTENERILOR IMPLICAȚI</t>
  </si>
  <si>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central,</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</si>
  <si>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I,</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</si>
  <si>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Times New Roman"/>
        <family val="1"/>
      </rPr>
      <t>Pavilion II,</t>
    </r>
    <r>
      <rPr>
        <sz val="11"/>
        <color theme="1"/>
        <rFont val="Times New Roman"/>
        <family val="1"/>
      </rPr>
      <t xml:space="preserve"> comuna Leordeni, sat Cârciumarești, nr. 106, Județul Argeș</t>
    </r>
  </si>
  <si>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</si>
  <si>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BIBLIOTECA JUDETEANA " DINICU GOLESCU" PITESTI</t>
  </si>
  <si>
    <t>Servicii de intocmire a documentatiei in vederea obtinerii autorizatiei ISU pentru cladirea publica  Biblioteca Judeteana Arges</t>
  </si>
  <si>
    <t xml:space="preserve">Directia Generala de Asistenta Sociala si Protectia Copilului Arges </t>
  </si>
  <si>
    <t>Expertiza tehnica pentru cerinta esentiala de calitate in constructii securitate la incendiu, CC si CI, in cadrul proiectului Complex de 4 Locuinte Protejate si Centru de Zi, Comuna Ciofrageni , Judetul Arges</t>
  </si>
  <si>
    <t>Intocmirea documentatiei tehnice pentru obtinerea autorizatiei de securitate la incendiu</t>
  </si>
  <si>
    <t>Expertiza tehnica pentru cerinta esentiala A1 - rezistenta mecanica si stabilitate</t>
  </si>
  <si>
    <t xml:space="preserve">Directia Generala de Asistenta Sociala si Protectia Copilului Arges - CENTRE ADULȚI   </t>
  </si>
  <si>
    <t xml:space="preserve">Proiectare  rețea  IT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</si>
  <si>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</si>
  <si>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</si>
  <si>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</si>
  <si>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</si>
  <si>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 xml:space="preserve">Proiectare sistem de securitate Centru de zi și Locuințe Protejate  nr.62,62A, 62B                        </t>
  </si>
  <si>
    <t xml:space="preserve">Proiectare sistem de securitate Centru de zi și Locuințe Protejate nr.65B  -65C                            </t>
  </si>
  <si>
    <t>Expertiza tehnica si intocmire documentatie pentru obtinerea  Avizului de Securitate la Incendiu</t>
  </si>
  <si>
    <t>Intocmire documentatie in vederea obtinerii Autorizatiei de Securitate la Incendiu</t>
  </si>
  <si>
    <t xml:space="preserve">Proiectare sistem de securitate                                       </t>
  </si>
  <si>
    <t xml:space="preserve">Proiectare  hidrant exterior     </t>
  </si>
  <si>
    <t>TRANSPORTURI</t>
  </si>
  <si>
    <t>84.02</t>
  </si>
  <si>
    <t xml:space="preserve"> Elaborare Studiu de Fezabilitate pentru obiectivul de investitii "Drum expres A1 - Pitesti - Mioveni </t>
  </si>
  <si>
    <t>Elaborare documentatii tehnice pentru obtinere Autorizatie de gospodarire a apelor "Pod pe DJ 741 Piteşti-Valea Mare-Făgetu-Mioveni, km 2+060, peste pârâul Valea Mare (Ploscaru), la Ştefăneşti"</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</si>
  <si>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</si>
  <si>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</si>
  <si>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d.CHELTUIELI DE EXPERTIZA , PROIECTARE SI DE EXECUTIE PRIVIND CONSOLIDARILE</t>
  </si>
  <si>
    <t>AUTORITATI EXECUTIVE SI LEGISLATIVE</t>
  </si>
  <si>
    <t>Consolidare si reabilitare Spital Judetean de Urgenta Pitesti</t>
  </si>
  <si>
    <t>Consolidare si reabilitare corp C3, apartinand Centrului de Diagnostic si Tratament, Bdl. I.C.Bratianu, nr.62, Municipiul Pitesti, Judetul Arges</t>
  </si>
  <si>
    <t>e. ALTE CHELTUIELI ASIMILATE INVESTITIILOR ( inclusiv reparatii capitale)</t>
  </si>
  <si>
    <t>Sistem de alimentare cu apa "Mancioiu" - captare, inmagazinare si transport apa catre UAT Cuca si UAT Moraresti</t>
  </si>
  <si>
    <t xml:space="preserve">Instalare bariera automatizata de acces auto </t>
  </si>
  <si>
    <t>Reabilitare Bază de Salvare Montană cota 2000 Transfăgărășan, județul Argeș</t>
  </si>
  <si>
    <t xml:space="preserve"> INVATAMANT</t>
  </si>
  <si>
    <t xml:space="preserve"> 65.02</t>
  </si>
  <si>
    <t>Centrul Scolar de Educatie Incluziva "Sfanta Filofteia" Stefanesti</t>
  </si>
  <si>
    <t>Modificari interioare si exterioare, schimbare functie camera hidromasaj, uscatorie in sali de clasa si magazie</t>
  </si>
  <si>
    <t>MUZEUL JUDETEAN ARGES</t>
  </si>
  <si>
    <t>Reamenajare spatii destinate expozitiilor permanente din cadrul Muzeul Judetean Arges</t>
  </si>
  <si>
    <t>Sistem de desfumare la Muzeul Judetean Arges</t>
  </si>
  <si>
    <t xml:space="preserve">Achiziție si montaj rețea  IT   </t>
  </si>
  <si>
    <t>Proiectare si instalare sistem detectare, semnalizare si avertizare la incendiu</t>
  </si>
  <si>
    <t xml:space="preserve">Achiziție și montaj stație rezervă apă    </t>
  </si>
  <si>
    <t xml:space="preserve">Izolație fonică a pompei de căldură existentă        </t>
  </si>
  <si>
    <t>Achiziție ușă metalică antifoc</t>
  </si>
  <si>
    <r>
      <t>Achiziție și montaj</t>
    </r>
    <r>
      <rPr>
        <sz val="11"/>
        <color theme="1"/>
        <rFont val="Times New Roman"/>
        <family val="1"/>
      </rPr>
      <t xml:space="preserve"> sistem supraveghere video  Centru de zi și Locuințe Protejate nr. 62,62A, 62B      </t>
    </r>
  </si>
  <si>
    <r>
      <t>Achiziție și montaj</t>
    </r>
    <r>
      <rPr>
        <sz val="11"/>
        <color theme="1"/>
        <rFont val="Times New Roman"/>
        <family val="1"/>
      </rPr>
      <t xml:space="preserve"> sistem de alarmare la efracție  Centru de zi și Locuințe Protejate nr.62,62A, </t>
    </r>
    <r>
      <rPr>
        <sz val="12"/>
        <color theme="1"/>
        <rFont val="Times New Roman"/>
        <family val="1"/>
      </rPr>
      <t xml:space="preserve">62B          </t>
    </r>
  </si>
  <si>
    <r>
      <t>Achiziție și montaj</t>
    </r>
    <r>
      <rPr>
        <sz val="11"/>
        <color theme="1"/>
        <rFont val="Times New Roman"/>
        <family val="1"/>
      </rPr>
      <t xml:space="preserve"> sistem supraveghere video  Centru de zi și Locuințe Protejate nr. 65B  - 65C        </t>
    </r>
  </si>
  <si>
    <r>
      <t>Achiziție și montaj</t>
    </r>
    <r>
      <rPr>
        <sz val="11"/>
        <color theme="1"/>
        <rFont val="Times New Roman"/>
        <family val="1"/>
      </rPr>
      <t xml:space="preserve"> sistem de alarmare la efracție  Centru de zi și Locuințe Protejate  nr. 65B  - 65C        </t>
    </r>
  </si>
  <si>
    <t xml:space="preserve">Achiziție și montaj sistem supraveghere video              </t>
  </si>
  <si>
    <t xml:space="preserve">Achiziție și montaj sistem de alarmare la efracție          </t>
  </si>
  <si>
    <t xml:space="preserve">Achiziție și montaj hidrant exterior                        </t>
  </si>
  <si>
    <t xml:space="preserve">Inlocuit instalatii de apa si apă caldă menajera  din demisol, coloane si legaturi obiecte sanitare        </t>
  </si>
  <si>
    <t xml:space="preserve">Achiziție și montaj balustradă inox                        </t>
  </si>
  <si>
    <t>UNITATEA DE ASISTENTA MEDICO SOCIALA SUICI</t>
  </si>
  <si>
    <t>Reabilitare, Modernizare și Extindere Pavilion D+P+1E</t>
  </si>
  <si>
    <t>VENITURI PROPRII</t>
  </si>
  <si>
    <t>a. ACHIZITII IMOBILE</t>
  </si>
  <si>
    <t>SANATATE</t>
  </si>
  <si>
    <t>66.10</t>
  </si>
  <si>
    <t>Spitalul Judetean de Urgenta Pitesti</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</si>
  <si>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</si>
  <si>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</si>
  <si>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</si>
  <si>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</si>
  <si>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</si>
  <si>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</si>
  <si>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</si>
  <si>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</si>
  <si>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</si>
  <si>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ELECTROCARDIOGRAF</t>
  </si>
  <si>
    <t>INFUZOMAT</t>
  </si>
  <si>
    <t>INJECTOMAT</t>
  </si>
  <si>
    <t xml:space="preserve">APARAT ECOGRAFIE ABDOMINALA </t>
  </si>
  <si>
    <t>Unitate cazare pacient cu pat electric</t>
  </si>
  <si>
    <t>Agitator de trombocite KWAP24</t>
  </si>
  <si>
    <t>Unitate cazare pacient cu pat mecanic</t>
  </si>
  <si>
    <t>TARGA TRANSPORT PACIENTI</t>
  </si>
  <si>
    <t>CANAPEA DE EXAMINARE ELECTRICĂ</t>
  </si>
  <si>
    <t>FOTOLII CHIMIOTERAPIE</t>
  </si>
  <si>
    <t>TROLIU TRATAMENTE</t>
  </si>
  <si>
    <t xml:space="preserve">ECHIPAMENT PENTRU INCALTARE AUTOMATA BOTOSEI </t>
  </si>
  <si>
    <t>DULAP CU BLAT DE LUCRU</t>
  </si>
  <si>
    <t>GARDEROBA SALA DE ASTEPTARE</t>
  </si>
  <si>
    <t>MOBILER OFICIU ALIMENTAR</t>
  </si>
  <si>
    <t>Masa examinare ginecologica</t>
  </si>
  <si>
    <t>Sistem de naso-laringoscopie flexibila reutilizabila cu monitor si carucior de endoscopie</t>
  </si>
  <si>
    <t>EKG</t>
  </si>
  <si>
    <t>Spitalul de Pediatrie Pitesti</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</si>
  <si>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</si>
  <si>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</si>
  <si>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</si>
  <si>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</si>
  <si>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</si>
  <si>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</si>
  <si>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</si>
  <si>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</si>
  <si>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</si>
  <si>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</si>
  <si>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</si>
  <si>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</si>
  <si>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</si>
  <si>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</si>
  <si>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</si>
  <si>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</si>
  <si>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</si>
  <si>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</si>
  <si>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</si>
  <si>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</si>
  <si>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</si>
  <si>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 xml:space="preserve">Stație centrală de monitorizare cu 12 licențe </t>
  </si>
  <si>
    <t>Spitalul de Boli Cronice si Geriatrie Stefanesti</t>
  </si>
  <si>
    <t>Aparat cu 2 canale laser, US si support pentru aparat</t>
  </si>
  <si>
    <t xml:space="preserve">Paturi spital rabatabile, cu gratar </t>
  </si>
  <si>
    <t>Concentrator oxigen</t>
  </si>
  <si>
    <t>Frigider de morga 3  locuri</t>
  </si>
  <si>
    <t xml:space="preserve">Combina electroterapie </t>
  </si>
  <si>
    <t>Carucior tratament</t>
  </si>
  <si>
    <t>Echipament firewall cu minim protectii de tipul firewall,  IPS, application control, filtrare web, antivirus, antispam</t>
  </si>
  <si>
    <t>Licenta permanenta pentru platforma de gestionare a bazelor de date tip Sql Server 2025</t>
  </si>
  <si>
    <t>Licenta permanenta pentru pachet aplicatii de birou tip Office 2024</t>
  </si>
  <si>
    <t>Spitalul de Recuperare Bradet</t>
  </si>
  <si>
    <t>Cada hidroterapie</t>
  </si>
  <si>
    <t>Aparat teste sanitatie pentru maini</t>
  </si>
  <si>
    <t>Masina de curatat cartofi</t>
  </si>
  <si>
    <t>Spitalul de Boli Cronice Calinesti</t>
  </si>
  <si>
    <t>Laptop</t>
  </si>
  <si>
    <t>Spitalul Orasenesc "Regele Carol I" Costesti</t>
  </si>
  <si>
    <t>Agitator trombocite</t>
  </si>
  <si>
    <t>Sistem laser chirurgical Holmium: YAG multidisciplinar</t>
  </si>
  <si>
    <t>Sistem de histeroscopie operatorie compatibil cu instalatia de chirurgie laparoscopica existenta</t>
  </si>
  <si>
    <t>Spitalul de Recuperare si Boli Cronice Valea Iasului</t>
  </si>
  <si>
    <t>Combina Fizioterapie : Electroterapie 2 canale, Ultrasunete 1 canal, Laser 1 canal cu sonda tip dus</t>
  </si>
  <si>
    <t>Sistem PC  Desktop complet</t>
  </si>
  <si>
    <t>Automatizare tablou electric pentru protectie pompa submersibila</t>
  </si>
  <si>
    <t>SPITALUL DE PNEUMOFTIZIOLOGIE LEORDENI</t>
  </si>
  <si>
    <t xml:space="preserve">Achizitie sistem APAP, CPAP,BIPAP cu modul de pulsoximetrie </t>
  </si>
  <si>
    <t xml:space="preserve">Uscator rufe electric profesional </t>
  </si>
  <si>
    <t>67.10</t>
  </si>
  <si>
    <t>Muzeul Judetean Arges</t>
  </si>
  <si>
    <t>ROTOPERCUTOR</t>
  </si>
  <si>
    <t xml:space="preserve">Dispenser automat pt botosei expozitii  </t>
  </si>
  <si>
    <t>LICENTA MICROSOFT WINDOWS 11</t>
  </si>
  <si>
    <t xml:space="preserve">LICENTA MICROSOFT OFFICE PROFESSIONAL PLUS </t>
  </si>
  <si>
    <t>LICENTA Bris CAD arheologie</t>
  </si>
  <si>
    <t>HARTA TACTILA</t>
  </si>
  <si>
    <t>Unitate de control trimble arheologie</t>
  </si>
  <si>
    <t>Bazin cu ultrasunete</t>
  </si>
  <si>
    <t>Licenta Photoshop</t>
  </si>
  <si>
    <t xml:space="preserve">LICENTA Win pro </t>
  </si>
  <si>
    <t>Spectrometru performant</t>
  </si>
  <si>
    <t xml:space="preserve">Microscop performant </t>
  </si>
  <si>
    <t>Aer conditionat</t>
  </si>
  <si>
    <t>MUZEUL VITICULTURII SI POMICULTURII GOLESTI</t>
  </si>
  <si>
    <t>Panou de informare</t>
  </si>
  <si>
    <t>CENTRUL "DOINA ARGESULUI"</t>
  </si>
  <si>
    <t>Microfon voce</t>
  </si>
  <si>
    <t>Stagebox</t>
  </si>
  <si>
    <t>Unitatea de Asistenta Medico-Sociala Calinesti</t>
  </si>
  <si>
    <t>Uscator rufe profesional</t>
  </si>
  <si>
    <t xml:space="preserve">SANATATE </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</si>
  <si>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</si>
  <si>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</si>
  <si>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ELABORARE DOCUMENTATIE TEHNICA PENTRU OBTINEREA AUTORIZATIEI DE SECURITATE LA INCENDIU PENTRU CORP CLADIRE NOU</t>
  </si>
  <si>
    <t xml:space="preserve">Elaborare expertiza tehnica instalatii electrice  </t>
  </si>
  <si>
    <t xml:space="preserve">Elaborare expertiza tehnica instalatii sanitare </t>
  </si>
  <si>
    <t xml:space="preserve">Elaborare expertiza tehnica instalatii termice </t>
  </si>
  <si>
    <t xml:space="preserve">Elaborare studiu de fezabilitate pentru sistem canalizare </t>
  </si>
  <si>
    <t>Elaborare studiu de fezabilitate pentru sistem canalizare la Spitalul de Pneumoftiziologie Leordeni</t>
  </si>
  <si>
    <t>Intrare în legalitate și autorizare PSI a extinderii Spitalului Orășenesc "Regele Carol I"( Cabinet Medical)</t>
  </si>
  <si>
    <t>Proiectare retele apa, canalizare menajera si retele termice in subsolul Spitalului de Boli Cronice Calinesti</t>
  </si>
  <si>
    <t>Proiect, avize, autorizatii si asistenta tehnica amenajare parc agrement</t>
  </si>
  <si>
    <t xml:space="preserve"> Documentatii in vederea obtinerii autorizatiei de  securitate la incendiu</t>
  </si>
  <si>
    <t>Proiect, Avize, autorizatii si asistenta tehnica “Lucrari de construire in vederea conformarii imobilului la cerinta esentiala de calitate "Securitate la incendiu"</t>
  </si>
  <si>
    <t xml:space="preserve">Cheltulieli pentru proiectare si asistanta tehnica pentru obiectivul de investitii: Consolidarea si modernizarea imobilului situat in str.Domnita Balasa, nr.19, apartinand  Teatrului Davila Pitesti, denumita Sala Aschiuță, judetul Arges   </t>
  </si>
  <si>
    <t>ASIGURARI SI ASISTENTA SOCIALA</t>
  </si>
  <si>
    <t>68.10</t>
  </si>
  <si>
    <t>Expertiza tehnica pentru completare scenariu de securitate la incendiu si montare instalatie de avertizare la incendiu la Pavilionul P+2E, U.A.M.S. Suici</t>
  </si>
  <si>
    <t>d.CHELTUIELI DE EXPERTIZA, PROIECTARE SI DE EXECUTIE PRIVIND CONSOLIDARILE</t>
  </si>
  <si>
    <t>Reabilitare si reparatii pasaj subteran de legatura si canivou-sediul central al Spitalului Judetean de Urgenta Pitesti</t>
  </si>
  <si>
    <t>STATIE DE APA DIALIZA</t>
  </si>
  <si>
    <t> REABILITARE SECTIE A.T.I. DE LA SJUP</t>
  </si>
  <si>
    <t>Alimentare cu energie electrica spor de putere de la 20kw la 330kw, Spital de Urgenta Pitesti  Laborator de Radioterapie I.C. Bratianu, Pitesti</t>
  </si>
  <si>
    <t xml:space="preserve">Bransament si instalatie de utilizare gaze Laborator Radioterapie I.C. Bratianu, nr.56 </t>
  </si>
  <si>
    <t>SPITALUL DE BOLI CRONICE SI GERIATRIE STEFANESTI</t>
  </si>
  <si>
    <t xml:space="preserve">Bazin de apa potabila 25mc suprateran cu statie de clorinare </t>
  </si>
  <si>
    <t xml:space="preserve">Sistem de Bariera automatizata de acces auto cu instalare </t>
  </si>
  <si>
    <t>Container metalic cu doua compartimente pentru depozitare (3x4m)</t>
  </si>
  <si>
    <t>Lucrari de construire in vederea conformarii imobilului la cerinta esentiala de calitate "Securitate la incendiu"</t>
  </si>
  <si>
    <t>Servicii proiectare si executie lucrari modernizare sectia Chirurgie etaj 2</t>
  </si>
  <si>
    <t xml:space="preserve">Lucrari modernizare terasa </t>
  </si>
  <si>
    <t>Lucrari modernizare instalatie recuperare condens si traseu abur centrala termica</t>
  </si>
  <si>
    <t>Lucrări de reparații capitale secția ATI" la Spitalul de Pediatrie Pitești</t>
  </si>
  <si>
    <t>Punere in functiune si racordare PTAB 20 KV</t>
  </si>
  <si>
    <t>Spitalul de Psihiatrie "Sf.Maria" Vedea</t>
  </si>
  <si>
    <t xml:space="preserve"> Extindere spital pentru Terapie ocupațională si recuperare in sistem Ambulatoriu, Spital de Psihiatrie „Sf. Maria""</t>
  </si>
  <si>
    <t>Amenajare parcare la Spitalul de Psihiatrie „Sfânta Maria"Vedea</t>
  </si>
  <si>
    <t xml:space="preserve">Furnizare sistem alertare-butoane de panica - destinat sigurantei pacientului </t>
  </si>
  <si>
    <t>Bazin chimic laborator</t>
  </si>
  <si>
    <t>Achizitie si montare butoane de panica pentru pacienti</t>
  </si>
  <si>
    <t>Lucrari de reabilitare in vederea obtinerii autorizatiei la incendiu</t>
  </si>
  <si>
    <t>Unitatea de Asistenta Medico-Sociala Domnesti</t>
  </si>
  <si>
    <t xml:space="preserve">Sistem buton de panica pentru pacienti </t>
  </si>
  <si>
    <t>Unitatea de Asistenta Medico-Sociala Rucar</t>
  </si>
  <si>
    <t>Sistem de avertizare /alertare (buton de panica) "Nurse call"</t>
  </si>
  <si>
    <t xml:space="preserve"> TITLUL X -  PROIECTE CU FINANTARE DIN FONDURI EXTERNE NERAMBURSABILE </t>
  </si>
  <si>
    <t>Cap. 51.02/51.07 - AUTORITATI EXECUTIVE</t>
  </si>
  <si>
    <t>Dotarea cu echipamente a laboratorului de anatomie patologica din cadrul Spitalului Judetean de Urgenta Pitesti</t>
  </si>
  <si>
    <t>CAPITOLUL 65.02 INVATAMANT</t>
  </si>
  <si>
    <t>Centrul Judetean de Resurse si Asistenta Educationala Arges</t>
  </si>
  <si>
    <t>Îmbunătățirea serviciilor de educație timpurie în Județul Argeș SMIS 338722, CJRAE partener 1</t>
  </si>
  <si>
    <t>Îmbunătățirea serviciilor de educație timpurie în Județul Argeș SMIS 338722, Judetul Arges partener 2</t>
  </si>
  <si>
    <t>Cap. 66.10 - SANATATE</t>
  </si>
  <si>
    <t>SPITALUL JUDETEAN DE URGENTA PITESTI</t>
  </si>
  <si>
    <t xml:space="preserve">56 Proiecte cu finantare din fonduri externe nerambursabile postaderare </t>
  </si>
  <si>
    <t>Controlul cancerului de col uterin prin Acces echitabil la servicii de calitate-Consolidarea capacitatii programului national de screening-CLARA  cod MySMIS 2021- 353063</t>
  </si>
  <si>
    <t>Primul proiect pilot de screening pentru cancerul de prostată din România: Mobilizare pentru Acces la screening, evaluarea Riscului, Informare și Navigare (MARIN), SMIS 354182</t>
  </si>
  <si>
    <t>Dotarea Spitalului Judetean de Urgenta Pitesti cu echipamanete medicale care trateaza pacienti cardiaci critici cod MySMIS- 351754</t>
  </si>
  <si>
    <t>Lucrări de reabilitare saloane și grupuri sanitare, săli de tratament, dotări cu echipamente medicale și nemedicale</t>
  </si>
  <si>
    <t>Cap. 67.02 - CULTURA, RECREERE SI RELIGIE</t>
  </si>
  <si>
    <t>Biblioteca Judeteana " Dinicu Golescu" Pitesti</t>
  </si>
  <si>
    <t>Proiectul " Centrul Europe Direct"  Arges</t>
  </si>
  <si>
    <t>Titlul XI Proiecte cu finanțare din sumele reprezentând asistența financiară nerambursabilă aferentă PNRR</t>
  </si>
  <si>
    <t>Titlul XII Proiecte cu finanțare din sumele reprezentând asistența financiară nerambursabilă aferentă PNRR ( cod 60.01 la 60.03)</t>
  </si>
  <si>
    <t>Elaborarea Planului de Amenajare a Teritoriului Judetean (P.A.T.J.) Arges</t>
  </si>
  <si>
    <t>Achiziție de echipamente software, hardware și IT</t>
  </si>
  <si>
    <t>Dezvoltarea sistemului informatic și a infrastructurii digitale a SPITALULUI DE PEDIATRIE PITEŞTI</t>
  </si>
  <si>
    <t xml:space="preserve">Achiziție de Echipamente și materiale destinate reducerii riscului de infecții nosocomiale </t>
  </si>
  <si>
    <t>Consolidarea investitiilor in sisteme informatice si in frastructura digitala a Spitalului Orasenesc Regele Carol I Costesti</t>
  </si>
  <si>
    <t xml:space="preserve"> PREŞEDINTE,</t>
  </si>
  <si>
    <t xml:space="preserve">     ION MȊNZȊNĂ      </t>
  </si>
  <si>
    <t xml:space="preserve">                                                                            DIRECTOR EXECUTIV,</t>
  </si>
  <si>
    <t xml:space="preserve">                                                                             CARMEN MOCANU</t>
  </si>
  <si>
    <t xml:space="preserve">      Şef Serviciu Buget,</t>
  </si>
  <si>
    <t xml:space="preserve">        Venituri, Impozite şi Taxe </t>
  </si>
  <si>
    <t xml:space="preserve">  Ȋntocmit,</t>
  </si>
  <si>
    <t xml:space="preserve">        Larisa Zamfir</t>
  </si>
  <si>
    <t xml:space="preserve"> Sabina  Bocioacă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</si>
</sst>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30">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Times New Roman"/>
      <family val="1"/>
      <charset val="238"/>
    </font>
    <font>
      <sz val="12"/>
      <color theme="1"/>
      <name val="Times New Roman"/>
      <family val="1"/>
    </font>
    <font>
      <sz val="12"/>
      <color theme="1"/>
      <name val="Times New Roman"/>
      <family val="1"/>
      <charset val="238"/>
    </font>
    <font>
      <sz val="11"/>
      <color theme="1"/>
      <name val="Calibri"/>
      <family val="2"/>
      <scheme val="minor"/>
    </font>
    <font>
      <sz val="10"/>
      <name val="Arial"/>
      <family val="2"/>
    </font>
    <font>
      <sz val="12"/>
      <color rgb="FFFF0000"/>
      <name val="Times New Roman"/>
      <family val="1"/>
      <charset val="238"/>
    </font>
    <font>
      <sz val="10"/>
      <color rgb="FFFF0000"/>
      <name val="Arial"/>
      <family val="2"/>
      <charset val="238"/>
    </font>
    <font>
      <sz val="12"/>
      <name val="Times New Roman"/>
      <family val="1"/>
    </font>
    <font>
      <sz val="11"/>
      <color theme="1"/>
      <name val="Times New Roman"/>
      <family val="1"/>
    </font>
    <font>
      <b/>
      <sz val="12"/>
      <color theme="1"/>
      <name val="Times New Roman"/>
      <family val="1"/>
      <charset val="238"/>
    </font>
    <font>
      <i/>
      <sz val="8"/>
      <color theme="1"/>
      <name val="Arial"/>
      <family val="2"/>
      <charset val="238"/>
    </font>
    <font>
      <b/>
      <sz val="12"/>
      <name val="Times New Roman"/>
      <family val="1"/>
      <charset val="238"/>
    </font>
    <font>
      <u/>
      <sz val="12"/>
      <name val="Times New Roman"/>
      <family val="1"/>
      <charset val="238"/>
    </font>
    <font>
      <b/>
      <sz val="12"/>
      <color rgb="FFFF0000"/>
      <name val="Times New Roman"/>
      <family val="1"/>
      <charset val="238"/>
    </font>
    <font>
      <u/>
      <sz val="12"/>
      <color rgb="FFFF0000"/>
      <name val="Times New Roman"/>
      <family val="1"/>
      <charset val="238"/>
    </font>
    <font>
      <b/>
      <sz val="11"/>
      <color theme="1"/>
      <name val="Times New Roman"/>
      <family val="1"/>
      <charset val="238"/>
    </font>
    <font>
      <u/>
      <sz val="11"/>
      <color theme="1"/>
      <name val="Arial"/>
      <family val="2"/>
      <charset val="238"/>
    </font>
    <font>
      <sz val="11"/>
      <color theme="1"/>
      <name val="Arial"/>
      <family val="2"/>
      <charset val="238"/>
    </font>
    <font>
      <u/>
      <sz val="11"/>
      <color theme="1"/>
      <name val="Times New Roman"/>
      <family val="1"/>
    </font>
    <font>
      <b/>
      <u/>
      <sz val="12"/>
      <color theme="1"/>
      <name val="Times New Roman"/>
      <family val="1"/>
      <charset val="238"/>
    </font>
    <font>
      <sz val="11"/>
      <color theme="1"/>
      <name val="Times New Roman"/>
      <family val="1"/>
      <charset val="238"/>
    </font>
    <font>
      <u/>
      <sz val="12"/>
      <color theme="1"/>
      <name val="Times New Roman"/>
      <family val="1"/>
      <charset val="238"/>
    </font>
    <font>
      <b/>
      <i/>
      <sz val="12"/>
      <color theme="1"/>
      <name val="Times New Roman"/>
      <family val="1"/>
      <charset val="238"/>
    </font>
    <font>
      <b/>
      <i/>
      <sz val="10"/>
      <color theme="1"/>
      <name val="Arial"/>
      <family val="2"/>
      <charset val="238"/>
    </font>
    <font>
      <b/>
      <sz val="11"/>
      <color rgb="FF00000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s>
  <cellStyleXfs count="23">
    <xf numFmtId="0" fontId="0" fillId="0" borderId="0"/>
    <xf numFmtId="44" fontId="4"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8" fillId="0" borderId="0"/>
    <xf numFmtId="0" fontId="3" fillId="0" borderId="0"/>
    <xf numFmtId="0" fontId="4" fillId="0" borderId="0"/>
    <xf numFmtId="0" fontId="3" fillId="0" borderId="0"/>
    <xf numFmtId="0" fontId="4" fillId="0" borderId="0"/>
    <xf numFmtId="0" fontId="8" fillId="0" borderId="0"/>
    <xf numFmtId="0" fontId="9"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88">
    <xf numFmtId="0" fontId="0" fillId="0" borderId="0" xfId="0"/>
    <xf numFmtId="0" fontId="7" fillId="2" borderId="1" xfId="4" applyFont="1" applyFill="1" applyBorder="1" applyAlignment="1">
      <alignment wrapText="1"/>
    </xf>
    <xf numFmtId="0" fontId="7" fillId="2" borderId="1" xfId="11" applyFont="1" applyFill="1" applyBorder="1" applyAlignment="1">
      <alignment horizontal="center"/>
    </xf>
    <xf numFmtId="0" fontId="10" fillId="2" borderId="0" xfId="3" applyFont="1" applyFill="1" applyAlignment="1">
      <alignment wrapText="1"/>
    </xf>
    <xf numFmtId="0" fontId="11" fillId="0" borderId="0" xfId="0" applyFont="1" applyAlignment="1">
      <alignment wrapText="1"/>
    </xf>
    <xf numFmtId="2" fontId="10" fillId="0" borderId="0" xfId="0" applyNumberFormat="1" applyFont="1" applyAlignment="1">
      <alignment horizontal="center"/>
    </xf>
    <xf numFmtId="0" fontId="10" fillId="0" borderId="0" xfId="0" applyFont="1" applyAlignment="1">
      <alignment horizontal="center"/>
    </xf>
    <xf numFmtId="3" fontId="7" fillId="0" borderId="1" xfId="11" applyNumberFormat="1" applyFont="1" applyBorder="1" applyAlignment="1">
      <alignment horizontal="center"/>
    </xf>
    <xf numFmtId="4" fontId="7" fillId="2" borderId="1" xfId="11" applyNumberFormat="1" applyFont="1" applyFill="1" applyBorder="1"/>
    <xf numFmtId="0" fontId="5" fillId="2" borderId="1" xfId="12" applyFont="1" applyFill="1" applyBorder="1" applyAlignment="1">
      <alignment horizontal="left" vertical="top" wrapText="1"/>
    </xf>
    <xf numFmtId="4" fontId="7" fillId="2" borderId="1" xfId="4" applyNumberFormat="1" applyFont="1" applyFill="1" applyBorder="1" applyAlignment="1">
      <alignment horizontal="right"/>
    </xf>
    <xf numFmtId="0" fontId="7" fillId="2" borderId="1" xfId="14" applyFont="1" applyFill="1" applyBorder="1" applyAlignment="1">
      <alignment vertical="center" wrapText="1"/>
    </xf>
    <xf numFmtId="4" fontId="7" fillId="2" borderId="1" xfId="4" applyNumberFormat="1" applyFont="1" applyFill="1" applyBorder="1"/>
    <xf numFmtId="4" fontId="7" fillId="2" borderId="1" xfId="4" applyNumberFormat="1" applyFont="1" applyFill="1" applyBorder="1" applyAlignment="1">
      <alignment wrapText="1"/>
    </xf>
    <xf numFmtId="4" fontId="7" fillId="2" borderId="3" xfId="4" applyNumberFormat="1" applyFont="1" applyFill="1" applyBorder="1" applyAlignment="1">
      <alignment wrapText="1"/>
    </xf>
    <xf numFmtId="0" fontId="7" fillId="0" borderId="1" xfId="0" applyFont="1" applyBorder="1" applyAlignment="1">
      <alignment vertical="center" wrapText="1"/>
    </xf>
    <xf numFmtId="3" fontId="7" fillId="2" borderId="1" xfId="15" applyNumberFormat="1" applyFont="1" applyFill="1" applyBorder="1" applyAlignment="1">
      <alignment horizontal="center"/>
    </xf>
    <xf numFmtId="0" fontId="7" fillId="2" borderId="1" xfId="0" applyFont="1" applyFill="1" applyBorder="1" applyAlignment="1">
      <alignment wrapText="1"/>
    </xf>
    <xf numFmtId="3" fontId="7" fillId="2" borderId="1" xfId="4" applyNumberFormat="1" applyFont="1" applyFill="1" applyBorder="1" applyAlignment="1">
      <alignment horizontal="center" wrapText="1"/>
    </xf>
    <xf numFmtId="4" fontId="14" fillId="2" borderId="1" xfId="4" applyNumberFormat="1" applyFont="1" applyFill="1" applyBorder="1"/>
    <xf numFmtId="4" fontId="6" fillId="2" borderId="1" xfId="4" applyNumberFormat="1" applyFont="1" applyFill="1" applyBorder="1" applyAlignment="1">
      <alignment wrapText="1"/>
    </xf>
    <xf numFmtId="0" fontId="7" fillId="2" borderId="1" xfId="15" applyFont="1" applyFill="1" applyBorder="1"/>
    <xf numFmtId="0" fontId="14" fillId="2" borderId="0" xfId="0" applyFont="1" applyFill="1" applyAlignment="1">
      <alignment wrapText="1"/>
    </xf>
    <xf numFmtId="0" fontId="7" fillId="2" borderId="1" xfId="0" applyFont="1" applyFill="1" applyBorder="1" applyAlignment="1">
      <alignment horizontal="center"/>
    </xf>
    <xf numFmtId="4" fontId="7" fillId="0" borderId="1" xfId="0" applyNumberFormat="1" applyFont="1" applyBorder="1" applyAlignment="1">
      <alignment horizontal="right"/>
    </xf>
    <xf numFmtId="0" fontId="7" fillId="2" borderId="0" xfId="0" applyFont="1" applyFill="1"/>
    <xf numFmtId="0" fontId="15" fillId="2" borderId="0" xfId="0" applyFont="1" applyFill="1" applyAlignment="1">
      <alignment horizontal="center" wrapText="1"/>
    </xf>
    <xf numFmtId="4" fontId="7" fillId="2" borderId="0" xfId="0" applyNumberFormat="1" applyFont="1" applyFill="1"/>
    <xf numFmtId="4" fontId="5" fillId="2" borderId="1" xfId="4" applyNumberFormat="1" applyFont="1" applyFill="1" applyBorder="1" applyAlignment="1">
      <alignment wrapText="1"/>
    </xf>
    <xf numFmtId="4" fontId="12" fillId="2" borderId="1" xfId="4" applyNumberFormat="1" applyFont="1" applyFill="1" applyBorder="1" applyAlignment="1">
      <alignment wrapText="1"/>
    </xf>
    <xf numFmtId="0" fontId="5" fillId="2" borderId="0" xfId="0" applyFont="1" applyFill="1"/>
    <xf numFmtId="0" fontId="17" fillId="2" borderId="0" xfId="0" applyFont="1" applyFill="1"/>
    <xf numFmtId="0" fontId="16" fillId="2" borderId="0" xfId="0" applyFont="1" applyFill="1"/>
    <xf numFmtId="0" fontId="16" fillId="2" borderId="0" xfId="0" applyFont="1" applyFill="1" applyAlignment="1">
      <alignment horizontal="right"/>
    </xf>
    <xf numFmtId="4" fontId="5" fillId="2" borderId="1" xfId="0" applyNumberFormat="1" applyFont="1" applyFill="1" applyBorder="1" applyAlignment="1">
      <alignment horizontal="right"/>
    </xf>
    <xf numFmtId="0" fontId="5" fillId="2" borderId="1" xfId="9" applyFont="1" applyFill="1" applyBorder="1" applyAlignment="1">
      <alignment wrapText="1"/>
    </xf>
    <xf numFmtId="0" fontId="7" fillId="2" borderId="1" xfId="15" applyFont="1" applyFill="1" applyBorder="1" applyAlignment="1">
      <alignment wrapText="1"/>
    </xf>
    <xf numFmtId="0" fontId="10" fillId="2" borderId="0" xfId="0" applyFont="1" applyFill="1" applyAlignment="1">
      <alignment horizontal="center"/>
    </xf>
    <xf numFmtId="0" fontId="18" fillId="2" borderId="0" xfId="0" applyFont="1" applyFill="1" applyAlignment="1">
      <alignment horizontal="right"/>
    </xf>
    <xf numFmtId="0" fontId="10" fillId="2" borderId="0" xfId="0" applyFont="1" applyFill="1"/>
    <xf numFmtId="0" fontId="10" fillId="0" borderId="0" xfId="0" applyFont="1" applyAlignment="1">
      <alignment horizontal="right"/>
    </xf>
    <xf numFmtId="0" fontId="10" fillId="0" borderId="0" xfId="0" applyFont="1"/>
    <xf numFmtId="0" fontId="10" fillId="2" borderId="0" xfId="0" applyFont="1" applyFill="1" applyAlignment="1">
      <alignment horizontal="center" wrapText="1"/>
    </xf>
    <xf numFmtId="0" fontId="19" fillId="2" borderId="0" xfId="0" applyFont="1" applyFill="1"/>
    <xf numFmtId="0" fontId="18" fillId="0" borderId="0" xfId="0" applyFont="1"/>
    <xf numFmtId="4" fontId="10" fillId="2" borderId="0" xfId="2" applyNumberFormat="1" applyFont="1" applyFill="1"/>
    <xf numFmtId="0" fontId="14" fillId="2" borderId="0" xfId="0" applyFont="1" applyFill="1"/>
    <xf numFmtId="0" fontId="7" fillId="2" borderId="0" xfId="0" applyFont="1" applyFill="1" applyAlignment="1">
      <alignment horizontal="center"/>
    </xf>
    <xf numFmtId="0" fontId="7" fillId="2" borderId="0" xfId="0" applyFont="1" applyFill="1" applyAlignment="1">
      <alignment horizontal="right"/>
    </xf>
    <xf numFmtId="0" fontId="14" fillId="2" borderId="0" xfId="0" applyFont="1" applyFill="1" applyAlignment="1">
      <alignment horizontal="right"/>
    </xf>
    <xf numFmtId="0" fontId="14" fillId="2" borderId="0" xfId="0" applyFont="1" applyFill="1" applyAlignment="1">
      <alignment horizontal="left"/>
    </xf>
    <xf numFmtId="0" fontId="7" fillId="0" borderId="0" xfId="0" applyFont="1" applyAlignment="1">
      <alignment horizontal="center"/>
    </xf>
    <xf numFmtId="0" fontId="14" fillId="2" borderId="0" xfId="0" applyFont="1" applyFill="1" applyAlignment="1">
      <alignment horizontal="center"/>
    </xf>
    <xf numFmtId="0" fontId="7" fillId="0" borderId="0" xfId="0" applyFont="1" applyAlignment="1">
      <alignment horizontal="right"/>
    </xf>
    <xf numFmtId="0" fontId="7" fillId="2" borderId="8" xfId="0" applyFont="1" applyFill="1" applyBorder="1"/>
    <xf numFmtId="0" fontId="14" fillId="2" borderId="11" xfId="0" applyFont="1" applyFill="1" applyBorder="1"/>
    <xf numFmtId="0" fontId="14" fillId="2" borderId="11" xfId="0" applyFont="1" applyFill="1" applyBorder="1" applyAlignment="1">
      <alignment horizontal="center"/>
    </xf>
    <xf numFmtId="0" fontId="14" fillId="2" borderId="10" xfId="0" applyFont="1" applyFill="1" applyBorder="1" applyAlignment="1">
      <alignment horizontal="right"/>
    </xf>
    <xf numFmtId="0" fontId="14" fillId="2" borderId="3" xfId="0" applyFont="1" applyFill="1" applyBorder="1"/>
    <xf numFmtId="0" fontId="14" fillId="2" borderId="7" xfId="0" applyFont="1" applyFill="1" applyBorder="1" applyAlignment="1">
      <alignment horizontal="center"/>
    </xf>
    <xf numFmtId="0" fontId="14" fillId="2" borderId="6" xfId="0" applyFont="1" applyFill="1" applyBorder="1" applyAlignment="1">
      <alignment horizontal="center"/>
    </xf>
    <xf numFmtId="4" fontId="7" fillId="2" borderId="0" xfId="0" applyNumberFormat="1" applyFont="1" applyFill="1" applyAlignment="1">
      <alignment horizontal="center"/>
    </xf>
    <xf numFmtId="2" fontId="7" fillId="2" borderId="0" xfId="0" applyNumberFormat="1" applyFont="1" applyFill="1"/>
    <xf numFmtId="2" fontId="14" fillId="2" borderId="0" xfId="0" applyNumberFormat="1" applyFont="1" applyFill="1" applyAlignment="1">
      <alignment horizontal="right"/>
    </xf>
    <xf numFmtId="0" fontId="7" fillId="2" borderId="12" xfId="0" applyFont="1" applyFill="1" applyBorder="1"/>
    <xf numFmtId="4" fontId="14" fillId="2" borderId="10" xfId="0" applyNumberFormat="1" applyFont="1" applyFill="1" applyBorder="1" applyAlignment="1">
      <alignment horizontal="right"/>
    </xf>
    <xf numFmtId="4" fontId="7" fillId="0" borderId="0" xfId="0" applyNumberFormat="1" applyFont="1" applyAlignment="1">
      <alignment horizontal="left"/>
    </xf>
    <xf numFmtId="2" fontId="14" fillId="2" borderId="0" xfId="0" applyNumberFormat="1" applyFont="1" applyFill="1" applyAlignment="1">
      <alignment horizontal="center"/>
    </xf>
    <xf numFmtId="4" fontId="14" fillId="2" borderId="6" xfId="0" applyNumberFormat="1" applyFont="1" applyFill="1" applyBorder="1" applyAlignment="1">
      <alignment horizontal="right"/>
    </xf>
    <xf numFmtId="4" fontId="14" fillId="2" borderId="0" xfId="0" applyNumberFormat="1" applyFont="1" applyFill="1" applyAlignment="1">
      <alignment horizontal="left"/>
    </xf>
    <xf numFmtId="2" fontId="14" fillId="2" borderId="0" xfId="0" applyNumberFormat="1" applyFont="1" applyFill="1"/>
    <xf numFmtId="2" fontId="14" fillId="3" borderId="1" xfId="0" applyNumberFormat="1" applyFont="1" applyFill="1" applyBorder="1"/>
    <xf numFmtId="2" fontId="14" fillId="3" borderId="6" xfId="0" applyNumberFormat="1" applyFont="1" applyFill="1" applyBorder="1"/>
    <xf numFmtId="2" fontId="14" fillId="3" borderId="6" xfId="0" applyNumberFormat="1" applyFont="1" applyFill="1" applyBorder="1" applyAlignment="1">
      <alignment horizontal="center"/>
    </xf>
    <xf numFmtId="4" fontId="14" fillId="3" borderId="6" xfId="0" applyNumberFormat="1" applyFont="1" applyFill="1" applyBorder="1" applyAlignment="1">
      <alignment horizontal="right"/>
    </xf>
    <xf numFmtId="4" fontId="7" fillId="0" borderId="0" xfId="0" applyNumberFormat="1" applyFont="1" applyAlignment="1">
      <alignment horizontal="right"/>
    </xf>
    <xf numFmtId="2" fontId="14" fillId="0" borderId="0" xfId="0" applyNumberFormat="1" applyFont="1"/>
    <xf numFmtId="0" fontId="14" fillId="6" borderId="1" xfId="0" applyFont="1" applyFill="1" applyBorder="1" applyAlignment="1">
      <alignment wrapText="1"/>
    </xf>
    <xf numFmtId="0" fontId="14" fillId="6" borderId="3" xfId="0" applyFont="1" applyFill="1" applyBorder="1" applyAlignment="1">
      <alignment horizontal="center"/>
    </xf>
    <xf numFmtId="4" fontId="14" fillId="6" borderId="6" xfId="0" applyNumberFormat="1" applyFont="1" applyFill="1" applyBorder="1" applyAlignment="1">
      <alignment horizontal="right"/>
    </xf>
    <xf numFmtId="2" fontId="7" fillId="2" borderId="0" xfId="0" applyNumberFormat="1" applyFont="1" applyFill="1" applyAlignment="1">
      <alignment horizontal="right"/>
    </xf>
    <xf numFmtId="4" fontId="7" fillId="2" borderId="1" xfId="8" applyNumberFormat="1" applyFont="1" applyFill="1" applyBorder="1" applyAlignment="1">
      <alignment horizontal="right"/>
    </xf>
    <xf numFmtId="0" fontId="14" fillId="6" borderId="1" xfId="3" applyFont="1" applyFill="1" applyBorder="1" applyAlignment="1">
      <alignment horizontal="left"/>
    </xf>
    <xf numFmtId="0" fontId="14" fillId="6" borderId="1" xfId="0" applyFont="1" applyFill="1" applyBorder="1" applyAlignment="1">
      <alignment horizontal="center"/>
    </xf>
    <xf numFmtId="0" fontId="14" fillId="6" borderId="1" xfId="3" applyFont="1" applyFill="1" applyBorder="1"/>
    <xf numFmtId="4" fontId="14" fillId="6" borderId="1" xfId="3" applyNumberFormat="1" applyFont="1" applyFill="1" applyBorder="1"/>
    <xf numFmtId="0" fontId="20" fillId="6" borderId="1" xfId="3" applyFont="1" applyFill="1" applyBorder="1"/>
    <xf numFmtId="0" fontId="7" fillId="6" borderId="0" xfId="0" applyFont="1" applyFill="1"/>
    <xf numFmtId="0" fontId="7" fillId="6" borderId="1" xfId="11" applyFont="1" applyFill="1" applyBorder="1" applyAlignment="1">
      <alignment horizontal="center"/>
    </xf>
    <xf numFmtId="4" fontId="14" fillId="6" borderId="1" xfId="8" applyNumberFormat="1" applyFont="1" applyFill="1" applyBorder="1" applyAlignment="1">
      <alignment horizontal="right"/>
    </xf>
    <xf numFmtId="0" fontId="7" fillId="0" borderId="1" xfId="11" applyFont="1" applyBorder="1" applyAlignment="1">
      <alignment horizontal="center"/>
    </xf>
    <xf numFmtId="0" fontId="20" fillId="2" borderId="1" xfId="3" applyFont="1" applyFill="1" applyBorder="1"/>
    <xf numFmtId="0" fontId="7" fillId="2" borderId="3" xfId="0" applyFont="1" applyFill="1" applyBorder="1" applyAlignment="1">
      <alignment horizontal="center"/>
    </xf>
    <xf numFmtId="4" fontId="14" fillId="2" borderId="1" xfId="8" applyNumberFormat="1" applyFont="1" applyFill="1" applyBorder="1" applyAlignment="1">
      <alignment horizontal="right"/>
    </xf>
    <xf numFmtId="0" fontId="7" fillId="2" borderId="1" xfId="4" applyFont="1" applyFill="1" applyBorder="1" applyAlignment="1">
      <alignment horizontal="left" wrapText="1"/>
    </xf>
    <xf numFmtId="0" fontId="14" fillId="2" borderId="1" xfId="11" applyFont="1" applyFill="1" applyBorder="1"/>
    <xf numFmtId="0" fontId="14" fillId="2" borderId="1" xfId="0" applyFont="1" applyFill="1" applyBorder="1" applyAlignment="1">
      <alignment horizontal="center"/>
    </xf>
    <xf numFmtId="4" fontId="7" fillId="2" borderId="0" xfId="0" applyNumberFormat="1" applyFont="1" applyFill="1" applyAlignment="1">
      <alignment horizontal="right"/>
    </xf>
    <xf numFmtId="4" fontId="7" fillId="2" borderId="6" xfId="0" applyNumberFormat="1" applyFont="1" applyFill="1" applyBorder="1" applyAlignment="1">
      <alignment horizontal="right"/>
    </xf>
    <xf numFmtId="0" fontId="14" fillId="2" borderId="1" xfId="3" applyFont="1" applyFill="1" applyBorder="1" applyAlignment="1">
      <alignment wrapText="1"/>
    </xf>
    <xf numFmtId="4" fontId="14" fillId="2" borderId="4" xfId="8" applyNumberFormat="1" applyFont="1" applyFill="1" applyBorder="1" applyAlignment="1">
      <alignment horizontal="right"/>
    </xf>
    <xf numFmtId="4" fontId="7" fillId="2" borderId="1" xfId="15" applyNumberFormat="1" applyFont="1" applyFill="1" applyBorder="1"/>
    <xf numFmtId="4" fontId="7" fillId="2" borderId="1" xfId="0" applyNumberFormat="1" applyFont="1" applyFill="1" applyBorder="1" applyAlignment="1">
      <alignment wrapText="1"/>
    </xf>
    <xf numFmtId="0" fontId="20" fillId="2" borderId="1" xfId="4" applyFont="1" applyFill="1" applyBorder="1"/>
    <xf numFmtId="2" fontId="14" fillId="2" borderId="6" xfId="0" applyNumberFormat="1" applyFont="1" applyFill="1" applyBorder="1" applyAlignment="1">
      <alignment wrapText="1"/>
    </xf>
    <xf numFmtId="0" fontId="7" fillId="2" borderId="0" xfId="0" applyFont="1" applyFill="1" applyAlignment="1">
      <alignment horizontal="center" wrapText="1"/>
    </xf>
    <xf numFmtId="2" fontId="14" fillId="2" borderId="0" xfId="0" applyNumberFormat="1" applyFont="1" applyFill="1" applyAlignment="1">
      <alignment wrapText="1"/>
    </xf>
    <xf numFmtId="4" fontId="7" fillId="2" borderId="4" xfId="4" applyNumberFormat="1" applyFont="1" applyFill="1" applyBorder="1" applyAlignment="1">
      <alignment wrapText="1"/>
    </xf>
    <xf numFmtId="0" fontId="14" fillId="7" borderId="1" xfId="0" applyFont="1" applyFill="1" applyBorder="1" applyAlignment="1">
      <alignment wrapText="1"/>
    </xf>
    <xf numFmtId="4" fontId="14" fillId="7" borderId="1" xfId="0" applyNumberFormat="1" applyFont="1" applyFill="1" applyBorder="1" applyAlignment="1">
      <alignment horizontal="right"/>
    </xf>
    <xf numFmtId="0" fontId="14" fillId="2" borderId="1" xfId="0" applyFont="1" applyFill="1" applyBorder="1" applyAlignment="1">
      <alignment wrapText="1"/>
    </xf>
    <xf numFmtId="4" fontId="14" fillId="6" borderId="1" xfId="0" applyNumberFormat="1" applyFont="1" applyFill="1" applyBorder="1" applyAlignment="1">
      <alignment wrapText="1"/>
    </xf>
    <xf numFmtId="4" fontId="7" fillId="2" borderId="1" xfId="0" applyNumberFormat="1" applyFont="1" applyFill="1" applyBorder="1" applyAlignment="1">
      <alignment horizontal="right"/>
    </xf>
    <xf numFmtId="0" fontId="7" fillId="0" borderId="1" xfId="0" applyFont="1" applyBorder="1" applyAlignment="1">
      <alignment horizontal="left" vertical="top" wrapText="1"/>
    </xf>
    <xf numFmtId="0" fontId="7" fillId="2" borderId="5" xfId="0" applyFont="1" applyFill="1" applyBorder="1" applyAlignment="1">
      <alignment horizontal="center"/>
    </xf>
    <xf numFmtId="0" fontId="7" fillId="0" borderId="1" xfId="12" applyFont="1" applyBorder="1" applyAlignment="1">
      <alignment horizontal="left" vertical="top" wrapText="1"/>
    </xf>
    <xf numFmtId="0" fontId="7" fillId="2" borderId="1" xfId="12" applyFont="1" applyFill="1" applyBorder="1" applyAlignment="1">
      <alignment horizontal="left" vertical="top" wrapText="1"/>
    </xf>
    <xf numFmtId="0" fontId="14" fillId="6" borderId="5" xfId="0" applyFont="1" applyFill="1" applyBorder="1" applyAlignment="1">
      <alignment wrapText="1"/>
    </xf>
    <xf numFmtId="0" fontId="14" fillId="4" borderId="3" xfId="0" applyFont="1" applyFill="1" applyBorder="1" applyAlignment="1">
      <alignment horizontal="center"/>
    </xf>
    <xf numFmtId="0" fontId="14" fillId="4" borderId="1" xfId="0" applyFont="1" applyFill="1" applyBorder="1" applyAlignment="1">
      <alignment wrapText="1"/>
    </xf>
    <xf numFmtId="4" fontId="14" fillId="4" borderId="1" xfId="0" applyNumberFormat="1" applyFont="1" applyFill="1" applyBorder="1" applyAlignment="1">
      <alignment horizontal="right" wrapText="1"/>
    </xf>
    <xf numFmtId="0" fontId="14" fillId="6" borderId="1" xfId="11" applyFont="1" applyFill="1" applyBorder="1"/>
    <xf numFmtId="0" fontId="14" fillId="2" borderId="3" xfId="0" applyFont="1" applyFill="1" applyBorder="1" applyAlignment="1">
      <alignment horizontal="center"/>
    </xf>
    <xf numFmtId="2" fontId="7" fillId="2" borderId="6" xfId="0" applyNumberFormat="1" applyFont="1" applyFill="1" applyBorder="1" applyAlignment="1">
      <alignment wrapText="1"/>
    </xf>
    <xf numFmtId="4" fontId="14" fillId="2" borderId="1" xfId="0" applyNumberFormat="1" applyFont="1" applyFill="1" applyBorder="1" applyAlignment="1">
      <alignment horizontal="right"/>
    </xf>
    <xf numFmtId="2" fontId="7" fillId="2" borderId="1" xfId="0" applyNumberFormat="1" applyFont="1" applyFill="1" applyBorder="1" applyAlignment="1">
      <alignment wrapText="1"/>
    </xf>
    <xf numFmtId="0" fontId="14" fillId="6" borderId="1" xfId="3" applyFont="1" applyFill="1" applyBorder="1" applyAlignment="1">
      <alignment wrapText="1"/>
    </xf>
    <xf numFmtId="0" fontId="14" fillId="4" borderId="1" xfId="0" applyFont="1" applyFill="1" applyBorder="1"/>
    <xf numFmtId="0" fontId="7" fillId="2" borderId="1" xfId="12" applyFont="1" applyFill="1" applyBorder="1" applyAlignment="1">
      <alignment horizontal="left" vertical="center" wrapText="1"/>
    </xf>
    <xf numFmtId="0" fontId="14" fillId="2" borderId="1" xfId="0" applyFont="1" applyFill="1" applyBorder="1"/>
    <xf numFmtId="4" fontId="7" fillId="2" borderId="1" xfId="0" applyNumberFormat="1" applyFont="1" applyFill="1" applyBorder="1" applyAlignment="1">
      <alignment horizontal="right" wrapText="1"/>
    </xf>
    <xf numFmtId="2" fontId="14" fillId="7" borderId="7" xfId="0" applyNumberFormat="1" applyFont="1" applyFill="1" applyBorder="1" applyAlignment="1">
      <alignment horizontal="center"/>
    </xf>
    <xf numFmtId="0" fontId="24" fillId="2" borderId="0" xfId="0" applyFont="1" applyFill="1" applyAlignment="1">
      <alignment wrapText="1"/>
    </xf>
    <xf numFmtId="0" fontId="14" fillId="6" borderId="1" xfId="0" applyFont="1" applyFill="1" applyBorder="1" applyAlignment="1">
      <alignment horizontal="center" wrapText="1"/>
    </xf>
    <xf numFmtId="0" fontId="7" fillId="0" borderId="1" xfId="0" applyFont="1" applyBorder="1" applyAlignment="1">
      <alignment horizontal="center"/>
    </xf>
    <xf numFmtId="4" fontId="14" fillId="7" borderId="6" xfId="0" applyNumberFormat="1" applyFont="1" applyFill="1" applyBorder="1" applyAlignment="1">
      <alignment horizontal="right"/>
    </xf>
    <xf numFmtId="0" fontId="14" fillId="2" borderId="1" xfId="3" applyFont="1" applyFill="1" applyBorder="1"/>
    <xf numFmtId="0" fontId="7" fillId="2" borderId="3" xfId="0" applyFont="1" applyFill="1" applyBorder="1" applyAlignment="1">
      <alignment vertical="top" wrapText="1"/>
    </xf>
    <xf numFmtId="0" fontId="7" fillId="2" borderId="3" xfId="0" applyFont="1" applyFill="1" applyBorder="1" applyAlignment="1">
      <alignment wrapText="1"/>
    </xf>
    <xf numFmtId="0" fontId="14" fillId="5" borderId="3" xfId="0" applyFont="1" applyFill="1" applyBorder="1" applyAlignment="1">
      <alignment horizontal="right"/>
    </xf>
    <xf numFmtId="0" fontId="14" fillId="5" borderId="1" xfId="0" applyFont="1" applyFill="1" applyBorder="1"/>
    <xf numFmtId="4" fontId="14" fillId="5" borderId="1" xfId="0" applyNumberFormat="1" applyFont="1" applyFill="1" applyBorder="1" applyAlignment="1">
      <alignment horizontal="right"/>
    </xf>
    <xf numFmtId="4" fontId="14" fillId="2" borderId="0" xfId="0" applyNumberFormat="1" applyFont="1" applyFill="1" applyAlignment="1">
      <alignment horizontal="right"/>
    </xf>
    <xf numFmtId="0" fontId="14" fillId="7" borderId="3" xfId="0" applyFont="1" applyFill="1" applyBorder="1"/>
    <xf numFmtId="0" fontId="24" fillId="7" borderId="7" xfId="0" applyFont="1" applyFill="1" applyBorder="1"/>
    <xf numFmtId="0" fontId="14" fillId="7" borderId="7" xfId="0" applyFont="1" applyFill="1" applyBorder="1" applyAlignment="1">
      <alignment horizontal="center"/>
    </xf>
    <xf numFmtId="0" fontId="14" fillId="7" borderId="7" xfId="0" applyFont="1" applyFill="1" applyBorder="1"/>
    <xf numFmtId="0" fontId="7" fillId="2" borderId="1" xfId="0" applyFont="1" applyFill="1" applyBorder="1"/>
    <xf numFmtId="4" fontId="14" fillId="2" borderId="1" xfId="0" applyNumberFormat="1" applyFont="1" applyFill="1" applyBorder="1"/>
    <xf numFmtId="4" fontId="14" fillId="2" borderId="0" xfId="0" applyNumberFormat="1" applyFont="1" applyFill="1" applyAlignment="1">
      <alignment horizontal="center"/>
    </xf>
    <xf numFmtId="2" fontId="14" fillId="2" borderId="0" xfId="0" applyNumberFormat="1" applyFont="1" applyFill="1" applyAlignment="1">
      <alignment horizontal="left"/>
    </xf>
    <xf numFmtId="0" fontId="25" fillId="2" borderId="1" xfId="4" applyFont="1" applyFill="1" applyBorder="1" applyAlignment="1">
      <alignment horizontal="center" wrapText="1"/>
    </xf>
    <xf numFmtId="0" fontId="7" fillId="2" borderId="0" xfId="4" applyFont="1" applyFill="1"/>
    <xf numFmtId="0" fontId="26" fillId="2" borderId="0" xfId="0" applyFont="1" applyFill="1"/>
    <xf numFmtId="3" fontId="7" fillId="2" borderId="1" xfId="3" applyNumberFormat="1" applyFont="1" applyFill="1" applyBorder="1" applyAlignment="1">
      <alignment horizontal="center"/>
    </xf>
    <xf numFmtId="1" fontId="7" fillId="2" borderId="1" xfId="0" applyNumberFormat="1" applyFont="1" applyFill="1" applyBorder="1" applyAlignment="1">
      <alignment horizontal="center"/>
    </xf>
    <xf numFmtId="4" fontId="7" fillId="2" borderId="9" xfId="0" applyNumberFormat="1" applyFont="1" applyFill="1" applyBorder="1" applyAlignment="1">
      <alignment wrapText="1"/>
    </xf>
    <xf numFmtId="2" fontId="7" fillId="0" borderId="1" xfId="0" applyNumberFormat="1" applyFont="1" applyBorder="1" applyAlignment="1">
      <alignment wrapText="1"/>
    </xf>
    <xf numFmtId="0" fontId="14" fillId="4" borderId="1" xfId="0" applyFont="1" applyFill="1" applyBorder="1" applyAlignment="1">
      <alignment horizontal="center"/>
    </xf>
    <xf numFmtId="4" fontId="14" fillId="4" borderId="1" xfId="0" applyNumberFormat="1" applyFont="1" applyFill="1" applyBorder="1" applyAlignment="1">
      <alignment horizontal="right"/>
    </xf>
    <xf numFmtId="0" fontId="7" fillId="0" borderId="0" xfId="0" applyFont="1"/>
    <xf numFmtId="0" fontId="14" fillId="0" borderId="0" xfId="0" applyFont="1" applyAlignment="1">
      <alignment horizontal="right"/>
    </xf>
    <xf numFmtId="4" fontId="20" fillId="2" borderId="1" xfId="3" applyNumberFormat="1" applyFont="1" applyFill="1" applyBorder="1"/>
    <xf numFmtId="0" fontId="14" fillId="0" borderId="1" xfId="0" applyFont="1" applyBorder="1" applyAlignment="1">
      <alignment horizontal="center"/>
    </xf>
    <xf numFmtId="4" fontId="14" fillId="0" borderId="1" xfId="0" applyNumberFormat="1" applyFont="1" applyBorder="1" applyAlignment="1">
      <alignment horizontal="right"/>
    </xf>
    <xf numFmtId="0" fontId="14" fillId="0" borderId="0" xfId="0" applyFont="1"/>
    <xf numFmtId="4" fontId="7" fillId="0" borderId="6" xfId="0" applyNumberFormat="1" applyFont="1" applyBorder="1" applyAlignment="1">
      <alignment horizontal="right"/>
    </xf>
    <xf numFmtId="0" fontId="7" fillId="2" borderId="1" xfId="0" applyFont="1" applyFill="1" applyBorder="1" applyAlignment="1">
      <alignment horizontal="left" wrapText="1"/>
    </xf>
    <xf numFmtId="0" fontId="14" fillId="2" borderId="5" xfId="3" applyFont="1" applyFill="1" applyBorder="1"/>
    <xf numFmtId="2" fontId="14" fillId="4" borderId="1" xfId="0" applyNumberFormat="1" applyFont="1" applyFill="1" applyBorder="1" applyAlignment="1">
      <alignment wrapText="1"/>
    </xf>
    <xf numFmtId="0" fontId="7" fillId="0" borderId="1" xfId="2" applyFont="1" applyBorder="1"/>
    <xf numFmtId="0" fontId="14" fillId="4" borderId="1" xfId="0" applyFont="1" applyFill="1" applyBorder="1" applyAlignment="1">
      <alignment horizontal="center" wrapText="1"/>
    </xf>
    <xf numFmtId="0" fontId="14" fillId="2" borderId="5" xfId="0" applyFont="1" applyFill="1" applyBorder="1" applyAlignment="1">
      <alignment wrapText="1"/>
    </xf>
    <xf numFmtId="4" fontId="14" fillId="2" borderId="5" xfId="0" applyNumberFormat="1" applyFont="1" applyFill="1" applyBorder="1" applyAlignment="1">
      <alignment horizontal="right"/>
    </xf>
    <xf numFmtId="0" fontId="7" fillId="0" borderId="1" xfId="16" applyFont="1" applyBorder="1" applyAlignment="1">
      <alignment wrapText="1"/>
    </xf>
    <xf numFmtId="0" fontId="7" fillId="2" borderId="1" xfId="0" applyFont="1" applyFill="1" applyBorder="1" applyAlignment="1">
      <alignment horizontal="center" wrapText="1"/>
    </xf>
    <xf numFmtId="4" fontId="7" fillId="2" borderId="5" xfId="0" applyNumberFormat="1" applyFont="1" applyFill="1" applyBorder="1" applyAlignment="1">
      <alignment horizontal="right"/>
    </xf>
    <xf numFmtId="4" fontId="7" fillId="2" borderId="0" xfId="0" applyNumberFormat="1" applyFont="1" applyFill="1" applyAlignment="1">
      <alignment horizontal="left"/>
    </xf>
    <xf numFmtId="0" fontId="7" fillId="2" borderId="1" xfId="7" applyFont="1" applyFill="1" applyBorder="1" applyAlignment="1">
      <alignment vertical="top" wrapText="1"/>
    </xf>
    <xf numFmtId="2" fontId="14" fillId="2" borderId="1" xfId="15" applyNumberFormat="1" applyFont="1" applyFill="1" applyBorder="1"/>
    <xf numFmtId="0" fontId="7" fillId="2" borderId="0" xfId="0" applyFont="1" applyFill="1" applyAlignment="1">
      <alignment wrapText="1"/>
    </xf>
    <xf numFmtId="4" fontId="7" fillId="2" borderId="0" xfId="4" applyNumberFormat="1" applyFont="1" applyFill="1" applyAlignment="1">
      <alignment horizontal="center" wrapText="1"/>
    </xf>
    <xf numFmtId="0" fontId="7" fillId="4" borderId="1" xfId="0" applyFont="1" applyFill="1" applyBorder="1" applyAlignment="1">
      <alignment horizontal="center" wrapText="1"/>
    </xf>
    <xf numFmtId="0" fontId="7" fillId="7" borderId="1" xfId="0" applyFont="1" applyFill="1" applyBorder="1" applyAlignment="1">
      <alignment horizontal="center"/>
    </xf>
    <xf numFmtId="0" fontId="14" fillId="2" borderId="1" xfId="0" applyFont="1" applyFill="1" applyBorder="1" applyAlignment="1">
      <alignment horizontal="center" wrapText="1"/>
    </xf>
    <xf numFmtId="0" fontId="7" fillId="2" borderId="0" xfId="2" applyFont="1" applyFill="1"/>
    <xf numFmtId="0" fontId="14" fillId="0" borderId="1" xfId="0" applyFont="1" applyBorder="1" applyAlignment="1">
      <alignment wrapText="1"/>
    </xf>
    <xf numFmtId="4" fontId="14" fillId="2" borderId="1" xfId="0" applyNumberFormat="1" applyFont="1" applyFill="1" applyBorder="1" applyAlignment="1">
      <alignment wrapText="1"/>
    </xf>
    <xf numFmtId="0" fontId="7" fillId="2" borderId="0" xfId="4" applyFont="1" applyFill="1" applyAlignment="1">
      <alignment horizontal="center"/>
    </xf>
    <xf numFmtId="4" fontId="7" fillId="2" borderId="0" xfId="4" applyNumberFormat="1" applyFont="1" applyFill="1" applyAlignment="1">
      <alignment horizontal="center"/>
    </xf>
    <xf numFmtId="4" fontId="14" fillId="0" borderId="1" xfId="0" applyNumberFormat="1" applyFont="1" applyBorder="1"/>
    <xf numFmtId="4" fontId="14" fillId="4" borderId="1" xfId="0" applyNumberFormat="1" applyFont="1" applyFill="1" applyBorder="1"/>
    <xf numFmtId="4" fontId="7" fillId="2" borderId="1" xfId="4" applyNumberFormat="1" applyFont="1" applyFill="1" applyBorder="1" applyAlignment="1">
      <alignment horizontal="left" wrapText="1"/>
    </xf>
    <xf numFmtId="0" fontId="25" fillId="2" borderId="4" xfId="0" applyFont="1" applyFill="1" applyBorder="1" applyAlignment="1">
      <alignment wrapText="1"/>
    </xf>
    <xf numFmtId="0" fontId="14" fillId="2" borderId="12" xfId="0" applyFont="1" applyFill="1" applyBorder="1"/>
    <xf numFmtId="4" fontId="14" fillId="2" borderId="0" xfId="4" applyNumberFormat="1" applyFont="1" applyFill="1" applyAlignment="1">
      <alignment horizontal="center"/>
    </xf>
    <xf numFmtId="4" fontId="14" fillId="2" borderId="0" xfId="0" applyNumberFormat="1" applyFont="1" applyFill="1"/>
    <xf numFmtId="0" fontId="24" fillId="2" borderId="0" xfId="0" applyFont="1" applyFill="1"/>
    <xf numFmtId="0" fontId="27" fillId="2" borderId="0" xfId="0" applyFont="1" applyFill="1" applyAlignment="1">
      <alignment horizontal="left" wrapText="1"/>
    </xf>
    <xf numFmtId="0" fontId="14" fillId="6" borderId="1" xfId="2" applyFont="1" applyFill="1" applyBorder="1"/>
    <xf numFmtId="0" fontId="7" fillId="2" borderId="0" xfId="4" applyFont="1" applyFill="1" applyAlignment="1">
      <alignment wrapText="1"/>
    </xf>
    <xf numFmtId="2" fontId="14" fillId="6" borderId="1" xfId="3" applyNumberFormat="1" applyFont="1" applyFill="1" applyBorder="1"/>
    <xf numFmtId="4" fontId="14" fillId="6" borderId="1" xfId="2" applyNumberFormat="1" applyFont="1" applyFill="1" applyBorder="1"/>
    <xf numFmtId="0" fontId="28" fillId="2" borderId="1" xfId="6" applyFont="1" applyFill="1" applyBorder="1" applyAlignment="1">
      <alignment wrapText="1"/>
    </xf>
    <xf numFmtId="0" fontId="14" fillId="2" borderId="1" xfId="2" applyFont="1" applyFill="1" applyBorder="1"/>
    <xf numFmtId="4" fontId="14" fillId="2" borderId="1" xfId="2" applyNumberFormat="1" applyFont="1" applyFill="1" applyBorder="1"/>
    <xf numFmtId="4" fontId="7" fillId="2" borderId="1" xfId="2" applyNumberFormat="1" applyFont="1" applyFill="1" applyBorder="1"/>
    <xf numFmtId="0" fontId="14" fillId="2" borderId="1" xfId="7" applyFont="1" applyFill="1" applyBorder="1" applyAlignment="1">
      <alignment wrapText="1"/>
    </xf>
    <xf numFmtId="4" fontId="14" fillId="2" borderId="1" xfId="4" applyNumberFormat="1" applyFont="1" applyFill="1" applyBorder="1" applyAlignment="1">
      <alignment wrapText="1"/>
    </xf>
    <xf numFmtId="0" fontId="20" fillId="2" borderId="1" xfId="0" applyFont="1" applyFill="1" applyBorder="1"/>
    <xf numFmtId="2" fontId="7" fillId="0" borderId="0" xfId="0" applyNumberFormat="1" applyFont="1" applyAlignment="1">
      <alignment horizontal="center"/>
    </xf>
    <xf numFmtId="0" fontId="27" fillId="2" borderId="1" xfId="0" applyFont="1" applyFill="1" applyBorder="1" applyAlignment="1">
      <alignment wrapText="1"/>
    </xf>
    <xf numFmtId="0" fontId="7" fillId="2" borderId="3" xfId="0" applyFont="1" applyFill="1" applyBorder="1" applyAlignment="1">
      <alignment horizontal="center" wrapText="1"/>
    </xf>
    <xf numFmtId="2" fontId="7" fillId="2" borderId="0" xfId="0" applyNumberFormat="1" applyFont="1" applyFill="1" applyAlignment="1">
      <alignment horizontal="center"/>
    </xf>
    <xf numFmtId="0" fontId="7" fillId="2" borderId="1" xfId="15" applyFont="1" applyFill="1" applyBorder="1" applyAlignment="1">
      <alignment horizontal="left" vertical="center" wrapText="1"/>
    </xf>
    <xf numFmtId="4" fontId="7" fillId="2" borderId="1" xfId="0" applyNumberFormat="1" applyFont="1" applyFill="1" applyBorder="1"/>
    <xf numFmtId="0" fontId="14" fillId="4" borderId="5" xfId="0" applyFont="1" applyFill="1" applyBorder="1" applyAlignment="1">
      <alignment wrapText="1"/>
    </xf>
    <xf numFmtId="0" fontId="14" fillId="3" borderId="1" xfId="0" applyFont="1" applyFill="1" applyBorder="1"/>
    <xf numFmtId="0" fontId="7" fillId="2" borderId="1" xfId="5" applyFont="1" applyFill="1" applyBorder="1"/>
    <xf numFmtId="0" fontId="7" fillId="2" borderId="1" xfId="3" applyFont="1" applyFill="1" applyBorder="1" applyAlignment="1">
      <alignment wrapText="1"/>
    </xf>
    <xf numFmtId="0" fontId="7" fillId="0" borderId="1" xfId="0" applyFont="1" applyBorder="1" applyAlignment="1">
      <alignment vertical="center"/>
    </xf>
    <xf numFmtId="0" fontId="5" fillId="0" borderId="0" xfId="0" applyFont="1" applyAlignment="1">
      <alignment horizontal="right"/>
    </xf>
    <xf numFmtId="0" fontId="16" fillId="0" borderId="0" xfId="0" applyFont="1" applyAlignment="1">
      <alignment horizontal="center"/>
    </xf>
    <xf numFmtId="2" fontId="5" fillId="0" borderId="0" xfId="0" applyNumberFormat="1" applyFont="1" applyAlignment="1">
      <alignment horizontal="center"/>
    </xf>
    <xf numFmtId="0" fontId="16" fillId="0" borderId="0" xfId="0" applyFont="1"/>
    <xf numFmtId="0" fontId="5" fillId="0" borderId="0" xfId="0" applyFont="1"/>
    <xf numFmtId="0" fontId="5" fillId="0" borderId="0" xfId="0" applyFont="1" applyAlignment="1">
      <alignment horizontal="center"/>
    </xf>
    <xf numFmtId="0" fontId="16" fillId="0" borderId="0" xfId="0" applyFont="1" applyAlignment="1">
      <alignment horizontal="left"/>
    </xf>
    <xf numFmtId="0" fontId="5" fillId="2" borderId="0" xfId="0" applyFont="1" applyFill="1" applyAlignment="1">
      <alignment horizontal="center"/>
    </xf>
    <xf numFmtId="4" fontId="14" fillId="8" borderId="1" xfId="2" applyNumberFormat="1" applyFont="1" applyFill="1" applyBorder="1"/>
    <xf numFmtId="0" fontId="14" fillId="8" borderId="1" xfId="15" applyFont="1" applyFill="1" applyBorder="1"/>
    <xf numFmtId="0" fontId="6" fillId="2" borderId="3" xfId="4" applyFont="1" applyFill="1" applyBorder="1" applyAlignment="1">
      <alignment wrapText="1"/>
    </xf>
    <xf numFmtId="0" fontId="7" fillId="2" borderId="5" xfId="12" applyFont="1" applyFill="1" applyBorder="1" applyAlignment="1">
      <alignment horizontal="left" vertical="center" wrapText="1"/>
    </xf>
    <xf numFmtId="2" fontId="7" fillId="2" borderId="1" xfId="0" applyNumberFormat="1" applyFont="1" applyFill="1" applyBorder="1" applyAlignment="1">
      <alignment horizontal="left" wrapText="1"/>
    </xf>
    <xf numFmtId="0" fontId="25" fillId="2" borderId="4" xfId="0" applyFont="1" applyFill="1" applyBorder="1" applyAlignment="1">
      <alignment vertical="center"/>
    </xf>
    <xf numFmtId="4" fontId="22" fillId="2" borderId="1" xfId="0" applyNumberFormat="1" applyFont="1" applyFill="1" applyBorder="1" applyAlignment="1">
      <alignment horizontal="right"/>
    </xf>
    <xf numFmtId="0" fontId="25" fillId="2" borderId="1" xfId="0" applyFont="1" applyFill="1" applyBorder="1"/>
    <xf numFmtId="0" fontId="7" fillId="2" borderId="3" xfId="4" applyFont="1" applyFill="1" applyBorder="1" applyAlignment="1">
      <alignment wrapText="1"/>
    </xf>
    <xf numFmtId="0" fontId="7" fillId="2" borderId="3" xfId="4" applyFont="1" applyFill="1" applyBorder="1" applyAlignment="1">
      <alignment horizontal="left" wrapText="1"/>
    </xf>
    <xf numFmtId="2" fontId="6" fillId="2" borderId="3" xfId="0" applyNumberFormat="1" applyFont="1" applyFill="1" applyBorder="1" applyAlignment="1">
      <alignment wrapText="1"/>
    </xf>
    <xf numFmtId="2" fontId="5" fillId="2" borderId="1" xfId="0" applyNumberFormat="1" applyFont="1" applyFill="1" applyBorder="1" applyAlignment="1">
      <alignment wrapText="1"/>
    </xf>
    <xf numFmtId="0" fontId="5" fillId="2" borderId="1" xfId="0" applyFont="1" applyFill="1" applyBorder="1" applyAlignment="1">
      <alignment horizontal="center"/>
    </xf>
    <xf numFmtId="0" fontId="5" fillId="2" borderId="3" xfId="0" applyFont="1" applyFill="1" applyBorder="1" applyAlignment="1">
      <alignment horizontal="center" wrapText="1"/>
    </xf>
    <xf numFmtId="4" fontId="5" fillId="2" borderId="1" xfId="0" applyNumberFormat="1" applyFont="1" applyFill="1" applyBorder="1"/>
    <xf numFmtId="0" fontId="5" fillId="2" borderId="0" xfId="0" applyFont="1" applyFill="1" applyAlignment="1">
      <alignment horizontal="right"/>
    </xf>
    <xf numFmtId="0" fontId="5" fillId="0" borderId="1" xfId="0" applyFont="1" applyBorder="1" applyAlignment="1">
      <alignment vertical="center" wrapText="1"/>
    </xf>
    <xf numFmtId="3" fontId="5" fillId="2" borderId="1" xfId="15" applyNumberFormat="1" applyFont="1" applyFill="1" applyBorder="1" applyAlignment="1">
      <alignment horizontal="center"/>
    </xf>
    <xf numFmtId="4" fontId="5" fillId="2" borderId="0" xfId="0" applyNumberFormat="1" applyFont="1" applyFill="1" applyAlignment="1">
      <alignment horizontal="center"/>
    </xf>
    <xf numFmtId="0" fontId="5" fillId="2" borderId="0" xfId="4" applyFont="1" applyFill="1"/>
    <xf numFmtId="4" fontId="5" fillId="2" borderId="0" xfId="0" applyNumberFormat="1" applyFont="1" applyFill="1" applyAlignment="1">
      <alignment horizontal="right"/>
    </xf>
    <xf numFmtId="2" fontId="5" fillId="2" borderId="5" xfId="0" applyNumberFormat="1" applyFont="1" applyFill="1" applyBorder="1" applyAlignment="1">
      <alignment wrapText="1"/>
    </xf>
    <xf numFmtId="0" fontId="14" fillId="2" borderId="1" xfId="15" applyFont="1" applyFill="1" applyBorder="1"/>
    <xf numFmtId="4" fontId="6" fillId="2" borderId="3" xfId="4" applyNumberFormat="1" applyFont="1" applyFill="1" applyBorder="1" applyAlignment="1">
      <alignment horizontal="left" wrapText="1"/>
    </xf>
    <xf numFmtId="0" fontId="16" fillId="2" borderId="0" xfId="0" applyFont="1" applyFill="1" applyAlignment="1">
      <alignment horizontal="left"/>
    </xf>
    <xf numFmtId="0" fontId="5" fillId="0" borderId="3" xfId="0" applyFont="1" applyBorder="1" applyAlignment="1">
      <alignment vertical="center" wrapText="1"/>
    </xf>
    <xf numFmtId="0" fontId="5" fillId="2" borderId="1" xfId="0" applyFont="1" applyFill="1" applyBorder="1" applyAlignment="1">
      <alignment horizontal="center" wrapText="1"/>
    </xf>
    <xf numFmtId="4" fontId="16" fillId="2" borderId="0" xfId="0" applyNumberFormat="1" applyFont="1" applyFill="1" applyAlignment="1">
      <alignment horizontal="right"/>
    </xf>
    <xf numFmtId="0" fontId="6" fillId="2" borderId="5" xfId="12" applyFont="1" applyFill="1" applyBorder="1" applyAlignment="1">
      <alignment horizontal="left" vertical="center" wrapText="1"/>
    </xf>
    <xf numFmtId="4" fontId="7" fillId="2" borderId="6" xfId="8" applyNumberFormat="1" applyFont="1" applyFill="1" applyBorder="1" applyAlignment="1">
      <alignment horizontal="right"/>
    </xf>
    <xf numFmtId="0" fontId="14" fillId="6" borderId="1" xfId="15" applyFont="1" applyFill="1" applyBorder="1" applyAlignment="1">
      <alignment wrapText="1"/>
    </xf>
    <xf numFmtId="4" fontId="14" fillId="6" borderId="1" xfId="0" applyNumberFormat="1" applyFont="1" applyFill="1" applyBorder="1" applyAlignment="1">
      <alignment horizontal="right"/>
    </xf>
    <xf numFmtId="0" fontId="29" fillId="0" borderId="1" xfId="0" applyFont="1" applyBorder="1" applyAlignment="1">
      <alignment vertical="center"/>
    </xf>
    <xf numFmtId="0" fontId="12" fillId="2" borderId="3" xfId="7" applyFont="1" applyFill="1" applyBorder="1" applyAlignment="1">
      <alignment vertical="top" wrapText="1"/>
    </xf>
    <xf numFmtId="0" fontId="12" fillId="2" borderId="1" xfId="9" applyFont="1" applyFill="1" applyBorder="1" applyAlignment="1">
      <alignment wrapText="1"/>
    </xf>
    <xf numFmtId="0" fontId="5" fillId="2" borderId="1" xfId="0" applyFont="1" applyFill="1" applyBorder="1" applyAlignment="1">
      <alignment vertical="center" wrapText="1"/>
    </xf>
    <xf numFmtId="4" fontId="14" fillId="2" borderId="1" xfId="4" applyNumberFormat="1" applyFont="1" applyFill="1" applyBorder="1" applyAlignment="1">
      <alignment horizontal="left" wrapText="1"/>
    </xf>
    <xf numFmtId="0" fontId="20" fillId="2" borderId="1" xfId="4" applyFont="1" applyFill="1" applyBorder="1" applyAlignment="1">
      <alignment wrapText="1"/>
    </xf>
    <xf numFmtId="4" fontId="7" fillId="2" borderId="1" xfId="6" applyNumberFormat="1" applyFont="1" applyFill="1" applyBorder="1" applyAlignment="1">
      <alignment wrapText="1"/>
    </xf>
    <xf numFmtId="0" fontId="16" fillId="0" borderId="0" xfId="0" applyFont="1" applyAlignment="1">
      <alignment horizontal="center"/>
    </xf>
    <xf numFmtId="0" fontId="14" fillId="5" borderId="1" xfId="0" applyFont="1" applyFill="1" applyBorder="1" applyAlignment="1">
      <alignment horizontal="left" wrapText="1"/>
    </xf>
    <xf numFmtId="0" fontId="14" fillId="0" borderId="1" xfId="0" applyFont="1" applyBorder="1" applyAlignment="1">
      <alignment horizontal="left" wrapText="1"/>
    </xf>
    <xf numFmtId="0" fontId="27" fillId="5" borderId="1" xfId="0" applyFont="1" applyFill="1" applyBorder="1" applyAlignment="1">
      <alignment horizontal="left" wrapText="1"/>
    </xf>
    <xf numFmtId="0" fontId="7" fillId="0" borderId="1" xfId="0" applyFont="1" applyBorder="1" applyAlignment="1">
      <alignment horizontal="left" wrapText="1"/>
    </xf>
    <xf numFmtId="0" fontId="7" fillId="0" borderId="2" xfId="0" applyFont="1" applyBorder="1" applyAlignment="1">
      <alignment horizontal="center"/>
    </xf>
    <xf numFmtId="0" fontId="14" fillId="2" borderId="3" xfId="0" applyFont="1" applyFill="1" applyBorder="1" applyAlignment="1">
      <alignment horizontal="left"/>
    </xf>
    <xf numFmtId="0" fontId="14" fillId="2" borderId="7" xfId="0" applyFont="1" applyFill="1" applyBorder="1" applyAlignment="1">
      <alignment horizontal="left"/>
    </xf>
    <xf numFmtId="0" fontId="14" fillId="2" borderId="0" xfId="0" applyFont="1" applyFill="1" applyAlignment="1">
      <alignment horizontal="left"/>
    </xf>
    <xf numFmtId="0" fontId="14" fillId="2" borderId="0" xfId="0" applyFont="1" applyFill="1" applyAlignment="1">
      <alignment horizontal="center"/>
    </xf>
    <xf numFmtId="0" fontId="7" fillId="2" borderId="0" xfId="0" applyFont="1" applyFill="1" applyAlignment="1">
      <alignment horizontal="center"/>
    </xf>
    <xf numFmtId="0" fontId="14" fillId="7" borderId="1" xfId="0" applyFont="1" applyFill="1" applyBorder="1" applyAlignment="1">
      <alignment wrapText="1"/>
    </xf>
    <xf numFmtId="0" fontId="7" fillId="7" borderId="1" xfId="0" applyFont="1" applyFill="1" applyBorder="1" applyAlignment="1">
      <alignment wrapText="1"/>
    </xf>
    <xf numFmtId="0" fontId="14" fillId="7" borderId="3" xfId="0" applyFont="1" applyFill="1" applyBorder="1" applyAlignment="1">
      <alignment horizontal="left" wrapText="1"/>
    </xf>
    <xf numFmtId="0" fontId="7" fillId="7" borderId="7" xfId="0" applyFont="1" applyFill="1" applyBorder="1" applyAlignment="1">
      <alignment horizontal="left" wrapText="1"/>
    </xf>
    <xf numFmtId="0" fontId="14" fillId="7" borderId="3" xfId="0" applyFont="1" applyFill="1" applyBorder="1" applyAlignment="1">
      <alignment horizontal="left"/>
    </xf>
    <xf numFmtId="0" fontId="14" fillId="7" borderId="7" xfId="0" applyFont="1" applyFill="1" applyBorder="1" applyAlignment="1">
      <alignment horizontal="left"/>
    </xf>
    <xf numFmtId="44" fontId="7" fillId="5" borderId="1" xfId="1" applyFont="1" applyFill="1" applyBorder="1" applyAlignment="1">
      <alignment horizontal="center"/>
    </xf>
    <xf numFmtId="0" fontId="14" fillId="2" borderId="3" xfId="0" applyFont="1" applyFill="1" applyBorder="1" applyAlignment="1"/>
    <xf numFmtId="0" fontId="7" fillId="2" borderId="7" xfId="0" applyFont="1" applyFill="1" applyBorder="1" applyAlignment="1"/>
  </cellXfs>
  <cellStyles count="23">
    <cellStyle name="Monedă" xfId="1" builtinId="4"/>
    <cellStyle name="Normal" xfId="0" builtinId="0"/>
    <cellStyle name="Normal 10" xfId="6" xr:uid="{DC9FD2A7-A01A-4D5F-BF1A-248E8421A29D}"/>
    <cellStyle name="Normal 10 2" xfId="21" xr:uid="{BFA033D3-30DA-4DB0-BAA3-1711A4E647DA}"/>
    <cellStyle name="Normal 2" xfId="14" xr:uid="{2434EE67-8761-44A7-A081-CC3811E64CA2}"/>
    <cellStyle name="Normal 3 2 2" xfId="8" xr:uid="{43E310E9-0765-4CAC-8B8A-CF4D5D3D7C81}"/>
    <cellStyle name="Normal 3 2 2 2" xfId="4" xr:uid="{CEDB7BC0-4653-4200-B74D-F93798C7DC14}"/>
    <cellStyle name="Normal 3 2 3" xfId="13" xr:uid="{DFC50E4F-3547-455B-A893-6338CE7F8274}"/>
    <cellStyle name="Normal 3 3" xfId="16" xr:uid="{8253A4B9-9173-43BD-A73C-03662128DA4A}"/>
    <cellStyle name="Normal 4" xfId="10" xr:uid="{21B2F0D7-C204-4C26-9A35-A059BA4B0992}"/>
    <cellStyle name="Normal 5 3" xfId="2" xr:uid="{1EB6B6DE-6AD5-4E2A-8491-6D03C28BDE45}"/>
    <cellStyle name="Normal 5 3 2" xfId="19" xr:uid="{D152B2DF-0EFE-4BCA-88BC-B72F610778FA}"/>
    <cellStyle name="Normal 5 4" xfId="15" xr:uid="{FE283685-D4C4-4BA7-8219-A14A47BB632B}"/>
    <cellStyle name="Normal 5 4 2" xfId="11" xr:uid="{085F3D8A-2211-4AE8-9183-3F70F657A67C}"/>
    <cellStyle name="Normal 5 4 2 2" xfId="17" xr:uid="{CB16AAFA-54AC-4977-B9B8-FA4611AE942F}"/>
    <cellStyle name="Normal 5 4 4 2 2" xfId="3" xr:uid="{8DAC450E-3A87-46AB-A07E-9302592AF2B7}"/>
    <cellStyle name="Normal 5 4 4 2 2 2" xfId="18" xr:uid="{E04F669C-D4FA-43E1-AEFC-F73D8A59834A}"/>
    <cellStyle name="Normal 5 4 7 2 2" xfId="7" xr:uid="{192663EC-69FD-4A7E-9D08-4B6B32DA3C6A}"/>
    <cellStyle name="Normal 5 4 7 2 2 2" xfId="20" xr:uid="{B16811EC-C008-4D4A-83F0-D8481B4E9B2D}"/>
    <cellStyle name="Normal 7 2 2" xfId="9" xr:uid="{C277BFE2-E618-4ABA-A29B-C27E801F1694}"/>
    <cellStyle name="Normal 9" xfId="5" xr:uid="{E4072916-1DFF-481C-BB9D-DABB851A7AF7}"/>
    <cellStyle name="Normal 9 2" xfId="22" xr:uid="{2753AB85-7E85-4E52-9EE2-F2D449FF7963}"/>
    <cellStyle name="Normal_Anexa F 140 146 10.07" xfId="12" xr:uid="{A24D15B1-8E4C-40E1-9299-79EE43039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F929A-248A-4A26-9A14-7AC00C7EADB0}">
  <dimension ref="A1:BI369"/>
  <sheetViews>
    <sheetView tabSelected="1" zoomScaleNormal="100" zoomScaleSheetLayoutView="61" workbookViewId="0">
      <selection activeCell="G18" sqref="G18"/>
    </sheetView>
  </sheetViews>
  <sheetFormatPr defaultRowHeight="15.75"/>
  <cols>
    <col min="1" max="1" width="6.42578125" style="41" customWidth="1"/>
    <col min="2" max="2" width="73.7109375" style="41" customWidth="1"/>
    <col min="3" max="3" width="9.42578125" style="6" customWidth="1"/>
    <col min="4" max="4" width="8.28515625" style="37" customWidth="1"/>
    <col min="5" max="5" width="40" style="40" customWidth="1"/>
    <col min="6" max="6" width="14.5703125" style="40" customWidth="1"/>
    <col min="7" max="7" width="93.42578125" style="6" customWidth="1"/>
    <col min="8" max="8" width="44.5703125" style="38" customWidth="1"/>
    <col min="9" max="9" width="12" style="39" customWidth="1"/>
    <col min="10" max="10" width="16.28515625" style="39" customWidth="1"/>
    <col min="11" max="11" width="10.140625" style="39" bestFit="1" customWidth="1"/>
    <col min="12" max="12" width="12.28515625" style="39" customWidth="1"/>
    <col min="13" max="13" width="9.140625" style="39"/>
    <col min="14" max="14" width="9.5703125" style="39" bestFit="1" customWidth="1"/>
    <col min="15" max="15" width="9.140625" style="39"/>
    <col min="16" max="16" width="9.5703125" style="39" bestFit="1" customWidth="1"/>
    <col min="17" max="61" width="9.140625" style="39"/>
    <col min="62" max="16384" width="9.140625" style="41"/>
  </cols>
  <sheetData>
    <row r="1" spans="1:18" s="25" customFormat="1">
      <c r="A1" s="46" t="s">
        <v>0</v>
      </c>
      <c r="B1" s="46"/>
      <c r="C1" s="47"/>
      <c r="D1" s="47"/>
      <c r="E1" s="48"/>
      <c r="F1" s="48"/>
      <c r="G1" s="47"/>
      <c r="H1" s="49"/>
      <c r="I1" s="46"/>
      <c r="J1" s="46"/>
    </row>
    <row r="2" spans="1:18" s="25" customFormat="1">
      <c r="A2" s="46"/>
      <c r="B2" s="46"/>
      <c r="C2" s="276" t="s">
        <v>1</v>
      </c>
      <c r="D2" s="276"/>
      <c r="E2" s="276"/>
      <c r="F2" s="276"/>
      <c r="G2" s="51"/>
      <c r="H2" s="49"/>
      <c r="I2" s="46"/>
      <c r="J2" s="46"/>
    </row>
    <row r="3" spans="1:18" s="25" customFormat="1">
      <c r="A3" s="277"/>
      <c r="B3" s="278"/>
      <c r="C3" s="278"/>
      <c r="D3" s="278"/>
      <c r="E3" s="278"/>
      <c r="F3" s="278"/>
      <c r="G3" s="278"/>
      <c r="H3" s="278"/>
      <c r="I3" s="278"/>
      <c r="J3" s="278"/>
    </row>
    <row r="4" spans="1:18" s="25" customFormat="1">
      <c r="A4" s="277" t="s">
        <v>2</v>
      </c>
      <c r="B4" s="277"/>
      <c r="C4" s="277"/>
      <c r="D4" s="277"/>
      <c r="E4" s="277"/>
      <c r="F4" s="277"/>
      <c r="G4" s="47"/>
    </row>
    <row r="5" spans="1:18" s="25" customFormat="1">
      <c r="A5" s="52"/>
      <c r="B5" s="52"/>
      <c r="C5" s="52"/>
      <c r="D5" s="52"/>
      <c r="E5" s="52"/>
      <c r="F5" s="52"/>
      <c r="G5" s="47"/>
    </row>
    <row r="6" spans="1:18" s="25" customFormat="1">
      <c r="C6" s="47"/>
      <c r="D6" s="47"/>
      <c r="E6" s="48" t="s">
        <v>3</v>
      </c>
      <c r="F6" s="53"/>
      <c r="G6" s="47"/>
      <c r="H6" s="49"/>
      <c r="J6" s="46"/>
    </row>
    <row r="7" spans="1:18" s="25" customFormat="1" ht="15.75" customHeight="1">
      <c r="A7" s="54"/>
      <c r="B7" s="55"/>
      <c r="C7" s="56" t="s">
        <v>4</v>
      </c>
      <c r="D7" s="56" t="s">
        <v>5</v>
      </c>
      <c r="E7" s="57" t="s">
        <v>6</v>
      </c>
      <c r="G7" s="47"/>
      <c r="H7" s="276"/>
      <c r="I7" s="276"/>
      <c r="J7" s="276"/>
    </row>
    <row r="8" spans="1:18" s="25" customFormat="1" ht="15.75" customHeight="1">
      <c r="A8" s="58">
        <v>1</v>
      </c>
      <c r="B8" s="59">
        <v>2</v>
      </c>
      <c r="C8" s="59">
        <v>3</v>
      </c>
      <c r="D8" s="59">
        <v>4</v>
      </c>
      <c r="E8" s="60">
        <v>5</v>
      </c>
      <c r="G8" s="61"/>
      <c r="H8" s="49"/>
      <c r="I8" s="52"/>
      <c r="J8" s="52"/>
      <c r="K8" s="62"/>
      <c r="L8" s="63"/>
      <c r="M8" s="62"/>
    </row>
    <row r="9" spans="1:18" s="25" customFormat="1" ht="14.25" customHeight="1">
      <c r="A9" s="64"/>
      <c r="B9" s="55"/>
      <c r="C9" s="56"/>
      <c r="D9" s="56"/>
      <c r="E9" s="65">
        <f>E10+E134+E309+E328</f>
        <v>108530</v>
      </c>
      <c r="G9" s="177"/>
      <c r="H9" s="27"/>
      <c r="I9" s="27"/>
      <c r="L9" s="66"/>
      <c r="M9" s="62"/>
      <c r="N9" s="67"/>
      <c r="O9" s="62"/>
    </row>
    <row r="10" spans="1:18" s="25" customFormat="1" ht="17.25" customHeight="1">
      <c r="A10" s="286" t="s">
        <v>7</v>
      </c>
      <c r="B10" s="287"/>
      <c r="C10" s="59"/>
      <c r="D10" s="59"/>
      <c r="E10" s="68">
        <f>E11+E101++E60+E97</f>
        <v>34996</v>
      </c>
      <c r="G10" s="61"/>
      <c r="H10" s="61"/>
      <c r="I10" s="27"/>
      <c r="J10" s="62"/>
      <c r="K10" s="62"/>
      <c r="L10" s="63"/>
      <c r="M10" s="69"/>
      <c r="N10" s="67"/>
      <c r="O10" s="70"/>
      <c r="P10" s="70"/>
      <c r="R10" s="62"/>
    </row>
    <row r="11" spans="1:18" s="25" customFormat="1" ht="15.75" customHeight="1">
      <c r="A11" s="71" t="s">
        <v>8</v>
      </c>
      <c r="B11" s="72"/>
      <c r="C11" s="73"/>
      <c r="D11" s="73"/>
      <c r="E11" s="74">
        <f>E44+E31+E12+E36+E25+E28</f>
        <v>2888</v>
      </c>
      <c r="G11" s="61"/>
      <c r="H11" s="61"/>
      <c r="I11" s="27"/>
      <c r="J11" s="75"/>
      <c r="K11" s="27"/>
    </row>
    <row r="12" spans="1:18" s="25" customFormat="1" ht="15.75" customHeight="1">
      <c r="A12" s="76"/>
      <c r="B12" s="77" t="s">
        <v>9</v>
      </c>
      <c r="C12" s="78" t="s">
        <v>10</v>
      </c>
      <c r="D12" s="77"/>
      <c r="E12" s="79">
        <f>SUM(E13:E24)</f>
        <v>429</v>
      </c>
      <c r="G12" s="61"/>
      <c r="H12" s="61"/>
      <c r="I12" s="80"/>
      <c r="K12" s="27"/>
    </row>
    <row r="13" spans="1:18" s="25" customFormat="1" ht="15.75" customHeight="1">
      <c r="A13" s="76"/>
      <c r="B13" s="1" t="s">
        <v>11</v>
      </c>
      <c r="C13" s="23" t="s">
        <v>12</v>
      </c>
      <c r="D13" s="7">
        <f>7+1</f>
        <v>8</v>
      </c>
      <c r="E13" s="81">
        <f>57+9</f>
        <v>66</v>
      </c>
      <c r="G13" s="61"/>
      <c r="H13" s="61"/>
      <c r="K13" s="27"/>
    </row>
    <row r="14" spans="1:18" s="25" customFormat="1" ht="15.75" customHeight="1">
      <c r="A14" s="76"/>
      <c r="B14" s="232" t="s">
        <v>13</v>
      </c>
      <c r="C14" s="23" t="s">
        <v>12</v>
      </c>
      <c r="D14" s="7">
        <v>3</v>
      </c>
      <c r="E14" s="81">
        <f>7+19</f>
        <v>26</v>
      </c>
      <c r="G14" s="61"/>
      <c r="H14" s="61"/>
      <c r="K14" s="27"/>
    </row>
    <row r="15" spans="1:18" s="25" customFormat="1" ht="15.75" customHeight="1">
      <c r="A15" s="76"/>
      <c r="B15" s="1" t="s">
        <v>14</v>
      </c>
      <c r="C15" s="23" t="s">
        <v>12</v>
      </c>
      <c r="D15" s="7">
        <f>11+1+1</f>
        <v>13</v>
      </c>
      <c r="E15" s="81">
        <f>12+1+1</f>
        <v>14</v>
      </c>
      <c r="G15" s="61"/>
      <c r="H15" s="61"/>
      <c r="K15" s="27"/>
    </row>
    <row r="16" spans="1:18" s="25" customFormat="1" ht="15.75" customHeight="1">
      <c r="A16" s="76"/>
      <c r="B16" s="1" t="s">
        <v>15</v>
      </c>
      <c r="C16" s="23" t="s">
        <v>12</v>
      </c>
      <c r="D16" s="2">
        <v>1</v>
      </c>
      <c r="E16" s="81">
        <v>7</v>
      </c>
      <c r="G16" s="61"/>
      <c r="H16" s="61"/>
      <c r="K16" s="27"/>
    </row>
    <row r="17" spans="1:11" s="25" customFormat="1" ht="15.75" customHeight="1">
      <c r="A17" s="76"/>
      <c r="B17" s="232" t="s">
        <v>16</v>
      </c>
      <c r="C17" s="23" t="s">
        <v>12</v>
      </c>
      <c r="D17" s="2">
        <f>1+1</f>
        <v>2</v>
      </c>
      <c r="E17" s="81">
        <f>15+15</f>
        <v>30</v>
      </c>
      <c r="G17" s="61"/>
      <c r="H17" s="61"/>
      <c r="K17" s="27"/>
    </row>
    <row r="18" spans="1:11" s="25" customFormat="1" ht="15.75" customHeight="1">
      <c r="A18" s="76"/>
      <c r="B18" s="232" t="s">
        <v>17</v>
      </c>
      <c r="C18" s="23" t="s">
        <v>12</v>
      </c>
      <c r="D18" s="2">
        <v>1</v>
      </c>
      <c r="E18" s="81">
        <v>3</v>
      </c>
      <c r="G18" s="61"/>
      <c r="H18" s="61"/>
      <c r="K18" s="27"/>
    </row>
    <row r="19" spans="1:11" s="25" customFormat="1" ht="15.75" customHeight="1">
      <c r="A19" s="76"/>
      <c r="B19" s="232" t="s">
        <v>18</v>
      </c>
      <c r="C19" s="23" t="s">
        <v>12</v>
      </c>
      <c r="D19" s="2">
        <v>2</v>
      </c>
      <c r="E19" s="81">
        <v>13</v>
      </c>
      <c r="G19" s="61"/>
      <c r="H19" s="61"/>
      <c r="K19" s="27"/>
    </row>
    <row r="20" spans="1:11" s="25" customFormat="1" ht="15.75" customHeight="1">
      <c r="A20" s="76"/>
      <c r="B20" s="1" t="s">
        <v>19</v>
      </c>
      <c r="C20" s="23" t="s">
        <v>12</v>
      </c>
      <c r="D20" s="2">
        <v>1</v>
      </c>
      <c r="E20" s="81">
        <v>19</v>
      </c>
      <c r="G20" s="61"/>
      <c r="H20" s="61"/>
      <c r="K20" s="27"/>
    </row>
    <row r="21" spans="1:11" s="25" customFormat="1" ht="15.75" customHeight="1">
      <c r="A21" s="76"/>
      <c r="B21" s="1" t="s">
        <v>19</v>
      </c>
      <c r="C21" s="23" t="s">
        <v>12</v>
      </c>
      <c r="D21" s="2">
        <v>1</v>
      </c>
      <c r="E21" s="81">
        <v>18</v>
      </c>
      <c r="G21" s="61"/>
      <c r="H21" s="61"/>
      <c r="K21" s="27"/>
    </row>
    <row r="22" spans="1:11" s="25" customFormat="1">
      <c r="A22" s="70"/>
      <c r="B22" s="1" t="s">
        <v>20</v>
      </c>
      <c r="C22" s="23" t="s">
        <v>12</v>
      </c>
      <c r="D22" s="2">
        <v>1</v>
      </c>
      <c r="E22" s="81">
        <v>75</v>
      </c>
      <c r="G22" s="61"/>
      <c r="H22" s="27"/>
      <c r="K22" s="27"/>
    </row>
    <row r="23" spans="1:11" s="25" customFormat="1" ht="15.75" customHeight="1">
      <c r="A23" s="70"/>
      <c r="B23" s="1" t="s">
        <v>21</v>
      </c>
      <c r="C23" s="23" t="s">
        <v>12</v>
      </c>
      <c r="D23" s="2">
        <v>1</v>
      </c>
      <c r="E23" s="81">
        <v>50</v>
      </c>
      <c r="G23" s="61"/>
      <c r="H23" s="27"/>
      <c r="K23" s="27"/>
    </row>
    <row r="24" spans="1:11" s="25" customFormat="1" ht="15.75" customHeight="1">
      <c r="A24" s="70"/>
      <c r="B24" s="257" t="s">
        <v>22</v>
      </c>
      <c r="C24" s="23" t="s">
        <v>12</v>
      </c>
      <c r="D24" s="2">
        <v>1</v>
      </c>
      <c r="E24" s="81">
        <v>108</v>
      </c>
      <c r="G24" s="61"/>
      <c r="H24" s="27"/>
      <c r="K24" s="27"/>
    </row>
    <row r="25" spans="1:11" s="25" customFormat="1">
      <c r="A25" s="76"/>
      <c r="B25" s="82" t="s">
        <v>23</v>
      </c>
      <c r="C25" s="83" t="s">
        <v>24</v>
      </c>
      <c r="D25" s="84"/>
      <c r="E25" s="85">
        <f>E26</f>
        <v>1</v>
      </c>
      <c r="G25" s="61"/>
      <c r="H25" s="27"/>
      <c r="K25" s="27"/>
    </row>
    <row r="26" spans="1:11" s="25" customFormat="1" ht="15.75" customHeight="1">
      <c r="A26" s="76"/>
      <c r="B26" s="86" t="s">
        <v>25</v>
      </c>
      <c r="C26" s="87"/>
      <c r="D26" s="88"/>
      <c r="E26" s="89">
        <f>SUM(E27:E27)</f>
        <v>1</v>
      </c>
      <c r="G26" s="61"/>
      <c r="H26" s="27"/>
      <c r="K26" s="27"/>
    </row>
    <row r="27" spans="1:11" s="25" customFormat="1" ht="31.5">
      <c r="A27" s="76"/>
      <c r="B27" s="1" t="s">
        <v>26</v>
      </c>
      <c r="C27" s="23" t="s">
        <v>12</v>
      </c>
      <c r="D27" s="90">
        <v>1</v>
      </c>
      <c r="E27" s="81">
        <v>1</v>
      </c>
      <c r="G27" s="61"/>
      <c r="H27" s="27"/>
    </row>
    <row r="28" spans="1:11" s="25" customFormat="1">
      <c r="A28" s="76"/>
      <c r="B28" s="259" t="s">
        <v>27</v>
      </c>
      <c r="C28" s="83" t="s">
        <v>28</v>
      </c>
      <c r="D28" s="83"/>
      <c r="E28" s="260">
        <f>E29</f>
        <v>121</v>
      </c>
      <c r="G28" s="61"/>
      <c r="H28" s="27"/>
    </row>
    <row r="29" spans="1:11" s="25" customFormat="1">
      <c r="A29" s="76"/>
      <c r="B29" s="261" t="s">
        <v>29</v>
      </c>
      <c r="C29" s="92"/>
      <c r="D29" s="90"/>
      <c r="E29" s="258">
        <f>E30</f>
        <v>121</v>
      </c>
      <c r="G29" s="61"/>
      <c r="H29" s="27"/>
    </row>
    <row r="30" spans="1:11" s="25" customFormat="1">
      <c r="A30" s="76"/>
      <c r="B30" s="35" t="s">
        <v>30</v>
      </c>
      <c r="C30" s="23" t="s">
        <v>12</v>
      </c>
      <c r="D30" s="90">
        <v>1</v>
      </c>
      <c r="E30" s="258">
        <v>121</v>
      </c>
      <c r="G30" s="61"/>
      <c r="H30" s="27"/>
    </row>
    <row r="31" spans="1:11" s="25" customFormat="1" ht="15.75" customHeight="1">
      <c r="A31" s="76"/>
      <c r="B31" s="77" t="s">
        <v>31</v>
      </c>
      <c r="C31" s="78" t="s">
        <v>32</v>
      </c>
      <c r="D31" s="77"/>
      <c r="E31" s="79">
        <f>E34+E32</f>
        <v>620</v>
      </c>
      <c r="G31" s="61"/>
      <c r="H31" s="27"/>
      <c r="K31" s="27"/>
    </row>
    <row r="32" spans="1:11" s="25" customFormat="1" ht="15.75" customHeight="1">
      <c r="A32" s="76"/>
      <c r="B32" s="91" t="s">
        <v>33</v>
      </c>
      <c r="C32" s="92"/>
      <c r="D32" s="90"/>
      <c r="E32" s="93">
        <f>SUM(E33:E33)</f>
        <v>200</v>
      </c>
      <c r="G32" s="61"/>
      <c r="H32" s="27"/>
      <c r="K32" s="27"/>
    </row>
    <row r="33" spans="1:12" s="25" customFormat="1" ht="15.75" customHeight="1">
      <c r="A33" s="76"/>
      <c r="B33" s="94" t="s">
        <v>34</v>
      </c>
      <c r="C33" s="23" t="s">
        <v>12</v>
      </c>
      <c r="D33" s="90">
        <v>1</v>
      </c>
      <c r="E33" s="81">
        <v>200</v>
      </c>
      <c r="G33" s="61"/>
      <c r="H33" s="27"/>
      <c r="K33" s="27"/>
    </row>
    <row r="34" spans="1:12" s="25" customFormat="1" ht="15.75" customHeight="1">
      <c r="A34" s="70"/>
      <c r="B34" s="95" t="s">
        <v>35</v>
      </c>
      <c r="C34" s="96"/>
      <c r="D34" s="96"/>
      <c r="E34" s="68">
        <f>SUM(E35:E35)</f>
        <v>420</v>
      </c>
      <c r="G34" s="61"/>
      <c r="H34" s="97"/>
      <c r="K34" s="27"/>
    </row>
    <row r="35" spans="1:12" s="25" customFormat="1" ht="15.75" customHeight="1">
      <c r="A35" s="70"/>
      <c r="B35" s="11" t="s">
        <v>36</v>
      </c>
      <c r="C35" s="23" t="s">
        <v>12</v>
      </c>
      <c r="D35" s="23">
        <v>2</v>
      </c>
      <c r="E35" s="98">
        <v>420</v>
      </c>
      <c r="G35" s="61"/>
      <c r="H35" s="97"/>
      <c r="K35" s="27"/>
    </row>
    <row r="36" spans="1:12" s="25" customFormat="1" ht="15.75" customHeight="1">
      <c r="A36" s="70"/>
      <c r="B36" s="77" t="s">
        <v>37</v>
      </c>
      <c r="C36" s="78" t="s">
        <v>38</v>
      </c>
      <c r="D36" s="77"/>
      <c r="E36" s="79">
        <f>E37</f>
        <v>1271</v>
      </c>
      <c r="G36" s="61"/>
      <c r="K36" s="61"/>
      <c r="L36" s="97"/>
    </row>
    <row r="37" spans="1:12" s="25" customFormat="1" ht="15.75" customHeight="1">
      <c r="A37" s="70"/>
      <c r="B37" s="99" t="s">
        <v>39</v>
      </c>
      <c r="C37" s="23" t="s">
        <v>12</v>
      </c>
      <c r="D37" s="23">
        <v>1</v>
      </c>
      <c r="E37" s="100">
        <f>SUM(E38:E43)</f>
        <v>1271</v>
      </c>
      <c r="G37" s="61"/>
      <c r="H37" s="97"/>
      <c r="K37" s="61"/>
      <c r="L37" s="97"/>
    </row>
    <row r="38" spans="1:12" s="25" customFormat="1" ht="15.75" customHeight="1">
      <c r="A38" s="70"/>
      <c r="B38" s="17" t="s">
        <v>40</v>
      </c>
      <c r="C38" s="23" t="s">
        <v>12</v>
      </c>
      <c r="D38" s="23">
        <v>1</v>
      </c>
      <c r="E38" s="101">
        <v>104</v>
      </c>
      <c r="G38" s="61"/>
      <c r="H38" s="97"/>
      <c r="K38" s="61"/>
      <c r="L38" s="97"/>
    </row>
    <row r="39" spans="1:12" s="25" customFormat="1" ht="15.75" customHeight="1">
      <c r="A39" s="70"/>
      <c r="B39" s="17" t="s">
        <v>41</v>
      </c>
      <c r="C39" s="23" t="s">
        <v>12</v>
      </c>
      <c r="D39" s="23">
        <v>1</v>
      </c>
      <c r="E39" s="102">
        <v>102</v>
      </c>
      <c r="G39" s="61"/>
      <c r="H39" s="97"/>
      <c r="K39" s="61"/>
      <c r="L39" s="97"/>
    </row>
    <row r="40" spans="1:12" s="25" customFormat="1" ht="15.75" customHeight="1">
      <c r="A40" s="70"/>
      <c r="B40" s="17" t="s">
        <v>42</v>
      </c>
      <c r="C40" s="23" t="s">
        <v>12</v>
      </c>
      <c r="D40" s="23">
        <v>1</v>
      </c>
      <c r="E40" s="102">
        <v>223</v>
      </c>
      <c r="G40" s="47"/>
      <c r="H40" s="97"/>
      <c r="K40" s="61"/>
      <c r="L40" s="97"/>
    </row>
    <row r="41" spans="1:12" s="25" customFormat="1" ht="15.75" customHeight="1">
      <c r="A41" s="70"/>
      <c r="B41" s="17" t="s">
        <v>43</v>
      </c>
      <c r="C41" s="23" t="s">
        <v>12</v>
      </c>
      <c r="D41" s="23">
        <v>1</v>
      </c>
      <c r="E41" s="102">
        <v>20</v>
      </c>
      <c r="G41" s="61"/>
      <c r="H41" s="97"/>
      <c r="K41" s="61"/>
      <c r="L41" s="97"/>
    </row>
    <row r="42" spans="1:12" s="25" customFormat="1" ht="15.75" customHeight="1">
      <c r="A42" s="70"/>
      <c r="B42" s="17" t="s">
        <v>44</v>
      </c>
      <c r="C42" s="23" t="s">
        <v>12</v>
      </c>
      <c r="D42" s="23">
        <v>1</v>
      </c>
      <c r="E42" s="102">
        <v>4</v>
      </c>
      <c r="G42" s="61"/>
      <c r="H42" s="97"/>
      <c r="K42" s="61"/>
      <c r="L42" s="97"/>
    </row>
    <row r="43" spans="1:12" s="25" customFormat="1" ht="15.75" customHeight="1">
      <c r="A43" s="70"/>
      <c r="B43" s="17" t="s">
        <v>45</v>
      </c>
      <c r="C43" s="23" t="s">
        <v>12</v>
      </c>
      <c r="D43" s="23">
        <v>1</v>
      </c>
      <c r="E43" s="102">
        <v>818</v>
      </c>
      <c r="G43" s="61"/>
      <c r="H43" s="97"/>
      <c r="K43" s="61"/>
      <c r="L43" s="97"/>
    </row>
    <row r="44" spans="1:12" s="25" customFormat="1" ht="17.25" customHeight="1">
      <c r="A44" s="48"/>
      <c r="B44" s="77" t="s">
        <v>46</v>
      </c>
      <c r="C44" s="78" t="s">
        <v>47</v>
      </c>
      <c r="D44" s="77"/>
      <c r="E44" s="79">
        <f>E48+E45</f>
        <v>446</v>
      </c>
      <c r="G44" s="61"/>
      <c r="H44" s="63"/>
      <c r="I44" s="62"/>
      <c r="K44" s="27"/>
    </row>
    <row r="45" spans="1:12" s="25" customFormat="1" ht="29.25">
      <c r="A45" s="48"/>
      <c r="B45" s="266" t="s">
        <v>48</v>
      </c>
      <c r="C45" s="122"/>
      <c r="D45" s="110"/>
      <c r="E45" s="68">
        <f>E46</f>
        <v>34</v>
      </c>
      <c r="G45" s="61"/>
      <c r="H45" s="63"/>
      <c r="I45" s="62"/>
      <c r="K45" s="27"/>
    </row>
    <row r="46" spans="1:12" s="25" customFormat="1" ht="17.25" customHeight="1">
      <c r="A46" s="48"/>
      <c r="B46" s="265" t="s">
        <v>49</v>
      </c>
      <c r="C46" s="122"/>
      <c r="D46" s="110"/>
      <c r="E46" s="68">
        <f>E47</f>
        <v>34</v>
      </c>
      <c r="G46" s="61"/>
      <c r="H46" s="63"/>
      <c r="I46" s="62"/>
      <c r="K46" s="27"/>
    </row>
    <row r="47" spans="1:12" s="25" customFormat="1" ht="17.25" customHeight="1">
      <c r="A47" s="48"/>
      <c r="B47" s="267" t="s">
        <v>50</v>
      </c>
      <c r="C47" s="23" t="s">
        <v>12</v>
      </c>
      <c r="D47" s="23">
        <v>1</v>
      </c>
      <c r="E47" s="98">
        <v>34</v>
      </c>
      <c r="G47" s="61"/>
      <c r="H47" s="63"/>
      <c r="I47" s="62"/>
      <c r="K47" s="27"/>
    </row>
    <row r="48" spans="1:12" s="25" customFormat="1" ht="17.25" customHeight="1">
      <c r="A48" s="48"/>
      <c r="B48" s="103" t="s">
        <v>51</v>
      </c>
      <c r="C48" s="23"/>
      <c r="D48" s="23"/>
      <c r="E48" s="104">
        <f>SUM(E49:E59)</f>
        <v>412</v>
      </c>
      <c r="G48" s="105"/>
      <c r="H48" s="106"/>
      <c r="K48" s="27"/>
    </row>
    <row r="49" spans="1:12" s="25" customFormat="1" ht="17.25" customHeight="1">
      <c r="A49" s="48"/>
      <c r="B49" s="17" t="s">
        <v>52</v>
      </c>
      <c r="C49" s="23" t="s">
        <v>12</v>
      </c>
      <c r="D49" s="23">
        <v>1</v>
      </c>
      <c r="E49" s="81">
        <v>12</v>
      </c>
      <c r="G49" s="105"/>
      <c r="H49" s="106"/>
      <c r="K49" s="27"/>
    </row>
    <row r="50" spans="1:12" s="25" customFormat="1" ht="17.25" customHeight="1">
      <c r="A50" s="48"/>
      <c r="B50" s="107" t="s">
        <v>53</v>
      </c>
      <c r="C50" s="23" t="s">
        <v>12</v>
      </c>
      <c r="D50" s="23">
        <v>35</v>
      </c>
      <c r="E50" s="81">
        <v>300</v>
      </c>
      <c r="G50" s="105"/>
      <c r="H50" s="106"/>
      <c r="K50" s="27"/>
    </row>
    <row r="51" spans="1:12" s="25" customFormat="1" ht="17.25" customHeight="1">
      <c r="A51" s="48"/>
      <c r="B51" s="107" t="s">
        <v>54</v>
      </c>
      <c r="C51" s="23" t="s">
        <v>12</v>
      </c>
      <c r="D51" s="23">
        <v>1</v>
      </c>
      <c r="E51" s="81">
        <v>5</v>
      </c>
      <c r="G51" s="105"/>
      <c r="H51" s="106"/>
      <c r="K51" s="27"/>
    </row>
    <row r="52" spans="1:12" s="25" customFormat="1" ht="17.25" customHeight="1">
      <c r="A52" s="48"/>
      <c r="B52" s="107" t="s">
        <v>55</v>
      </c>
      <c r="C52" s="23" t="s">
        <v>12</v>
      </c>
      <c r="D52" s="23">
        <v>1</v>
      </c>
      <c r="E52" s="81">
        <v>10</v>
      </c>
      <c r="G52" s="105"/>
      <c r="H52" s="106"/>
      <c r="K52" s="27"/>
    </row>
    <row r="53" spans="1:12" s="25" customFormat="1" ht="17.25" customHeight="1">
      <c r="A53" s="48"/>
      <c r="B53" s="107" t="s">
        <v>56</v>
      </c>
      <c r="C53" s="23" t="s">
        <v>12</v>
      </c>
      <c r="D53" s="23">
        <v>1</v>
      </c>
      <c r="E53" s="81">
        <v>5</v>
      </c>
      <c r="G53" s="105"/>
      <c r="H53" s="106"/>
      <c r="K53" s="27"/>
    </row>
    <row r="54" spans="1:12" s="25" customFormat="1" ht="17.25" customHeight="1">
      <c r="A54" s="48"/>
      <c r="B54" s="107" t="s">
        <v>57</v>
      </c>
      <c r="C54" s="23" t="s">
        <v>12</v>
      </c>
      <c r="D54" s="23">
        <v>1</v>
      </c>
      <c r="E54" s="81">
        <v>15</v>
      </c>
      <c r="G54" s="105"/>
      <c r="H54" s="106"/>
      <c r="K54" s="27"/>
    </row>
    <row r="55" spans="1:12" s="25" customFormat="1" ht="17.25" customHeight="1">
      <c r="A55" s="48"/>
      <c r="B55" s="107" t="s">
        <v>58</v>
      </c>
      <c r="C55" s="23" t="s">
        <v>12</v>
      </c>
      <c r="D55" s="23">
        <v>1</v>
      </c>
      <c r="E55" s="81">
        <v>5</v>
      </c>
      <c r="G55" s="105"/>
      <c r="H55" s="106"/>
      <c r="K55" s="27"/>
    </row>
    <row r="56" spans="1:12" s="25" customFormat="1" ht="17.25" customHeight="1">
      <c r="A56" s="48"/>
      <c r="B56" s="107" t="s">
        <v>59</v>
      </c>
      <c r="C56" s="23" t="s">
        <v>12</v>
      </c>
      <c r="D56" s="23">
        <v>2</v>
      </c>
      <c r="E56" s="81">
        <v>7</v>
      </c>
      <c r="G56" s="105"/>
      <c r="H56" s="106"/>
      <c r="K56" s="27"/>
    </row>
    <row r="57" spans="1:12" s="25" customFormat="1" ht="17.25" customHeight="1">
      <c r="A57" s="48"/>
      <c r="B57" s="107" t="s">
        <v>60</v>
      </c>
      <c r="C57" s="23" t="s">
        <v>12</v>
      </c>
      <c r="D57" s="23">
        <v>2</v>
      </c>
      <c r="E57" s="81">
        <v>12</v>
      </c>
      <c r="G57" s="105"/>
      <c r="H57" s="106"/>
      <c r="K57" s="27"/>
    </row>
    <row r="58" spans="1:12" s="25" customFormat="1" ht="17.25" customHeight="1">
      <c r="A58" s="48"/>
      <c r="B58" s="1" t="s">
        <v>61</v>
      </c>
      <c r="C58" s="23" t="s">
        <v>12</v>
      </c>
      <c r="D58" s="23">
        <v>4</v>
      </c>
      <c r="E58" s="81">
        <v>14</v>
      </c>
      <c r="G58" s="105"/>
      <c r="H58" s="106"/>
      <c r="K58" s="27"/>
    </row>
    <row r="59" spans="1:12" s="25" customFormat="1" ht="17.25" customHeight="1">
      <c r="A59" s="48"/>
      <c r="B59" s="1" t="s">
        <v>62</v>
      </c>
      <c r="C59" s="23" t="s">
        <v>12</v>
      </c>
      <c r="D59" s="23">
        <v>3</v>
      </c>
      <c r="E59" s="81">
        <v>27</v>
      </c>
      <c r="G59" s="105"/>
      <c r="H59" s="106"/>
      <c r="K59" s="27"/>
    </row>
    <row r="60" spans="1:12" s="25" customFormat="1" ht="36" customHeight="1">
      <c r="A60" s="279" t="s">
        <v>63</v>
      </c>
      <c r="B60" s="280"/>
      <c r="C60" s="280"/>
      <c r="D60" s="108"/>
      <c r="E60" s="109">
        <f>E72+E92+E61+E75</f>
        <v>6553</v>
      </c>
      <c r="G60" s="61"/>
      <c r="H60" s="63"/>
      <c r="L60" s="27"/>
    </row>
    <row r="61" spans="1:12" s="25" customFormat="1" ht="15.75" customHeight="1">
      <c r="A61" s="110"/>
      <c r="B61" s="77" t="s">
        <v>9</v>
      </c>
      <c r="C61" s="83" t="s">
        <v>10</v>
      </c>
      <c r="D61" s="77"/>
      <c r="E61" s="111">
        <f>SUM(E62:E71)</f>
        <v>2070</v>
      </c>
      <c r="G61" s="61"/>
      <c r="H61" s="63"/>
      <c r="L61" s="27"/>
    </row>
    <row r="62" spans="1:12" s="25" customFormat="1" ht="31.5">
      <c r="A62" s="110"/>
      <c r="B62" s="1" t="s">
        <v>64</v>
      </c>
      <c r="C62" s="23" t="s">
        <v>12</v>
      </c>
      <c r="D62" s="23">
        <v>1</v>
      </c>
      <c r="E62" s="112">
        <v>178</v>
      </c>
      <c r="G62" s="61"/>
      <c r="H62" s="63"/>
      <c r="L62" s="27"/>
    </row>
    <row r="63" spans="1:12" s="25" customFormat="1" ht="47.25">
      <c r="A63" s="22"/>
      <c r="B63" s="113" t="s">
        <v>65</v>
      </c>
      <c r="C63" s="114" t="s">
        <v>12</v>
      </c>
      <c r="D63" s="114">
        <v>1</v>
      </c>
      <c r="E63" s="8">
        <v>149</v>
      </c>
      <c r="G63" s="61"/>
      <c r="H63" s="63"/>
      <c r="L63" s="27"/>
    </row>
    <row r="64" spans="1:12" s="25" customFormat="1" ht="47.25">
      <c r="A64" s="22"/>
      <c r="B64" s="115" t="s">
        <v>66</v>
      </c>
      <c r="C64" s="23" t="s">
        <v>12</v>
      </c>
      <c r="D64" s="23">
        <v>1</v>
      </c>
      <c r="E64" s="10">
        <v>58</v>
      </c>
      <c r="G64" s="61"/>
      <c r="H64" s="63"/>
      <c r="L64" s="27"/>
    </row>
    <row r="65" spans="1:12" s="25" customFormat="1" ht="141.75">
      <c r="A65" s="22"/>
      <c r="B65" s="116" t="s">
        <v>67</v>
      </c>
      <c r="C65" s="23" t="s">
        <v>12</v>
      </c>
      <c r="D65" s="23">
        <v>1</v>
      </c>
      <c r="E65" s="10">
        <v>67</v>
      </c>
      <c r="G65" s="61"/>
      <c r="H65" s="63"/>
      <c r="L65" s="27"/>
    </row>
    <row r="66" spans="1:12" s="25" customFormat="1" ht="141.75">
      <c r="A66" s="22"/>
      <c r="B66" s="116" t="s">
        <v>68</v>
      </c>
      <c r="C66" s="23" t="s">
        <v>12</v>
      </c>
      <c r="D66" s="23">
        <v>1</v>
      </c>
      <c r="E66" s="10">
        <v>67</v>
      </c>
      <c r="G66" s="61"/>
      <c r="H66" s="63"/>
      <c r="L66" s="27"/>
    </row>
    <row r="67" spans="1:12" s="25" customFormat="1" ht="141.75">
      <c r="A67" s="22"/>
      <c r="B67" s="9" t="s">
        <v>69</v>
      </c>
      <c r="C67" s="23" t="s">
        <v>12</v>
      </c>
      <c r="D67" s="23">
        <v>1</v>
      </c>
      <c r="E67" s="10">
        <v>330</v>
      </c>
      <c r="G67" s="61"/>
      <c r="H67" s="63"/>
      <c r="L67" s="27"/>
    </row>
    <row r="68" spans="1:12" s="25" customFormat="1" ht="124.5">
      <c r="A68" s="22"/>
      <c r="B68" s="115" t="s">
        <v>70</v>
      </c>
      <c r="C68" s="23" t="s">
        <v>12</v>
      </c>
      <c r="D68" s="23">
        <v>1</v>
      </c>
      <c r="E68" s="10">
        <v>230</v>
      </c>
      <c r="G68" s="61"/>
      <c r="H68" s="63"/>
      <c r="L68" s="27"/>
    </row>
    <row r="69" spans="1:12" s="25" customFormat="1" ht="124.5">
      <c r="A69" s="22"/>
      <c r="B69" s="115" t="s">
        <v>71</v>
      </c>
      <c r="C69" s="23" t="s">
        <v>12</v>
      </c>
      <c r="D69" s="23">
        <v>1</v>
      </c>
      <c r="E69" s="10">
        <v>291</v>
      </c>
      <c r="G69" s="61"/>
      <c r="H69" s="63"/>
      <c r="L69" s="27"/>
    </row>
    <row r="70" spans="1:12" s="25" customFormat="1" ht="125.25">
      <c r="A70" s="22"/>
      <c r="B70" s="115" t="s">
        <v>72</v>
      </c>
      <c r="C70" s="23" t="s">
        <v>12</v>
      </c>
      <c r="D70" s="23">
        <v>1</v>
      </c>
      <c r="E70" s="10">
        <v>291</v>
      </c>
      <c r="G70" s="61"/>
      <c r="H70" s="63"/>
      <c r="L70" s="27"/>
    </row>
    <row r="71" spans="1:12" s="25" customFormat="1" ht="126">
      <c r="A71" s="22"/>
      <c r="B71" s="115" t="s">
        <v>73</v>
      </c>
      <c r="C71" s="23" t="s">
        <v>12</v>
      </c>
      <c r="D71" s="23">
        <v>1</v>
      </c>
      <c r="E71" s="10">
        <f>210+199</f>
        <v>409</v>
      </c>
      <c r="G71" s="61"/>
      <c r="H71" s="63"/>
      <c r="L71" s="27"/>
    </row>
    <row r="72" spans="1:12" s="25" customFormat="1" ht="15" customHeight="1">
      <c r="A72" s="22"/>
      <c r="B72" s="117" t="s">
        <v>37</v>
      </c>
      <c r="C72" s="118" t="s">
        <v>38</v>
      </c>
      <c r="D72" s="119"/>
      <c r="E72" s="120">
        <f>E73</f>
        <v>117</v>
      </c>
      <c r="G72" s="61"/>
      <c r="H72" s="63"/>
      <c r="L72" s="27"/>
    </row>
    <row r="73" spans="1:12" s="25" customFormat="1" ht="15" customHeight="1">
      <c r="A73" s="22"/>
      <c r="B73" s="121" t="s">
        <v>74</v>
      </c>
      <c r="C73" s="122"/>
      <c r="D73" s="110"/>
      <c r="E73" s="104">
        <f>SUM(E74:E74)</f>
        <v>117</v>
      </c>
      <c r="G73" s="61"/>
      <c r="H73" s="63"/>
      <c r="L73" s="27"/>
    </row>
    <row r="74" spans="1:12" s="25" customFormat="1" ht="31.5" customHeight="1">
      <c r="A74" s="22"/>
      <c r="B74" s="17" t="s">
        <v>75</v>
      </c>
      <c r="C74" s="23" t="s">
        <v>12</v>
      </c>
      <c r="D74" s="23">
        <v>1</v>
      </c>
      <c r="E74" s="123">
        <v>117</v>
      </c>
      <c r="G74" s="61"/>
      <c r="H74" s="63"/>
      <c r="L74" s="27"/>
    </row>
    <row r="75" spans="1:12" s="25" customFormat="1" ht="15.75" customHeight="1">
      <c r="A75" s="22"/>
      <c r="B75" s="84" t="s">
        <v>46</v>
      </c>
      <c r="C75" s="118" t="s">
        <v>47</v>
      </c>
      <c r="D75" s="119"/>
      <c r="E75" s="120">
        <f>+E76+E80</f>
        <v>201</v>
      </c>
      <c r="G75" s="61"/>
      <c r="H75" s="63"/>
      <c r="L75" s="27"/>
    </row>
    <row r="76" spans="1:12" s="25" customFormat="1" ht="15.75" customHeight="1">
      <c r="A76" s="22"/>
      <c r="B76" s="84" t="s">
        <v>76</v>
      </c>
      <c r="C76" s="23"/>
      <c r="D76" s="23"/>
      <c r="E76" s="124">
        <f>SUM(E77:E79)</f>
        <v>55</v>
      </c>
      <c r="G76" s="61"/>
      <c r="H76" s="63"/>
      <c r="L76" s="27"/>
    </row>
    <row r="77" spans="1:12" s="25" customFormat="1" ht="47.25">
      <c r="A77" s="22"/>
      <c r="B77" s="13" t="s">
        <v>77</v>
      </c>
      <c r="C77" s="23" t="s">
        <v>12</v>
      </c>
      <c r="D77" s="23">
        <v>1</v>
      </c>
      <c r="E77" s="24">
        <v>18</v>
      </c>
      <c r="G77" s="26"/>
      <c r="H77" s="26"/>
      <c r="I77" s="26"/>
      <c r="L77" s="27"/>
    </row>
    <row r="78" spans="1:12" s="25" customFormat="1" ht="31.5">
      <c r="A78" s="22"/>
      <c r="B78" s="252" t="s">
        <v>78</v>
      </c>
      <c r="C78" s="23" t="s">
        <v>12</v>
      </c>
      <c r="D78" s="23">
        <v>1</v>
      </c>
      <c r="E78" s="24">
        <v>24</v>
      </c>
      <c r="G78" s="26"/>
      <c r="H78" s="26"/>
      <c r="I78" s="26"/>
      <c r="L78" s="27"/>
    </row>
    <row r="79" spans="1:12" s="25" customFormat="1">
      <c r="A79" s="22"/>
      <c r="B79" s="29" t="s">
        <v>79</v>
      </c>
      <c r="C79" s="23" t="s">
        <v>12</v>
      </c>
      <c r="D79" s="23">
        <v>1</v>
      </c>
      <c r="E79" s="24">
        <v>13</v>
      </c>
      <c r="G79" s="26"/>
      <c r="H79" s="26"/>
      <c r="I79" s="26"/>
      <c r="L79" s="27"/>
    </row>
    <row r="80" spans="1:12" s="25" customFormat="1" ht="31.5">
      <c r="A80" s="22"/>
      <c r="B80" s="208" t="s">
        <v>80</v>
      </c>
      <c r="C80" s="23"/>
      <c r="D80" s="23"/>
      <c r="E80" s="164">
        <f>SUM(E81:E91)</f>
        <v>146</v>
      </c>
      <c r="G80" s="26"/>
      <c r="H80" s="26"/>
      <c r="I80" s="26"/>
      <c r="L80" s="27"/>
    </row>
    <row r="81" spans="1:12" s="25" customFormat="1">
      <c r="A81" s="22"/>
      <c r="B81" s="13" t="s">
        <v>81</v>
      </c>
      <c r="C81" s="23" t="s">
        <v>12</v>
      </c>
      <c r="D81" s="23">
        <v>1</v>
      </c>
      <c r="E81" s="112">
        <v>19</v>
      </c>
      <c r="G81" s="26"/>
      <c r="H81" s="26"/>
      <c r="I81" s="26"/>
      <c r="L81" s="27"/>
    </row>
    <row r="82" spans="1:12" s="25" customFormat="1" ht="29.25" customHeight="1">
      <c r="A82" s="22"/>
      <c r="B82" s="125" t="s">
        <v>82</v>
      </c>
      <c r="C82" s="23" t="s">
        <v>12</v>
      </c>
      <c r="D82" s="23">
        <v>1</v>
      </c>
      <c r="E82" s="112">
        <v>18</v>
      </c>
      <c r="G82" s="26"/>
      <c r="H82" s="26"/>
      <c r="I82" s="26"/>
      <c r="L82" s="27"/>
    </row>
    <row r="83" spans="1:12" s="25" customFormat="1" ht="31.5">
      <c r="A83" s="22"/>
      <c r="B83" s="125" t="s">
        <v>83</v>
      </c>
      <c r="C83" s="23" t="s">
        <v>12</v>
      </c>
      <c r="D83" s="23">
        <v>1</v>
      </c>
      <c r="E83" s="112">
        <f>56-34</f>
        <v>22</v>
      </c>
      <c r="G83" s="26"/>
      <c r="H83" s="26"/>
      <c r="I83" s="26"/>
      <c r="L83" s="27"/>
    </row>
    <row r="84" spans="1:12" s="25" customFormat="1" ht="31.5">
      <c r="A84" s="22"/>
      <c r="B84" s="125" t="s">
        <v>84</v>
      </c>
      <c r="C84" s="23" t="s">
        <v>12</v>
      </c>
      <c r="D84" s="23">
        <v>1</v>
      </c>
      <c r="E84" s="112">
        <v>11</v>
      </c>
      <c r="G84" s="26"/>
      <c r="H84" s="26"/>
      <c r="I84" s="26"/>
      <c r="L84" s="27"/>
    </row>
    <row r="85" spans="1:12" s="25" customFormat="1">
      <c r="A85" s="22"/>
      <c r="B85" s="125" t="s">
        <v>85</v>
      </c>
      <c r="C85" s="23" t="s">
        <v>12</v>
      </c>
      <c r="D85" s="23">
        <v>1</v>
      </c>
      <c r="E85" s="112">
        <v>3</v>
      </c>
      <c r="G85" s="26"/>
      <c r="H85" s="26"/>
      <c r="I85" s="26"/>
      <c r="L85" s="27"/>
    </row>
    <row r="86" spans="1:12" s="25" customFormat="1" ht="31.5">
      <c r="A86" s="22"/>
      <c r="B86" s="233" t="s">
        <v>86</v>
      </c>
      <c r="C86" s="23" t="s">
        <v>12</v>
      </c>
      <c r="D86" s="23">
        <v>1</v>
      </c>
      <c r="E86" s="112">
        <v>4</v>
      </c>
      <c r="G86" s="26"/>
      <c r="H86" s="26"/>
      <c r="I86" s="26"/>
      <c r="L86" s="27"/>
    </row>
    <row r="87" spans="1:12" s="25" customFormat="1">
      <c r="A87" s="22"/>
      <c r="B87" s="233" t="s">
        <v>87</v>
      </c>
      <c r="C87" s="23" t="s">
        <v>12</v>
      </c>
      <c r="D87" s="23">
        <v>1</v>
      </c>
      <c r="E87" s="112">
        <v>3</v>
      </c>
      <c r="G87" s="26"/>
      <c r="H87" s="26"/>
      <c r="I87" s="26"/>
      <c r="L87" s="27"/>
    </row>
    <row r="88" spans="1:12" s="25" customFormat="1" ht="31.5">
      <c r="A88" s="22"/>
      <c r="B88" s="233" t="s">
        <v>88</v>
      </c>
      <c r="C88" s="23" t="s">
        <v>12</v>
      </c>
      <c r="D88" s="23">
        <v>1</v>
      </c>
      <c r="E88" s="112">
        <v>26</v>
      </c>
      <c r="G88" s="26"/>
      <c r="H88" s="26"/>
      <c r="I88" s="26"/>
      <c r="L88" s="27"/>
    </row>
    <row r="89" spans="1:12" s="25" customFormat="1" ht="31.5">
      <c r="A89" s="22"/>
      <c r="B89" s="233" t="s">
        <v>89</v>
      </c>
      <c r="C89" s="23" t="s">
        <v>12</v>
      </c>
      <c r="D89" s="23">
        <v>1</v>
      </c>
      <c r="E89" s="112">
        <v>16</v>
      </c>
      <c r="G89" s="26"/>
      <c r="H89" s="26"/>
      <c r="I89" s="26"/>
      <c r="L89" s="27"/>
    </row>
    <row r="90" spans="1:12" s="25" customFormat="1">
      <c r="A90" s="22"/>
      <c r="B90" s="234" t="s">
        <v>90</v>
      </c>
      <c r="C90" s="23" t="s">
        <v>12</v>
      </c>
      <c r="D90" s="23">
        <v>1</v>
      </c>
      <c r="E90" s="235">
        <v>5</v>
      </c>
      <c r="G90" s="26"/>
      <c r="H90" s="26"/>
      <c r="I90" s="26"/>
      <c r="L90" s="27"/>
    </row>
    <row r="91" spans="1:12" s="25" customFormat="1">
      <c r="A91" s="22"/>
      <c r="B91" s="234" t="s">
        <v>91</v>
      </c>
      <c r="C91" s="23" t="s">
        <v>12</v>
      </c>
      <c r="D91" s="23">
        <v>1</v>
      </c>
      <c r="E91" s="235">
        <v>19</v>
      </c>
      <c r="G91" s="26"/>
      <c r="H91" s="26"/>
      <c r="I91" s="26"/>
      <c r="L91" s="27"/>
    </row>
    <row r="92" spans="1:12" s="25" customFormat="1" ht="15.75" customHeight="1">
      <c r="A92" s="22"/>
      <c r="B92" s="126" t="s">
        <v>92</v>
      </c>
      <c r="C92" s="118" t="s">
        <v>93</v>
      </c>
      <c r="D92" s="127"/>
      <c r="E92" s="120">
        <f>SUM(E93:E96)</f>
        <v>4165</v>
      </c>
      <c r="G92" s="61"/>
      <c r="H92" s="63"/>
      <c r="L92" s="27"/>
    </row>
    <row r="93" spans="1:12" s="25" customFormat="1" ht="31.5">
      <c r="A93" s="22"/>
      <c r="B93" s="128" t="s">
        <v>94</v>
      </c>
      <c r="C93" s="122"/>
      <c r="D93" s="129"/>
      <c r="E93" s="130">
        <f>2750+631</f>
        <v>3381</v>
      </c>
      <c r="G93" s="61"/>
      <c r="H93" s="63"/>
      <c r="L93" s="27"/>
    </row>
    <row r="94" spans="1:12" s="25" customFormat="1" ht="47.25">
      <c r="A94" s="22"/>
      <c r="B94" s="128" t="s">
        <v>95</v>
      </c>
      <c r="C94" s="23" t="s">
        <v>12</v>
      </c>
      <c r="D94" s="23">
        <v>1</v>
      </c>
      <c r="E94" s="130">
        <v>19</v>
      </c>
      <c r="G94" s="61"/>
      <c r="H94" s="63"/>
      <c r="L94" s="27"/>
    </row>
    <row r="95" spans="1:12" s="25" customFormat="1" ht="110.25">
      <c r="A95" s="22"/>
      <c r="B95" s="128" t="s">
        <v>96</v>
      </c>
      <c r="C95" s="23" t="s">
        <v>12</v>
      </c>
      <c r="D95" s="23">
        <v>1</v>
      </c>
      <c r="E95" s="130">
        <v>465</v>
      </c>
      <c r="G95" s="61"/>
      <c r="H95" s="63"/>
      <c r="L95" s="27"/>
    </row>
    <row r="96" spans="1:12" s="25" customFormat="1" ht="78.75">
      <c r="A96" s="22"/>
      <c r="B96" s="128" t="s">
        <v>97</v>
      </c>
      <c r="C96" s="23" t="s">
        <v>12</v>
      </c>
      <c r="D96" s="23">
        <v>1</v>
      </c>
      <c r="E96" s="130">
        <v>300</v>
      </c>
      <c r="G96" s="61"/>
      <c r="H96" s="63"/>
      <c r="L96" s="27"/>
    </row>
    <row r="97" spans="1:39" s="25" customFormat="1" ht="30" customHeight="1">
      <c r="A97" s="281" t="s">
        <v>98</v>
      </c>
      <c r="B97" s="282"/>
      <c r="C97" s="282"/>
      <c r="D97" s="131"/>
      <c r="E97" s="109">
        <f>E98</f>
        <v>19000</v>
      </c>
      <c r="G97" s="61"/>
      <c r="H97" s="49"/>
      <c r="J97" s="62"/>
      <c r="L97" s="62"/>
    </row>
    <row r="98" spans="1:39" s="25" customFormat="1" ht="24" customHeight="1">
      <c r="A98" s="132"/>
      <c r="B98" s="77" t="s">
        <v>99</v>
      </c>
      <c r="C98" s="133" t="s">
        <v>10</v>
      </c>
      <c r="D98" s="77"/>
      <c r="E98" s="111">
        <f>SUM(E99:E100)</f>
        <v>19000</v>
      </c>
      <c r="J98" s="62"/>
      <c r="L98" s="62"/>
    </row>
    <row r="99" spans="1:39" s="25" customFormat="1">
      <c r="A99" s="132"/>
      <c r="B99" s="115" t="s">
        <v>100</v>
      </c>
      <c r="C99" s="23" t="s">
        <v>12</v>
      </c>
      <c r="D99" s="134">
        <v>1</v>
      </c>
      <c r="E99" s="112">
        <f>15000+3000</f>
        <v>18000</v>
      </c>
      <c r="J99" s="62"/>
      <c r="L99" s="62"/>
    </row>
    <row r="100" spans="1:39" s="25" customFormat="1" ht="31.5">
      <c r="A100" s="132"/>
      <c r="B100" s="115" t="s">
        <v>101</v>
      </c>
      <c r="C100" s="23" t="s">
        <v>12</v>
      </c>
      <c r="D100" s="134">
        <v>1</v>
      </c>
      <c r="E100" s="112">
        <v>1000</v>
      </c>
      <c r="J100" s="62"/>
      <c r="L100" s="62"/>
    </row>
    <row r="101" spans="1:39" s="25" customFormat="1" ht="21.75" customHeight="1">
      <c r="A101" s="283" t="s">
        <v>102</v>
      </c>
      <c r="B101" s="284"/>
      <c r="C101" s="284"/>
      <c r="D101" s="284"/>
      <c r="E101" s="135">
        <f>+E105+E111+E108+E102+E115</f>
        <v>6555</v>
      </c>
      <c r="J101" s="46"/>
    </row>
    <row r="102" spans="1:39" s="25" customFormat="1">
      <c r="A102" s="50"/>
      <c r="B102" s="77" t="s">
        <v>9</v>
      </c>
      <c r="C102" s="133" t="s">
        <v>10</v>
      </c>
      <c r="D102" s="77"/>
      <c r="E102" s="111">
        <f>SUM(E103:E104)</f>
        <v>366</v>
      </c>
      <c r="J102" s="46"/>
    </row>
    <row r="103" spans="1:39" s="25" customFormat="1" ht="31.5">
      <c r="A103" s="50"/>
      <c r="B103" s="115" t="s">
        <v>103</v>
      </c>
      <c r="C103" s="23" t="s">
        <v>12</v>
      </c>
      <c r="D103" s="134">
        <v>1</v>
      </c>
      <c r="E103" s="112">
        <v>350</v>
      </c>
      <c r="J103" s="46"/>
    </row>
    <row r="104" spans="1:39" s="25" customFormat="1">
      <c r="A104" s="50"/>
      <c r="B104" s="232" t="s">
        <v>104</v>
      </c>
      <c r="C104" s="23" t="s">
        <v>12</v>
      </c>
      <c r="D104" s="134">
        <v>1</v>
      </c>
      <c r="E104" s="112">
        <v>16</v>
      </c>
      <c r="J104" s="46"/>
    </row>
    <row r="105" spans="1:39" s="25" customFormat="1" ht="15.75" customHeight="1">
      <c r="A105" s="50"/>
      <c r="B105" s="111" t="s">
        <v>31</v>
      </c>
      <c r="C105" s="133" t="s">
        <v>32</v>
      </c>
      <c r="D105" s="77"/>
      <c r="E105" s="111">
        <f>E106</f>
        <v>3457</v>
      </c>
    </row>
    <row r="106" spans="1:39" s="25" customFormat="1" ht="15.75" customHeight="1">
      <c r="A106" s="50"/>
      <c r="B106" s="86" t="s">
        <v>33</v>
      </c>
      <c r="C106" s="133"/>
      <c r="D106" s="77"/>
      <c r="E106" s="111">
        <f>E107</f>
        <v>3457</v>
      </c>
    </row>
    <row r="107" spans="1:39" s="25" customFormat="1" ht="15.75" customHeight="1">
      <c r="A107" s="50"/>
      <c r="B107" s="94" t="s">
        <v>105</v>
      </c>
      <c r="C107" s="23" t="s">
        <v>12</v>
      </c>
      <c r="D107" s="134">
        <v>1</v>
      </c>
      <c r="E107" s="112">
        <f>541+2916</f>
        <v>3457</v>
      </c>
    </row>
    <row r="108" spans="1:39" s="87" customFormat="1" ht="15.75" customHeight="1">
      <c r="A108" s="50"/>
      <c r="B108" s="111" t="s">
        <v>106</v>
      </c>
      <c r="C108" s="133" t="s">
        <v>107</v>
      </c>
      <c r="D108" s="77"/>
      <c r="E108" s="111">
        <f>E109</f>
        <v>243</v>
      </c>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row>
    <row r="109" spans="1:39" s="25" customFormat="1" ht="15.75" customHeight="1">
      <c r="A109" s="50"/>
      <c r="B109" s="136" t="s">
        <v>108</v>
      </c>
      <c r="C109" s="23"/>
      <c r="D109" s="23"/>
      <c r="E109" s="124">
        <f>SUM(E110:E110)</f>
        <v>243</v>
      </c>
    </row>
    <row r="110" spans="1:39" s="25" customFormat="1" ht="31.5">
      <c r="A110" s="50"/>
      <c r="B110" s="137" t="s">
        <v>109</v>
      </c>
      <c r="C110" s="23" t="s">
        <v>12</v>
      </c>
      <c r="D110" s="23">
        <v>1</v>
      </c>
      <c r="E110" s="112">
        <v>243</v>
      </c>
    </row>
    <row r="111" spans="1:39" s="25" customFormat="1" ht="15.75" customHeight="1">
      <c r="A111" s="50"/>
      <c r="B111" s="111" t="s">
        <v>37</v>
      </c>
      <c r="C111" s="133" t="s">
        <v>38</v>
      </c>
      <c r="D111" s="77"/>
      <c r="E111" s="111">
        <f>E112</f>
        <v>1345</v>
      </c>
      <c r="G111" s="61"/>
      <c r="H111" s="49"/>
      <c r="J111" s="46"/>
    </row>
    <row r="112" spans="1:39" s="25" customFormat="1" ht="15.75" customHeight="1">
      <c r="A112" s="50"/>
      <c r="B112" s="110" t="s">
        <v>110</v>
      </c>
      <c r="C112" s="23"/>
      <c r="D112" s="23"/>
      <c r="E112" s="124">
        <f>SUM(E113:E114)</f>
        <v>1345</v>
      </c>
      <c r="G112" s="61"/>
      <c r="H112" s="49"/>
      <c r="J112" s="46"/>
    </row>
    <row r="113" spans="1:10" s="25" customFormat="1" ht="31.5">
      <c r="A113" s="50"/>
      <c r="B113" s="138" t="s">
        <v>111</v>
      </c>
      <c r="C113" s="23" t="s">
        <v>12</v>
      </c>
      <c r="D113" s="23">
        <v>1</v>
      </c>
      <c r="E113" s="112">
        <v>1240</v>
      </c>
      <c r="G113" s="61"/>
      <c r="H113" s="49"/>
      <c r="J113" s="46"/>
    </row>
    <row r="114" spans="1:10" s="25" customFormat="1">
      <c r="A114" s="50"/>
      <c r="B114" s="138" t="s">
        <v>112</v>
      </c>
      <c r="C114" s="23" t="s">
        <v>12</v>
      </c>
      <c r="D114" s="23">
        <v>1</v>
      </c>
      <c r="E114" s="112">
        <v>105</v>
      </c>
      <c r="G114" s="61"/>
      <c r="H114" s="49"/>
      <c r="J114" s="46"/>
    </row>
    <row r="115" spans="1:10" s="25" customFormat="1">
      <c r="A115" s="50"/>
      <c r="B115" s="111" t="s">
        <v>46</v>
      </c>
      <c r="C115" s="133"/>
      <c r="D115" s="77"/>
      <c r="E115" s="111">
        <f>E116+E119+E132</f>
        <v>1144</v>
      </c>
      <c r="G115" s="61"/>
      <c r="H115" s="49"/>
      <c r="J115" s="46"/>
    </row>
    <row r="116" spans="1:10" s="25" customFormat="1">
      <c r="A116" s="50"/>
      <c r="B116" s="136" t="s">
        <v>76</v>
      </c>
      <c r="C116" s="23"/>
      <c r="D116" s="23"/>
      <c r="E116" s="112">
        <f>E117+E118</f>
        <v>516</v>
      </c>
      <c r="G116" s="61"/>
      <c r="H116" s="49"/>
      <c r="J116" s="46"/>
    </row>
    <row r="117" spans="1:10" s="25" customFormat="1">
      <c r="A117" s="50"/>
      <c r="B117" s="13" t="s">
        <v>113</v>
      </c>
      <c r="C117" s="23" t="s">
        <v>12</v>
      </c>
      <c r="D117" s="23">
        <v>1</v>
      </c>
      <c r="E117" s="112">
        <v>442</v>
      </c>
      <c r="G117" s="61"/>
      <c r="H117" s="49"/>
      <c r="J117" s="46"/>
    </row>
    <row r="118" spans="1:10" s="25" customFormat="1">
      <c r="A118" s="50"/>
      <c r="B118" s="20" t="s">
        <v>114</v>
      </c>
      <c r="C118" s="23" t="s">
        <v>12</v>
      </c>
      <c r="D118" s="23">
        <v>1</v>
      </c>
      <c r="E118" s="112">
        <v>74</v>
      </c>
      <c r="G118" s="61"/>
      <c r="H118" s="49"/>
      <c r="J118" s="46"/>
    </row>
    <row r="119" spans="1:10" s="25" customFormat="1" ht="31.5">
      <c r="A119" s="50"/>
      <c r="B119" s="208" t="s">
        <v>80</v>
      </c>
      <c r="C119" s="23"/>
      <c r="D119" s="23"/>
      <c r="E119" s="124">
        <f>SUM(E120:E131)</f>
        <v>528</v>
      </c>
      <c r="G119" s="61"/>
      <c r="H119" s="49"/>
      <c r="J119" s="46"/>
    </row>
    <row r="120" spans="1:10" s="25" customFormat="1">
      <c r="A120" s="50"/>
      <c r="B120" s="125" t="s">
        <v>115</v>
      </c>
      <c r="C120" s="23" t="s">
        <v>12</v>
      </c>
      <c r="D120" s="23">
        <v>1</v>
      </c>
      <c r="E120" s="112">
        <v>85</v>
      </c>
      <c r="G120" s="61"/>
      <c r="H120" s="49"/>
      <c r="J120" s="46"/>
    </row>
    <row r="121" spans="1:10" s="25" customFormat="1">
      <c r="A121" s="50"/>
      <c r="B121" s="236" t="s">
        <v>116</v>
      </c>
      <c r="C121" s="23" t="s">
        <v>12</v>
      </c>
      <c r="D121" s="23">
        <v>1</v>
      </c>
      <c r="E121" s="112">
        <v>20</v>
      </c>
      <c r="H121" s="49"/>
      <c r="J121" s="46"/>
    </row>
    <row r="122" spans="1:10" s="25" customFormat="1">
      <c r="A122" s="50"/>
      <c r="B122" s="125" t="s">
        <v>117</v>
      </c>
      <c r="C122" s="23" t="s">
        <v>12</v>
      </c>
      <c r="D122" s="23">
        <v>1</v>
      </c>
      <c r="E122" s="112">
        <v>7</v>
      </c>
      <c r="H122" s="49"/>
      <c r="J122" s="46"/>
    </row>
    <row r="123" spans="1:10" s="25" customFormat="1" ht="30.75">
      <c r="A123" s="50"/>
      <c r="B123" s="233" t="s">
        <v>118</v>
      </c>
      <c r="C123" s="23" t="s">
        <v>12</v>
      </c>
      <c r="D123" s="23">
        <v>1</v>
      </c>
      <c r="E123" s="112">
        <v>37</v>
      </c>
      <c r="H123" s="49"/>
      <c r="J123" s="46"/>
    </row>
    <row r="124" spans="1:10" s="25" customFormat="1" ht="31.5">
      <c r="A124" s="50"/>
      <c r="B124" s="233" t="s">
        <v>119</v>
      </c>
      <c r="C124" s="23" t="s">
        <v>12</v>
      </c>
      <c r="D124" s="23">
        <v>1</v>
      </c>
      <c r="E124" s="112">
        <v>17</v>
      </c>
      <c r="G124" s="61"/>
      <c r="H124" s="49"/>
      <c r="J124" s="46"/>
    </row>
    <row r="125" spans="1:10" s="25" customFormat="1" ht="30.75">
      <c r="A125" s="50"/>
      <c r="B125" s="233" t="s">
        <v>120</v>
      </c>
      <c r="C125" s="23" t="s">
        <v>12</v>
      </c>
      <c r="D125" s="23">
        <v>1</v>
      </c>
      <c r="E125" s="112">
        <v>27</v>
      </c>
      <c r="G125" s="61"/>
      <c r="H125" s="49"/>
      <c r="J125" s="46"/>
    </row>
    <row r="126" spans="1:10" s="25" customFormat="1" ht="30.75">
      <c r="A126" s="50"/>
      <c r="B126" s="233" t="s">
        <v>121</v>
      </c>
      <c r="C126" s="23" t="s">
        <v>12</v>
      </c>
      <c r="D126" s="23">
        <v>1</v>
      </c>
      <c r="E126" s="112">
        <v>6</v>
      </c>
      <c r="G126" s="61"/>
      <c r="H126" s="49"/>
      <c r="J126" s="46"/>
    </row>
    <row r="127" spans="1:10" s="25" customFormat="1">
      <c r="A127" s="50"/>
      <c r="B127" s="125" t="s">
        <v>122</v>
      </c>
      <c r="C127" s="23" t="s">
        <v>12</v>
      </c>
      <c r="D127" s="23">
        <v>1</v>
      </c>
      <c r="E127" s="112">
        <v>52</v>
      </c>
      <c r="G127" s="61"/>
      <c r="H127" s="49"/>
      <c r="J127" s="46"/>
    </row>
    <row r="128" spans="1:10" s="25" customFormat="1">
      <c r="A128" s="50"/>
      <c r="B128" s="125" t="s">
        <v>123</v>
      </c>
      <c r="C128" s="23" t="s">
        <v>12</v>
      </c>
      <c r="D128" s="23">
        <v>1</v>
      </c>
      <c r="E128" s="112">
        <v>14</v>
      </c>
      <c r="G128" s="61"/>
      <c r="H128" s="49"/>
      <c r="J128" s="46"/>
    </row>
    <row r="129" spans="1:15" s="25" customFormat="1">
      <c r="A129" s="50"/>
      <c r="B129" s="125" t="s">
        <v>124</v>
      </c>
      <c r="C129" s="23" t="s">
        <v>12</v>
      </c>
      <c r="D129" s="23">
        <v>1</v>
      </c>
      <c r="E129" s="112">
        <v>14</v>
      </c>
      <c r="G129" s="61"/>
      <c r="H129" s="49"/>
      <c r="J129" s="46"/>
    </row>
    <row r="130" spans="1:15" s="25" customFormat="1" ht="31.5">
      <c r="A130" s="50"/>
      <c r="B130" s="233" t="s">
        <v>125</v>
      </c>
      <c r="C130" s="23" t="s">
        <v>12</v>
      </c>
      <c r="D130" s="23">
        <v>1</v>
      </c>
      <c r="E130" s="112">
        <v>172</v>
      </c>
      <c r="G130" s="61"/>
      <c r="H130" s="49"/>
      <c r="J130" s="46"/>
    </row>
    <row r="131" spans="1:15" s="25" customFormat="1">
      <c r="A131" s="50"/>
      <c r="B131" s="125" t="s">
        <v>126</v>
      </c>
      <c r="C131" s="23" t="s">
        <v>12</v>
      </c>
      <c r="D131" s="23">
        <v>1</v>
      </c>
      <c r="E131" s="112">
        <v>77</v>
      </c>
      <c r="G131" s="61"/>
      <c r="H131" s="49"/>
      <c r="J131" s="46"/>
    </row>
    <row r="132" spans="1:15" s="25" customFormat="1">
      <c r="A132" s="50"/>
      <c r="B132" s="103" t="s">
        <v>127</v>
      </c>
      <c r="C132" s="23"/>
      <c r="D132" s="23"/>
      <c r="E132" s="124">
        <f>SUM(E133:E133)</f>
        <v>100</v>
      </c>
      <c r="G132" s="61"/>
      <c r="H132" s="49"/>
      <c r="J132" s="46"/>
    </row>
    <row r="133" spans="1:15" s="25" customFormat="1">
      <c r="A133" s="50"/>
      <c r="B133" s="192" t="s">
        <v>128</v>
      </c>
      <c r="C133" s="23" t="s">
        <v>12</v>
      </c>
      <c r="D133" s="23">
        <v>1</v>
      </c>
      <c r="E133" s="112">
        <f>100</f>
        <v>100</v>
      </c>
      <c r="G133" s="61"/>
      <c r="H133" s="49"/>
      <c r="J133" s="46"/>
    </row>
    <row r="134" spans="1:15" s="25" customFormat="1" ht="15.75" customHeight="1">
      <c r="A134" s="139"/>
      <c r="B134" s="140" t="s">
        <v>129</v>
      </c>
      <c r="C134" s="285"/>
      <c r="D134" s="285"/>
      <c r="E134" s="141">
        <f>E135+E136+E241+E268+E270</f>
        <v>32929</v>
      </c>
      <c r="G134" s="61"/>
      <c r="H134" s="142"/>
      <c r="J134" s="27"/>
      <c r="K134" s="62"/>
      <c r="M134" s="62"/>
      <c r="N134" s="62"/>
      <c r="O134" s="62"/>
    </row>
    <row r="135" spans="1:15" s="25" customFormat="1" ht="15.75" customHeight="1">
      <c r="A135" s="143" t="s">
        <v>130</v>
      </c>
      <c r="B135" s="144"/>
      <c r="C135" s="145"/>
      <c r="D135" s="145"/>
      <c r="E135" s="135">
        <v>0</v>
      </c>
      <c r="G135" s="61"/>
      <c r="H135" s="63"/>
    </row>
    <row r="136" spans="1:15" s="25" customFormat="1" ht="15.75" customHeight="1">
      <c r="A136" s="143" t="s">
        <v>8</v>
      </c>
      <c r="B136" s="146"/>
      <c r="C136" s="145"/>
      <c r="D136" s="145"/>
      <c r="E136" s="135">
        <f>E137+E217+E238</f>
        <v>7297</v>
      </c>
      <c r="G136" s="61"/>
      <c r="H136" s="63"/>
      <c r="K136" s="62"/>
      <c r="L136" s="62"/>
      <c r="M136" s="62"/>
    </row>
    <row r="137" spans="1:15" s="25" customFormat="1" ht="18" customHeight="1">
      <c r="A137" s="49"/>
      <c r="B137" s="111" t="s">
        <v>131</v>
      </c>
      <c r="C137" s="133" t="s">
        <v>132</v>
      </c>
      <c r="D137" s="77"/>
      <c r="E137" s="111">
        <f>E138+E166+E199+E189+E206+E210+E214+E203</f>
        <v>6832</v>
      </c>
      <c r="G137" s="61"/>
      <c r="H137" s="63"/>
      <c r="I137" s="62"/>
      <c r="K137" s="62"/>
      <c r="L137" s="62"/>
      <c r="M137" s="62"/>
      <c r="O137" s="62"/>
    </row>
    <row r="138" spans="1:15" s="25" customFormat="1" ht="18" customHeight="1">
      <c r="A138" s="49"/>
      <c r="B138" s="129" t="s">
        <v>133</v>
      </c>
      <c r="C138" s="147"/>
      <c r="D138" s="147"/>
      <c r="E138" s="148">
        <f>SUM(E139:E165)</f>
        <v>1905</v>
      </c>
      <c r="G138" s="149"/>
      <c r="H138" s="150"/>
      <c r="I138" s="62"/>
      <c r="K138" s="62"/>
      <c r="L138" s="62"/>
      <c r="M138" s="62"/>
      <c r="O138" s="62"/>
    </row>
    <row r="139" spans="1:15" s="25" customFormat="1">
      <c r="A139" s="49"/>
      <c r="B139" s="115" t="s">
        <v>134</v>
      </c>
      <c r="C139" s="23" t="s">
        <v>12</v>
      </c>
      <c r="D139" s="134">
        <v>1</v>
      </c>
      <c r="E139" s="112">
        <v>72</v>
      </c>
      <c r="G139" s="61"/>
      <c r="H139" s="150"/>
      <c r="I139" s="62"/>
      <c r="K139" s="62"/>
      <c r="L139" s="62"/>
      <c r="M139" s="62"/>
      <c r="O139" s="62"/>
    </row>
    <row r="140" spans="1:15" s="25" customFormat="1" ht="18" customHeight="1">
      <c r="A140" s="49"/>
      <c r="B140" s="115" t="s">
        <v>135</v>
      </c>
      <c r="C140" s="23" t="s">
        <v>12</v>
      </c>
      <c r="D140" s="134">
        <v>5</v>
      </c>
      <c r="E140" s="112">
        <v>175</v>
      </c>
      <c r="G140" s="61"/>
      <c r="H140" s="150"/>
      <c r="I140" s="62"/>
      <c r="K140" s="62"/>
      <c r="L140" s="62"/>
      <c r="M140" s="62"/>
      <c r="O140" s="62"/>
    </row>
    <row r="141" spans="1:15" s="25" customFormat="1" ht="18" customHeight="1">
      <c r="A141" s="49"/>
      <c r="B141" s="115" t="s">
        <v>136</v>
      </c>
      <c r="C141" s="23" t="s">
        <v>12</v>
      </c>
      <c r="D141" s="134">
        <v>1</v>
      </c>
      <c r="E141" s="112">
        <v>12</v>
      </c>
      <c r="G141" s="61"/>
      <c r="H141" s="150"/>
      <c r="I141" s="62"/>
      <c r="K141" s="62"/>
      <c r="L141" s="62"/>
      <c r="M141" s="62"/>
      <c r="O141" s="62"/>
    </row>
    <row r="142" spans="1:15" s="25" customFormat="1" ht="18" customHeight="1">
      <c r="A142" s="49"/>
      <c r="B142" s="115" t="s">
        <v>137</v>
      </c>
      <c r="C142" s="23" t="s">
        <v>12</v>
      </c>
      <c r="D142" s="134">
        <v>1</v>
      </c>
      <c r="E142" s="112">
        <v>30</v>
      </c>
      <c r="G142" s="61"/>
      <c r="H142" s="150"/>
      <c r="I142" s="62"/>
      <c r="K142" s="62"/>
      <c r="L142" s="62"/>
      <c r="M142" s="62"/>
      <c r="O142" s="62"/>
    </row>
    <row r="143" spans="1:15" s="25" customFormat="1" ht="18" customHeight="1">
      <c r="A143" s="49"/>
      <c r="B143" s="115" t="s">
        <v>138</v>
      </c>
      <c r="C143" s="23" t="s">
        <v>12</v>
      </c>
      <c r="D143" s="134">
        <v>9</v>
      </c>
      <c r="E143" s="112">
        <v>67</v>
      </c>
      <c r="G143" s="61"/>
      <c r="H143" s="150"/>
      <c r="I143" s="62"/>
      <c r="K143" s="62"/>
      <c r="L143" s="62"/>
      <c r="M143" s="62"/>
      <c r="O143" s="62"/>
    </row>
    <row r="144" spans="1:15" s="25" customFormat="1" ht="18" customHeight="1">
      <c r="A144" s="49"/>
      <c r="B144" s="115" t="s">
        <v>139</v>
      </c>
      <c r="C144" s="23" t="s">
        <v>12</v>
      </c>
      <c r="D144" s="134">
        <v>10</v>
      </c>
      <c r="E144" s="112">
        <v>140</v>
      </c>
      <c r="G144" s="61"/>
      <c r="H144" s="150"/>
      <c r="I144" s="62"/>
      <c r="K144" s="62"/>
      <c r="L144" s="62"/>
      <c r="M144" s="62"/>
      <c r="O144" s="62"/>
    </row>
    <row r="145" spans="1:15" s="25" customFormat="1" ht="18" customHeight="1">
      <c r="A145" s="49"/>
      <c r="B145" s="115" t="s">
        <v>140</v>
      </c>
      <c r="C145" s="23" t="s">
        <v>12</v>
      </c>
      <c r="D145" s="134">
        <v>1</v>
      </c>
      <c r="E145" s="112">
        <v>46</v>
      </c>
      <c r="G145" s="61"/>
      <c r="H145" s="150"/>
      <c r="I145" s="62"/>
      <c r="K145" s="62"/>
      <c r="L145" s="62"/>
      <c r="M145" s="62"/>
      <c r="O145" s="62"/>
    </row>
    <row r="146" spans="1:15" s="25" customFormat="1" ht="18" customHeight="1">
      <c r="A146" s="49"/>
      <c r="B146" s="115" t="s">
        <v>141</v>
      </c>
      <c r="C146" s="23" t="s">
        <v>12</v>
      </c>
      <c r="D146" s="134">
        <v>10</v>
      </c>
      <c r="E146" s="112">
        <v>37</v>
      </c>
      <c r="G146" s="61"/>
      <c r="H146" s="150"/>
      <c r="I146" s="62"/>
      <c r="K146" s="62"/>
      <c r="L146" s="62"/>
      <c r="M146" s="62"/>
      <c r="O146" s="62"/>
    </row>
    <row r="147" spans="1:15" s="25" customFormat="1" ht="18" customHeight="1">
      <c r="A147" s="49"/>
      <c r="B147" s="115" t="s">
        <v>142</v>
      </c>
      <c r="C147" s="23" t="s">
        <v>12</v>
      </c>
      <c r="D147" s="134">
        <v>1</v>
      </c>
      <c r="E147" s="112">
        <v>15</v>
      </c>
      <c r="G147" s="61"/>
      <c r="H147" s="150"/>
      <c r="I147" s="62"/>
      <c r="K147" s="62"/>
      <c r="L147" s="62"/>
      <c r="M147" s="62"/>
      <c r="O147" s="62"/>
    </row>
    <row r="148" spans="1:15" s="25" customFormat="1" ht="18" customHeight="1">
      <c r="A148" s="49"/>
      <c r="B148" s="220" t="s">
        <v>143</v>
      </c>
      <c r="C148" s="23" t="s">
        <v>12</v>
      </c>
      <c r="D148" s="134">
        <v>1</v>
      </c>
      <c r="E148" s="112">
        <v>19</v>
      </c>
      <c r="G148" s="61"/>
      <c r="H148" s="150"/>
      <c r="I148" s="62"/>
      <c r="K148" s="62"/>
      <c r="L148" s="62"/>
      <c r="M148" s="62"/>
      <c r="O148" s="62"/>
    </row>
    <row r="149" spans="1:15" s="25" customFormat="1" ht="18" customHeight="1">
      <c r="A149" s="49"/>
      <c r="B149" s="220" t="s">
        <v>144</v>
      </c>
      <c r="C149" s="23" t="s">
        <v>12</v>
      </c>
      <c r="D149" s="134">
        <v>2</v>
      </c>
      <c r="E149" s="112">
        <v>200</v>
      </c>
      <c r="G149" s="61"/>
      <c r="H149" s="150"/>
      <c r="I149" s="62"/>
      <c r="K149" s="62"/>
      <c r="L149" s="62"/>
      <c r="M149" s="62"/>
      <c r="O149" s="62"/>
    </row>
    <row r="150" spans="1:15" s="25" customFormat="1" ht="18" customHeight="1">
      <c r="A150" s="49"/>
      <c r="B150" s="220" t="s">
        <v>145</v>
      </c>
      <c r="C150" s="23" t="s">
        <v>12</v>
      </c>
      <c r="D150" s="134">
        <v>2</v>
      </c>
      <c r="E150" s="112">
        <v>200</v>
      </c>
      <c r="G150" s="61"/>
      <c r="H150" s="150"/>
      <c r="I150" s="62"/>
      <c r="K150" s="62"/>
      <c r="L150" s="62"/>
      <c r="M150" s="62"/>
      <c r="O150" s="62"/>
    </row>
    <row r="151" spans="1:15" s="25" customFormat="1" ht="18" customHeight="1">
      <c r="A151" s="49"/>
      <c r="B151" s="220" t="s">
        <v>146</v>
      </c>
      <c r="C151" s="23" t="s">
        <v>12</v>
      </c>
      <c r="D151" s="134">
        <v>1</v>
      </c>
      <c r="E151" s="112">
        <v>25</v>
      </c>
      <c r="G151" s="61"/>
      <c r="H151" s="150"/>
      <c r="I151" s="62"/>
      <c r="K151" s="62"/>
      <c r="L151" s="62"/>
      <c r="M151" s="62"/>
      <c r="O151" s="62"/>
    </row>
    <row r="152" spans="1:15" s="25" customFormat="1" ht="18" customHeight="1">
      <c r="A152" s="49"/>
      <c r="B152" s="239" t="s">
        <v>147</v>
      </c>
      <c r="C152" s="23" t="s">
        <v>12</v>
      </c>
      <c r="D152" s="134">
        <v>15</v>
      </c>
      <c r="E152" s="112">
        <f>230-17</f>
        <v>213</v>
      </c>
      <c r="G152" s="61"/>
      <c r="H152" s="150"/>
      <c r="I152" s="62"/>
      <c r="K152" s="62"/>
      <c r="L152" s="62"/>
      <c r="M152" s="62"/>
      <c r="O152" s="62"/>
    </row>
    <row r="153" spans="1:15" s="25" customFormat="1" ht="18" customHeight="1">
      <c r="A153" s="49"/>
      <c r="B153" s="263" t="s">
        <v>148</v>
      </c>
      <c r="C153" s="23" t="s">
        <v>12</v>
      </c>
      <c r="D153" s="134">
        <v>1</v>
      </c>
      <c r="E153" s="112">
        <v>17</v>
      </c>
      <c r="G153" s="61"/>
      <c r="H153" s="150"/>
      <c r="I153" s="62"/>
      <c r="K153" s="62"/>
      <c r="L153" s="62"/>
      <c r="M153" s="62"/>
      <c r="O153" s="62"/>
    </row>
    <row r="154" spans="1:15" s="25" customFormat="1" ht="18" customHeight="1">
      <c r="A154" s="49"/>
      <c r="B154" s="239" t="s">
        <v>149</v>
      </c>
      <c r="C154" s="23" t="s">
        <v>12</v>
      </c>
      <c r="D154" s="134">
        <v>25</v>
      </c>
      <c r="E154" s="112">
        <v>430</v>
      </c>
      <c r="G154" s="61"/>
      <c r="H154" s="150"/>
      <c r="I154" s="62"/>
      <c r="K154" s="62"/>
      <c r="L154" s="62"/>
      <c r="M154" s="62"/>
      <c r="O154" s="62"/>
    </row>
    <row r="155" spans="1:15" s="25" customFormat="1" ht="18" customHeight="1">
      <c r="A155" s="49"/>
      <c r="B155" s="220" t="s">
        <v>150</v>
      </c>
      <c r="C155" s="23" t="s">
        <v>12</v>
      </c>
      <c r="D155" s="134">
        <v>1</v>
      </c>
      <c r="E155" s="112">
        <v>10</v>
      </c>
      <c r="G155" s="61"/>
      <c r="H155" s="150"/>
      <c r="I155" s="62"/>
      <c r="K155" s="62"/>
      <c r="L155" s="62"/>
      <c r="M155" s="62"/>
      <c r="O155" s="62"/>
    </row>
    <row r="156" spans="1:15" s="25" customFormat="1" ht="18" customHeight="1">
      <c r="A156" s="49"/>
      <c r="B156" s="220" t="s">
        <v>151</v>
      </c>
      <c r="C156" s="23" t="s">
        <v>12</v>
      </c>
      <c r="D156" s="134">
        <v>1</v>
      </c>
      <c r="E156" s="112">
        <v>9</v>
      </c>
      <c r="G156" s="61"/>
      <c r="H156" s="150"/>
      <c r="I156" s="62"/>
      <c r="K156" s="62"/>
      <c r="L156" s="62"/>
      <c r="M156" s="62"/>
      <c r="O156" s="62"/>
    </row>
    <row r="157" spans="1:15" s="25" customFormat="1" ht="18" customHeight="1">
      <c r="A157" s="49"/>
      <c r="B157" s="220" t="s">
        <v>152</v>
      </c>
      <c r="C157" s="23" t="s">
        <v>12</v>
      </c>
      <c r="D157" s="134">
        <v>4</v>
      </c>
      <c r="E157" s="112">
        <v>40</v>
      </c>
      <c r="G157" s="61"/>
      <c r="H157" s="150"/>
      <c r="I157" s="62"/>
      <c r="K157" s="62"/>
      <c r="L157" s="62"/>
      <c r="M157" s="62"/>
      <c r="O157" s="62"/>
    </row>
    <row r="158" spans="1:15" s="25" customFormat="1" ht="18" customHeight="1">
      <c r="A158" s="49"/>
      <c r="B158" s="115" t="s">
        <v>153</v>
      </c>
      <c r="C158" s="23" t="s">
        <v>12</v>
      </c>
      <c r="D158" s="134">
        <v>6</v>
      </c>
      <c r="E158" s="112">
        <v>54</v>
      </c>
      <c r="G158" s="61"/>
      <c r="H158" s="150"/>
      <c r="I158" s="62"/>
      <c r="K158" s="62"/>
      <c r="L158" s="62"/>
      <c r="M158" s="62"/>
      <c r="O158" s="62"/>
    </row>
    <row r="159" spans="1:15" s="25" customFormat="1" ht="18" customHeight="1">
      <c r="A159" s="49"/>
      <c r="B159" s="115" t="s">
        <v>154</v>
      </c>
      <c r="C159" s="23" t="s">
        <v>12</v>
      </c>
      <c r="D159" s="134">
        <v>1</v>
      </c>
      <c r="E159" s="112">
        <v>6</v>
      </c>
      <c r="G159" s="61"/>
      <c r="H159" s="150"/>
      <c r="I159" s="62"/>
      <c r="K159" s="62"/>
      <c r="L159" s="62"/>
      <c r="M159" s="62"/>
      <c r="O159" s="62"/>
    </row>
    <row r="160" spans="1:15" s="25" customFormat="1" ht="18" customHeight="1">
      <c r="A160" s="49"/>
      <c r="B160" s="115" t="s">
        <v>155</v>
      </c>
      <c r="C160" s="23" t="s">
        <v>12</v>
      </c>
      <c r="D160" s="134">
        <v>4</v>
      </c>
      <c r="E160" s="112">
        <v>5</v>
      </c>
      <c r="G160" s="61"/>
      <c r="H160" s="150"/>
      <c r="I160" s="62"/>
      <c r="K160" s="62"/>
      <c r="L160" s="62"/>
      <c r="M160" s="62"/>
      <c r="O160" s="62"/>
    </row>
    <row r="161" spans="1:15" s="25" customFormat="1" ht="18" customHeight="1">
      <c r="A161" s="49"/>
      <c r="B161" s="115" t="s">
        <v>156</v>
      </c>
      <c r="C161" s="23" t="s">
        <v>12</v>
      </c>
      <c r="D161" s="134">
        <v>6</v>
      </c>
      <c r="E161" s="112">
        <v>5</v>
      </c>
      <c r="G161" s="61"/>
      <c r="H161" s="150"/>
      <c r="I161" s="62"/>
      <c r="K161" s="62"/>
      <c r="L161" s="62"/>
      <c r="M161" s="62"/>
      <c r="O161" s="62"/>
    </row>
    <row r="162" spans="1:15" s="25" customFormat="1" ht="18" customHeight="1">
      <c r="A162" s="49"/>
      <c r="B162" s="115" t="s">
        <v>157</v>
      </c>
      <c r="C162" s="23" t="s">
        <v>12</v>
      </c>
      <c r="D162" s="134">
        <v>1</v>
      </c>
      <c r="E162" s="112">
        <v>5</v>
      </c>
      <c r="G162" s="61"/>
      <c r="H162" s="150"/>
      <c r="I162" s="62"/>
      <c r="K162" s="62"/>
      <c r="L162" s="62"/>
      <c r="M162" s="62"/>
      <c r="O162" s="62"/>
    </row>
    <row r="163" spans="1:15" s="25" customFormat="1" ht="18" customHeight="1">
      <c r="A163" s="49"/>
      <c r="B163" s="237" t="s">
        <v>158</v>
      </c>
      <c r="C163" s="23" t="s">
        <v>12</v>
      </c>
      <c r="D163" s="134">
        <v>2</v>
      </c>
      <c r="E163" s="112">
        <v>21</v>
      </c>
      <c r="G163" s="61"/>
      <c r="H163" s="150"/>
      <c r="I163" s="62"/>
      <c r="K163" s="62"/>
      <c r="L163" s="62"/>
      <c r="M163" s="62"/>
      <c r="O163" s="62"/>
    </row>
    <row r="164" spans="1:15" s="25" customFormat="1" ht="31.5">
      <c r="A164" s="49"/>
      <c r="B164" s="238" t="s">
        <v>159</v>
      </c>
      <c r="C164" s="23" t="s">
        <v>12</v>
      </c>
      <c r="D164" s="134">
        <v>1</v>
      </c>
      <c r="E164" s="112">
        <v>45</v>
      </c>
      <c r="G164" s="61"/>
      <c r="H164" s="150"/>
      <c r="I164" s="62"/>
      <c r="K164" s="62"/>
      <c r="L164" s="62"/>
      <c r="M164" s="62"/>
      <c r="O164" s="62"/>
    </row>
    <row r="165" spans="1:15" s="25" customFormat="1" ht="18" customHeight="1">
      <c r="A165" s="49"/>
      <c r="B165" s="237" t="s">
        <v>160</v>
      </c>
      <c r="C165" s="23" t="s">
        <v>12</v>
      </c>
      <c r="D165" s="134">
        <v>1</v>
      </c>
      <c r="E165" s="112">
        <v>7</v>
      </c>
      <c r="G165" s="61"/>
      <c r="H165" s="150"/>
      <c r="I165" s="62"/>
      <c r="K165" s="62"/>
      <c r="L165" s="62"/>
      <c r="M165" s="62"/>
      <c r="O165" s="62"/>
    </row>
    <row r="166" spans="1:15" s="25" customFormat="1" ht="15.75" customHeight="1">
      <c r="A166" s="48"/>
      <c r="B166" s="129" t="s">
        <v>161</v>
      </c>
      <c r="C166" s="23"/>
      <c r="D166" s="23"/>
      <c r="E166" s="124">
        <f>SUM(E167:E188)</f>
        <v>3565</v>
      </c>
      <c r="G166" s="149"/>
      <c r="M166" s="47"/>
      <c r="N166" s="97"/>
      <c r="O166" s="62"/>
    </row>
    <row r="167" spans="1:15" s="25" customFormat="1" ht="15" customHeight="1">
      <c r="A167" s="48"/>
      <c r="B167" s="115" t="s">
        <v>162</v>
      </c>
      <c r="C167" s="23" t="s">
        <v>12</v>
      </c>
      <c r="D167" s="134">
        <v>1</v>
      </c>
      <c r="E167" s="112">
        <v>223</v>
      </c>
      <c r="G167" s="61"/>
      <c r="I167" s="61"/>
      <c r="J167" s="61"/>
      <c r="M167" s="47"/>
      <c r="N167" s="97"/>
    </row>
    <row r="168" spans="1:15" s="25" customFormat="1" ht="15" customHeight="1">
      <c r="A168" s="48"/>
      <c r="B168" s="115" t="s">
        <v>163</v>
      </c>
      <c r="C168" s="23" t="s">
        <v>12</v>
      </c>
      <c r="D168" s="134">
        <v>1</v>
      </c>
      <c r="E168" s="112">
        <v>167</v>
      </c>
      <c r="G168" s="61"/>
      <c r="I168" s="61"/>
      <c r="J168" s="61"/>
      <c r="M168" s="47"/>
      <c r="N168" s="97"/>
    </row>
    <row r="169" spans="1:15" s="25" customFormat="1" ht="15" customHeight="1">
      <c r="A169" s="48"/>
      <c r="B169" s="115" t="s">
        <v>164</v>
      </c>
      <c r="C169" s="23" t="s">
        <v>12</v>
      </c>
      <c r="D169" s="134">
        <v>1</v>
      </c>
      <c r="E169" s="112">
        <v>35</v>
      </c>
      <c r="G169" s="61"/>
      <c r="H169" s="61"/>
      <c r="I169" s="61"/>
      <c r="J169" s="61"/>
      <c r="M169" s="47"/>
      <c r="N169" s="97"/>
    </row>
    <row r="170" spans="1:15" s="25" customFormat="1" ht="15" customHeight="1">
      <c r="A170" s="48"/>
      <c r="B170" s="115" t="s">
        <v>165</v>
      </c>
      <c r="C170" s="23" t="s">
        <v>12</v>
      </c>
      <c r="D170" s="134">
        <v>1</v>
      </c>
      <c r="E170" s="112">
        <v>528</v>
      </c>
      <c r="G170" s="61"/>
      <c r="H170" s="61"/>
      <c r="I170" s="61"/>
      <c r="J170" s="61"/>
      <c r="M170" s="47"/>
      <c r="N170" s="97"/>
    </row>
    <row r="171" spans="1:15" s="25" customFormat="1" ht="15" customHeight="1">
      <c r="A171" s="48"/>
      <c r="B171" s="115" t="s">
        <v>166</v>
      </c>
      <c r="C171" s="23" t="s">
        <v>12</v>
      </c>
      <c r="D171" s="134">
        <v>1</v>
      </c>
      <c r="E171" s="112">
        <v>368.5</v>
      </c>
      <c r="G171" s="61"/>
      <c r="H171" s="61"/>
      <c r="I171" s="61"/>
      <c r="J171" s="61"/>
      <c r="M171" s="47"/>
      <c r="N171" s="97"/>
    </row>
    <row r="172" spans="1:15" s="25" customFormat="1" ht="15" customHeight="1">
      <c r="A172" s="48"/>
      <c r="B172" s="115" t="s">
        <v>167</v>
      </c>
      <c r="C172" s="23" t="s">
        <v>12</v>
      </c>
      <c r="D172" s="134">
        <v>1</v>
      </c>
      <c r="E172" s="112">
        <v>110</v>
      </c>
      <c r="G172" s="61"/>
      <c r="H172" s="61"/>
      <c r="I172" s="61"/>
      <c r="J172" s="61"/>
      <c r="M172" s="47"/>
      <c r="N172" s="97"/>
    </row>
    <row r="173" spans="1:15" s="25" customFormat="1" ht="15" customHeight="1">
      <c r="A173" s="48"/>
      <c r="B173" s="115" t="s">
        <v>168</v>
      </c>
      <c r="C173" s="23" t="s">
        <v>12</v>
      </c>
      <c r="D173" s="134">
        <v>1</v>
      </c>
      <c r="E173" s="112">
        <v>499</v>
      </c>
      <c r="G173" s="61"/>
      <c r="H173" s="61"/>
      <c r="I173" s="61"/>
      <c r="J173" s="61"/>
      <c r="M173" s="47"/>
      <c r="N173" s="97"/>
    </row>
    <row r="174" spans="1:15" s="25" customFormat="1" ht="15" customHeight="1">
      <c r="A174" s="48"/>
      <c r="B174" s="115" t="s">
        <v>169</v>
      </c>
      <c r="C174" s="23" t="s">
        <v>12</v>
      </c>
      <c r="D174" s="134">
        <v>7</v>
      </c>
      <c r="E174" s="112">
        <v>56</v>
      </c>
      <c r="G174" s="61"/>
      <c r="H174" s="61"/>
      <c r="I174" s="61"/>
      <c r="J174" s="61"/>
      <c r="M174" s="47"/>
      <c r="N174" s="97"/>
    </row>
    <row r="175" spans="1:15" s="25" customFormat="1" ht="15" customHeight="1">
      <c r="A175" s="48"/>
      <c r="B175" s="115" t="s">
        <v>170</v>
      </c>
      <c r="C175" s="23" t="s">
        <v>12</v>
      </c>
      <c r="D175" s="134">
        <v>1</v>
      </c>
      <c r="E175" s="112">
        <v>118</v>
      </c>
      <c r="G175" s="61"/>
      <c r="H175" s="61"/>
      <c r="I175" s="61"/>
      <c r="J175" s="61"/>
      <c r="M175" s="47"/>
      <c r="N175" s="97"/>
    </row>
    <row r="176" spans="1:15" s="25" customFormat="1" ht="15" customHeight="1">
      <c r="A176" s="48"/>
      <c r="B176" s="115" t="s">
        <v>171</v>
      </c>
      <c r="C176" s="23" t="s">
        <v>12</v>
      </c>
      <c r="D176" s="134">
        <v>2</v>
      </c>
      <c r="E176" s="112">
        <v>22</v>
      </c>
      <c r="G176" s="61"/>
      <c r="H176" s="61"/>
      <c r="I176" s="61"/>
      <c r="J176" s="61"/>
      <c r="M176" s="47"/>
      <c r="N176" s="97"/>
    </row>
    <row r="177" spans="1:14" s="25" customFormat="1" ht="15" customHeight="1">
      <c r="A177" s="48"/>
      <c r="B177" s="115" t="s">
        <v>172</v>
      </c>
      <c r="C177" s="23" t="s">
        <v>12</v>
      </c>
      <c r="D177" s="134">
        <v>1</v>
      </c>
      <c r="E177" s="112">
        <v>18</v>
      </c>
      <c r="G177" s="61"/>
      <c r="H177" s="61"/>
      <c r="I177" s="61"/>
      <c r="J177" s="61"/>
      <c r="M177" s="47"/>
      <c r="N177" s="97"/>
    </row>
    <row r="178" spans="1:14" s="25" customFormat="1" ht="15" customHeight="1">
      <c r="A178" s="48"/>
      <c r="B178" s="115" t="s">
        <v>173</v>
      </c>
      <c r="C178" s="23" t="s">
        <v>12</v>
      </c>
      <c r="D178" s="134">
        <v>1</v>
      </c>
      <c r="E178" s="112">
        <v>174</v>
      </c>
      <c r="G178" s="61"/>
      <c r="H178" s="61"/>
      <c r="I178" s="61"/>
      <c r="J178" s="61"/>
      <c r="M178" s="47"/>
      <c r="N178" s="97"/>
    </row>
    <row r="179" spans="1:14" s="25" customFormat="1" ht="15" customHeight="1">
      <c r="A179" s="48"/>
      <c r="B179" s="115" t="s">
        <v>174</v>
      </c>
      <c r="C179" s="23" t="s">
        <v>12</v>
      </c>
      <c r="D179" s="134">
        <v>1</v>
      </c>
      <c r="E179" s="112">
        <v>79</v>
      </c>
      <c r="G179" s="61"/>
      <c r="H179" s="61"/>
      <c r="I179" s="61"/>
      <c r="J179" s="61"/>
      <c r="M179" s="47"/>
      <c r="N179" s="97"/>
    </row>
    <row r="180" spans="1:14" s="25" customFormat="1" ht="15" customHeight="1">
      <c r="A180" s="48"/>
      <c r="B180" s="115" t="s">
        <v>175</v>
      </c>
      <c r="C180" s="23" t="s">
        <v>12</v>
      </c>
      <c r="D180" s="134">
        <v>1</v>
      </c>
      <c r="E180" s="112">
        <v>200</v>
      </c>
      <c r="G180" s="61"/>
      <c r="H180" s="61"/>
      <c r="I180" s="61"/>
      <c r="J180" s="61"/>
      <c r="M180" s="47"/>
      <c r="N180" s="97"/>
    </row>
    <row r="181" spans="1:14" s="25" customFormat="1" ht="15" customHeight="1">
      <c r="A181" s="48"/>
      <c r="B181" s="115" t="s">
        <v>176</v>
      </c>
      <c r="C181" s="23" t="s">
        <v>12</v>
      </c>
      <c r="D181" s="134">
        <v>1</v>
      </c>
      <c r="E181" s="112">
        <v>94</v>
      </c>
      <c r="G181" s="61"/>
      <c r="H181" s="61"/>
      <c r="I181" s="61"/>
      <c r="J181" s="61"/>
      <c r="M181" s="47"/>
      <c r="N181" s="97"/>
    </row>
    <row r="182" spans="1:14" s="25" customFormat="1" ht="15" customHeight="1">
      <c r="A182" s="48"/>
      <c r="B182" s="115" t="s">
        <v>177</v>
      </c>
      <c r="C182" s="23" t="s">
        <v>12</v>
      </c>
      <c r="D182" s="134">
        <v>1</v>
      </c>
      <c r="E182" s="112">
        <v>4.5</v>
      </c>
      <c r="G182" s="61"/>
      <c r="H182" s="61"/>
      <c r="I182" s="61"/>
      <c r="J182" s="61"/>
      <c r="M182" s="47"/>
      <c r="N182" s="97"/>
    </row>
    <row r="183" spans="1:14" s="25" customFormat="1" ht="15" customHeight="1">
      <c r="A183" s="48"/>
      <c r="B183" s="115" t="s">
        <v>178</v>
      </c>
      <c r="C183" s="23" t="s">
        <v>12</v>
      </c>
      <c r="D183" s="134">
        <v>1</v>
      </c>
      <c r="E183" s="112">
        <v>33</v>
      </c>
      <c r="G183" s="61"/>
      <c r="H183" s="61"/>
      <c r="I183" s="61"/>
      <c r="J183" s="61"/>
      <c r="M183" s="47"/>
      <c r="N183" s="97"/>
    </row>
    <row r="184" spans="1:14" s="25" customFormat="1" ht="15" customHeight="1">
      <c r="A184" s="48"/>
      <c r="B184" s="115" t="s">
        <v>179</v>
      </c>
      <c r="C184" s="23" t="s">
        <v>12</v>
      </c>
      <c r="D184" s="134">
        <v>1</v>
      </c>
      <c r="E184" s="112">
        <v>255</v>
      </c>
      <c r="G184" s="61"/>
      <c r="H184" s="61"/>
      <c r="I184" s="61"/>
      <c r="J184" s="61"/>
      <c r="M184" s="47"/>
      <c r="N184" s="97"/>
    </row>
    <row r="185" spans="1:14" s="25" customFormat="1" ht="15" customHeight="1">
      <c r="A185" s="48"/>
      <c r="B185" s="115" t="s">
        <v>180</v>
      </c>
      <c r="C185" s="23" t="s">
        <v>12</v>
      </c>
      <c r="D185" s="134">
        <v>2</v>
      </c>
      <c r="E185" s="112">
        <v>35</v>
      </c>
      <c r="G185" s="61"/>
      <c r="H185" s="61"/>
      <c r="I185" s="61"/>
      <c r="J185" s="61"/>
      <c r="M185" s="47"/>
      <c r="N185" s="97"/>
    </row>
    <row r="186" spans="1:14" s="25" customFormat="1" ht="15" customHeight="1">
      <c r="A186" s="48"/>
      <c r="B186" s="115" t="s">
        <v>181</v>
      </c>
      <c r="C186" s="23" t="s">
        <v>12</v>
      </c>
      <c r="D186" s="134">
        <v>2</v>
      </c>
      <c r="E186" s="112">
        <v>109</v>
      </c>
      <c r="G186" s="61"/>
      <c r="H186" s="61"/>
      <c r="I186" s="61"/>
      <c r="J186" s="61"/>
      <c r="M186" s="47"/>
      <c r="N186" s="97"/>
    </row>
    <row r="187" spans="1:14" s="25" customFormat="1" ht="15" customHeight="1">
      <c r="A187" s="48"/>
      <c r="B187" s="115" t="s">
        <v>182</v>
      </c>
      <c r="C187" s="23" t="s">
        <v>12</v>
      </c>
      <c r="D187" s="134">
        <v>6</v>
      </c>
      <c r="E187" s="112">
        <v>288</v>
      </c>
      <c r="G187" s="61"/>
      <c r="H187" s="61"/>
      <c r="I187" s="61"/>
      <c r="J187" s="61"/>
      <c r="M187" s="47"/>
      <c r="N187" s="97"/>
    </row>
    <row r="188" spans="1:14" s="25" customFormat="1" ht="15" customHeight="1">
      <c r="A188" s="48"/>
      <c r="B188" s="115" t="s">
        <v>183</v>
      </c>
      <c r="C188" s="23" t="s">
        <v>12</v>
      </c>
      <c r="D188" s="134">
        <v>1</v>
      </c>
      <c r="E188" s="112">
        <v>149</v>
      </c>
      <c r="G188" s="61"/>
      <c r="H188" s="61"/>
      <c r="I188" s="61"/>
      <c r="J188" s="61"/>
      <c r="M188" s="47"/>
      <c r="N188" s="97"/>
    </row>
    <row r="189" spans="1:14" s="25" customFormat="1" ht="15.75" customHeight="1">
      <c r="A189" s="48"/>
      <c r="B189" s="129" t="s">
        <v>184</v>
      </c>
      <c r="C189" s="23"/>
      <c r="D189" s="151"/>
      <c r="E189" s="124">
        <f>SUM(E190:E198)</f>
        <v>294</v>
      </c>
      <c r="G189" s="149"/>
      <c r="H189" s="49"/>
      <c r="I189" s="152"/>
      <c r="M189" s="47"/>
      <c r="N189" s="97"/>
    </row>
    <row r="190" spans="1:14" s="25" customFormat="1">
      <c r="A190" s="48"/>
      <c r="B190" s="15" t="s">
        <v>185</v>
      </c>
      <c r="C190" s="23" t="s">
        <v>12</v>
      </c>
      <c r="D190" s="16">
        <v>1</v>
      </c>
      <c r="E190" s="13">
        <v>50</v>
      </c>
      <c r="G190" s="61"/>
      <c r="H190" s="49"/>
      <c r="I190" s="152"/>
      <c r="M190" s="47"/>
      <c r="N190" s="97"/>
    </row>
    <row r="191" spans="1:14" s="30" customFormat="1">
      <c r="A191" s="244"/>
      <c r="B191" s="245" t="s">
        <v>186</v>
      </c>
      <c r="C191" s="241" t="s">
        <v>12</v>
      </c>
      <c r="D191" s="246">
        <f>35-2</f>
        <v>33</v>
      </c>
      <c r="E191" s="28">
        <f>105-11</f>
        <v>94</v>
      </c>
      <c r="G191" s="247"/>
      <c r="H191" s="33"/>
      <c r="I191" s="248"/>
      <c r="M191" s="228"/>
      <c r="N191" s="249"/>
    </row>
    <row r="192" spans="1:14" s="25" customFormat="1" ht="15.75" customHeight="1">
      <c r="A192" s="48"/>
      <c r="B192" s="15" t="s">
        <v>187</v>
      </c>
      <c r="C192" s="23" t="s">
        <v>12</v>
      </c>
      <c r="D192" s="16">
        <v>7</v>
      </c>
      <c r="E192" s="13">
        <v>29</v>
      </c>
      <c r="G192" s="61"/>
      <c r="H192" s="49"/>
      <c r="I192" s="152"/>
      <c r="M192" s="47"/>
      <c r="N192" s="97"/>
    </row>
    <row r="193" spans="1:15" s="25" customFormat="1" ht="15.75" customHeight="1">
      <c r="A193" s="48"/>
      <c r="B193" s="15" t="s">
        <v>188</v>
      </c>
      <c r="C193" s="23" t="s">
        <v>12</v>
      </c>
      <c r="D193" s="16">
        <v>1</v>
      </c>
      <c r="E193" s="13">
        <v>60</v>
      </c>
      <c r="G193" s="61"/>
      <c r="H193" s="49"/>
      <c r="I193" s="152"/>
      <c r="M193" s="47"/>
      <c r="N193" s="97"/>
    </row>
    <row r="194" spans="1:15" s="25" customFormat="1" ht="15.75" customHeight="1">
      <c r="A194" s="48"/>
      <c r="B194" s="15" t="s">
        <v>189</v>
      </c>
      <c r="C194" s="23" t="s">
        <v>12</v>
      </c>
      <c r="D194" s="16">
        <v>1</v>
      </c>
      <c r="E194" s="13">
        <v>32</v>
      </c>
      <c r="G194" s="61"/>
      <c r="H194" s="49"/>
      <c r="I194" s="152"/>
      <c r="M194" s="47"/>
      <c r="N194" s="97"/>
    </row>
    <row r="195" spans="1:15" s="25" customFormat="1" ht="15.75" customHeight="1">
      <c r="A195" s="48"/>
      <c r="B195" s="15" t="s">
        <v>190</v>
      </c>
      <c r="C195" s="23" t="s">
        <v>12</v>
      </c>
      <c r="D195" s="16">
        <v>1</v>
      </c>
      <c r="E195" s="13">
        <v>4</v>
      </c>
      <c r="G195" s="61"/>
      <c r="H195" s="49"/>
      <c r="I195" s="152"/>
      <c r="M195" s="47"/>
      <c r="N195" s="97"/>
    </row>
    <row r="196" spans="1:15" s="25" customFormat="1" ht="31.5">
      <c r="A196" s="48"/>
      <c r="B196" s="15" t="s">
        <v>191</v>
      </c>
      <c r="C196" s="23" t="s">
        <v>12</v>
      </c>
      <c r="D196" s="16">
        <v>1</v>
      </c>
      <c r="E196" s="13">
        <v>16</v>
      </c>
      <c r="G196" s="61"/>
      <c r="H196" s="49"/>
      <c r="I196" s="152"/>
      <c r="M196" s="47"/>
      <c r="N196" s="97"/>
    </row>
    <row r="197" spans="1:15" s="25" customFormat="1" ht="15.75" customHeight="1">
      <c r="A197" s="48"/>
      <c r="B197" s="17" t="s">
        <v>192</v>
      </c>
      <c r="C197" s="23" t="s">
        <v>12</v>
      </c>
      <c r="D197" s="18">
        <v>1</v>
      </c>
      <c r="E197" s="13">
        <v>4</v>
      </c>
      <c r="G197" s="61"/>
      <c r="H197" s="49"/>
      <c r="I197" s="152"/>
      <c r="M197" s="47"/>
      <c r="N197" s="97"/>
    </row>
    <row r="198" spans="1:15" s="25" customFormat="1" ht="15.75" customHeight="1">
      <c r="A198" s="48"/>
      <c r="B198" s="17" t="s">
        <v>193</v>
      </c>
      <c r="C198" s="23" t="s">
        <v>12</v>
      </c>
      <c r="D198" s="18">
        <v>25</v>
      </c>
      <c r="E198" s="13">
        <v>5</v>
      </c>
      <c r="G198" s="61"/>
      <c r="H198" s="49"/>
      <c r="I198" s="152"/>
      <c r="M198" s="47"/>
      <c r="N198" s="97"/>
    </row>
    <row r="199" spans="1:15" s="25" customFormat="1" ht="15.75" customHeight="1">
      <c r="A199" s="48"/>
      <c r="B199" s="129" t="s">
        <v>194</v>
      </c>
      <c r="C199" s="96"/>
      <c r="D199" s="96"/>
      <c r="E199" s="124">
        <f>SUM(E200:E202)</f>
        <v>129</v>
      </c>
      <c r="G199" s="149"/>
      <c r="H199" s="49"/>
      <c r="J199" s="62"/>
      <c r="M199" s="47"/>
      <c r="N199" s="97"/>
      <c r="O199" s="153"/>
    </row>
    <row r="200" spans="1:15" s="25" customFormat="1" ht="17.25" customHeight="1">
      <c r="A200" s="48"/>
      <c r="B200" s="13" t="s">
        <v>195</v>
      </c>
      <c r="C200" s="23" t="s">
        <v>12</v>
      </c>
      <c r="D200" s="154">
        <v>1</v>
      </c>
      <c r="E200" s="13">
        <v>97</v>
      </c>
      <c r="G200" s="61"/>
      <c r="H200" s="49"/>
      <c r="I200" s="152"/>
      <c r="M200" s="47"/>
      <c r="N200" s="97"/>
    </row>
    <row r="201" spans="1:15" s="25" customFormat="1" ht="15.75" customHeight="1">
      <c r="A201" s="53"/>
      <c r="B201" s="13" t="s">
        <v>196</v>
      </c>
      <c r="C201" s="23" t="s">
        <v>12</v>
      </c>
      <c r="D201" s="155">
        <v>1</v>
      </c>
      <c r="E201" s="13">
        <v>20</v>
      </c>
      <c r="G201" s="61"/>
      <c r="H201" s="49"/>
      <c r="I201" s="152"/>
      <c r="M201" s="47"/>
      <c r="N201" s="97"/>
    </row>
    <row r="202" spans="1:15" s="25" customFormat="1" ht="15.75" customHeight="1">
      <c r="A202" s="53"/>
      <c r="B202" s="13" t="s">
        <v>197</v>
      </c>
      <c r="C202" s="23" t="s">
        <v>12</v>
      </c>
      <c r="D202" s="155">
        <v>2</v>
      </c>
      <c r="E202" s="13">
        <v>12</v>
      </c>
      <c r="G202" s="61"/>
      <c r="H202" s="49"/>
      <c r="I202" s="152"/>
      <c r="M202" s="47"/>
      <c r="N202" s="97"/>
    </row>
    <row r="203" spans="1:15" s="25" customFormat="1" ht="15.75" customHeight="1">
      <c r="A203" s="53"/>
      <c r="B203" s="251" t="s">
        <v>198</v>
      </c>
      <c r="C203" s="23"/>
      <c r="D203" s="155"/>
      <c r="E203" s="208">
        <f>SUM(E204:E205)</f>
        <v>22</v>
      </c>
      <c r="G203" s="61"/>
      <c r="H203" s="49"/>
      <c r="I203" s="152"/>
      <c r="M203" s="47"/>
      <c r="N203" s="97"/>
    </row>
    <row r="204" spans="1:15" s="25" customFormat="1" ht="15.75" customHeight="1">
      <c r="A204" s="53"/>
      <c r="B204" s="250" t="s">
        <v>62</v>
      </c>
      <c r="C204" s="23" t="s">
        <v>12</v>
      </c>
      <c r="D204" s="155">
        <v>2</v>
      </c>
      <c r="E204" s="13">
        <v>14.5</v>
      </c>
      <c r="G204" s="61"/>
      <c r="H204" s="49"/>
      <c r="I204" s="152"/>
      <c r="M204" s="47"/>
      <c r="N204" s="97"/>
    </row>
    <row r="205" spans="1:15" s="25" customFormat="1" ht="15.75" customHeight="1">
      <c r="A205" s="53"/>
      <c r="B205" s="240" t="s">
        <v>199</v>
      </c>
      <c r="C205" s="23" t="s">
        <v>12</v>
      </c>
      <c r="D205" s="155">
        <v>1</v>
      </c>
      <c r="E205" s="13">
        <v>7.5</v>
      </c>
      <c r="G205" s="61"/>
      <c r="H205" s="49"/>
      <c r="I205" s="152"/>
      <c r="M205" s="47"/>
      <c r="N205" s="97"/>
    </row>
    <row r="206" spans="1:15" s="25" customFormat="1" ht="15.75" customHeight="1">
      <c r="A206" s="48"/>
      <c r="B206" s="129" t="s">
        <v>200</v>
      </c>
      <c r="C206" s="23"/>
      <c r="D206" s="155"/>
      <c r="E206" s="124">
        <f>SUM(E207:E209)</f>
        <v>717</v>
      </c>
      <c r="G206" s="149"/>
      <c r="H206" s="49"/>
      <c r="I206" s="152"/>
      <c r="M206" s="47"/>
      <c r="N206" s="97"/>
    </row>
    <row r="207" spans="1:15" s="25" customFormat="1" ht="15.75" customHeight="1">
      <c r="A207" s="53"/>
      <c r="B207" s="17" t="s">
        <v>201</v>
      </c>
      <c r="C207" s="23" t="s">
        <v>12</v>
      </c>
      <c r="D207" s="155">
        <v>1</v>
      </c>
      <c r="E207" s="156">
        <v>15</v>
      </c>
      <c r="G207" s="61"/>
      <c r="H207" s="49"/>
      <c r="I207" s="152"/>
      <c r="M207" s="47"/>
      <c r="N207" s="97"/>
    </row>
    <row r="208" spans="1:15" s="25" customFormat="1" ht="15.75" customHeight="1">
      <c r="A208" s="53"/>
      <c r="B208" s="239" t="s">
        <v>202</v>
      </c>
      <c r="C208" s="23" t="s">
        <v>12</v>
      </c>
      <c r="D208" s="155">
        <v>1</v>
      </c>
      <c r="E208" s="156">
        <v>586</v>
      </c>
      <c r="G208" s="61"/>
      <c r="H208" s="49"/>
      <c r="I208" s="152"/>
      <c r="M208" s="47"/>
      <c r="N208" s="97"/>
    </row>
    <row r="209" spans="1:61" s="25" customFormat="1" ht="15.75" customHeight="1">
      <c r="A209" s="53"/>
      <c r="B209" s="239" t="s">
        <v>203</v>
      </c>
      <c r="C209" s="23" t="s">
        <v>12</v>
      </c>
      <c r="D209" s="155">
        <v>1</v>
      </c>
      <c r="E209" s="156">
        <v>116</v>
      </c>
      <c r="G209" s="61"/>
      <c r="H209" s="49"/>
      <c r="I209" s="152"/>
      <c r="M209" s="47"/>
      <c r="N209" s="97"/>
    </row>
    <row r="210" spans="1:61" s="25" customFormat="1">
      <c r="A210" s="48"/>
      <c r="B210" s="129" t="s">
        <v>204</v>
      </c>
      <c r="C210" s="23"/>
      <c r="D210" s="155"/>
      <c r="E210" s="124">
        <f>SUM(E211:E213)</f>
        <v>145</v>
      </c>
      <c r="G210" s="61"/>
      <c r="H210" s="49"/>
      <c r="I210" s="152"/>
      <c r="M210" s="47"/>
      <c r="N210" s="97"/>
    </row>
    <row r="211" spans="1:61" s="25" customFormat="1" ht="31.5">
      <c r="A211" s="53"/>
      <c r="B211" s="157" t="s">
        <v>205</v>
      </c>
      <c r="C211" s="23" t="s">
        <v>12</v>
      </c>
      <c r="D211" s="155">
        <v>1</v>
      </c>
      <c r="E211" s="112">
        <v>40</v>
      </c>
      <c r="G211" s="61"/>
      <c r="H211" s="49"/>
      <c r="I211" s="152"/>
      <c r="M211" s="47"/>
      <c r="N211" s="97"/>
    </row>
    <row r="212" spans="1:61" s="25" customFormat="1">
      <c r="A212" s="53"/>
      <c r="B212" s="264" t="s">
        <v>206</v>
      </c>
      <c r="C212" s="23" t="s">
        <v>12</v>
      </c>
      <c r="D212" s="155">
        <v>15</v>
      </c>
      <c r="E212" s="112">
        <v>90</v>
      </c>
      <c r="G212" s="61"/>
      <c r="H212" s="49"/>
      <c r="I212" s="152"/>
      <c r="M212" s="47"/>
      <c r="N212" s="97"/>
    </row>
    <row r="213" spans="1:61" s="25" customFormat="1" ht="15.75" customHeight="1">
      <c r="A213" s="53"/>
      <c r="B213" s="14" t="s">
        <v>207</v>
      </c>
      <c r="C213" s="23" t="s">
        <v>12</v>
      </c>
      <c r="D213" s="155">
        <v>1</v>
      </c>
      <c r="E213" s="112">
        <v>15</v>
      </c>
      <c r="G213" s="61"/>
      <c r="H213" s="49"/>
      <c r="I213" s="152"/>
      <c r="M213" s="47"/>
      <c r="N213" s="97"/>
    </row>
    <row r="214" spans="1:61" s="25" customFormat="1" ht="15.75" customHeight="1">
      <c r="A214" s="53"/>
      <c r="B214" s="129" t="s">
        <v>208</v>
      </c>
      <c r="C214" s="23"/>
      <c r="D214" s="155"/>
      <c r="E214" s="124">
        <f>E215+E216</f>
        <v>55</v>
      </c>
      <c r="G214" s="61"/>
      <c r="H214" s="49"/>
      <c r="I214" s="152"/>
      <c r="M214" s="47"/>
      <c r="N214" s="97"/>
    </row>
    <row r="215" spans="1:61" s="25" customFormat="1" ht="15.75" customHeight="1">
      <c r="A215" s="53"/>
      <c r="B215" s="237" t="s">
        <v>209</v>
      </c>
      <c r="C215" s="23" t="s">
        <v>12</v>
      </c>
      <c r="D215" s="155">
        <v>1</v>
      </c>
      <c r="E215" s="112">
        <v>30</v>
      </c>
      <c r="G215" s="61"/>
      <c r="H215" s="49"/>
      <c r="I215" s="152"/>
      <c r="M215" s="47"/>
      <c r="N215" s="97"/>
    </row>
    <row r="216" spans="1:61" s="25" customFormat="1" ht="15.75" customHeight="1">
      <c r="A216" s="53"/>
      <c r="B216" s="237" t="s">
        <v>210</v>
      </c>
      <c r="C216" s="23" t="s">
        <v>12</v>
      </c>
      <c r="D216" s="155">
        <v>1</v>
      </c>
      <c r="E216" s="112">
        <v>25</v>
      </c>
      <c r="G216" s="61"/>
      <c r="H216" s="49"/>
      <c r="I216" s="152"/>
      <c r="M216" s="47"/>
      <c r="N216" s="97"/>
    </row>
    <row r="217" spans="1:61" s="160" customFormat="1" ht="19.5" customHeight="1">
      <c r="A217" s="53"/>
      <c r="B217" s="127" t="s">
        <v>37</v>
      </c>
      <c r="C217" s="158" t="s">
        <v>211</v>
      </c>
      <c r="D217" s="159"/>
      <c r="E217" s="159">
        <f>E218+E233+E235</f>
        <v>435</v>
      </c>
      <c r="F217" s="25"/>
      <c r="G217" s="61"/>
      <c r="H217" s="49"/>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row>
    <row r="218" spans="1:61" s="165" customFormat="1" ht="17.25" customHeight="1">
      <c r="A218" s="161"/>
      <c r="B218" s="162" t="s">
        <v>212</v>
      </c>
      <c r="C218" s="163"/>
      <c r="D218" s="96"/>
      <c r="E218" s="164">
        <f>SUM(E219:E232)</f>
        <v>362</v>
      </c>
      <c r="G218" s="27"/>
      <c r="H218" s="49"/>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c r="BC218" s="46"/>
      <c r="BD218" s="46"/>
      <c r="BE218" s="46"/>
      <c r="BF218" s="46"/>
      <c r="BG218" s="46"/>
      <c r="BH218" s="46"/>
      <c r="BI218" s="46"/>
    </row>
    <row r="219" spans="1:61" s="165" customFormat="1" ht="17.25" customHeight="1">
      <c r="A219" s="161"/>
      <c r="B219" s="17" t="s">
        <v>213</v>
      </c>
      <c r="C219" s="23" t="s">
        <v>12</v>
      </c>
      <c r="D219" s="155">
        <v>1</v>
      </c>
      <c r="E219" s="166">
        <v>5</v>
      </c>
      <c r="F219" s="25"/>
      <c r="G219" s="61"/>
      <c r="H219" s="61"/>
      <c r="I219" s="61"/>
      <c r="J219" s="61"/>
      <c r="K219" s="61"/>
      <c r="L219" s="61"/>
      <c r="M219" s="61"/>
      <c r="N219" s="61"/>
      <c r="O219" s="61"/>
      <c r="P219" s="61"/>
      <c r="Q219" s="61"/>
      <c r="R219" s="61"/>
      <c r="S219" s="61"/>
      <c r="T219" s="61"/>
      <c r="U219" s="61"/>
      <c r="V219" s="61"/>
      <c r="W219" s="61"/>
      <c r="X219" s="61"/>
      <c r="Y219" s="61"/>
      <c r="Z219" s="61"/>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c r="BC219" s="46"/>
      <c r="BD219" s="46"/>
      <c r="BE219" s="46"/>
      <c r="BF219" s="46"/>
      <c r="BG219" s="46"/>
      <c r="BH219" s="46"/>
      <c r="BI219" s="46"/>
    </row>
    <row r="220" spans="1:61" s="165" customFormat="1" ht="17.25" customHeight="1">
      <c r="A220" s="161"/>
      <c r="B220" s="17" t="s">
        <v>214</v>
      </c>
      <c r="C220" s="23" t="s">
        <v>12</v>
      </c>
      <c r="D220" s="155">
        <v>4</v>
      </c>
      <c r="E220" s="166">
        <v>22</v>
      </c>
      <c r="F220" s="25"/>
      <c r="G220" s="61"/>
      <c r="H220" s="61"/>
      <c r="I220" s="61"/>
      <c r="J220" s="61"/>
      <c r="K220" s="61"/>
      <c r="L220" s="61"/>
      <c r="M220" s="61"/>
      <c r="N220" s="61"/>
      <c r="O220" s="61"/>
      <c r="P220" s="61"/>
      <c r="Q220" s="61"/>
      <c r="R220" s="61"/>
      <c r="S220" s="61"/>
      <c r="T220" s="61"/>
      <c r="U220" s="61"/>
      <c r="V220" s="61"/>
      <c r="W220" s="61"/>
      <c r="X220" s="61"/>
      <c r="Y220" s="61"/>
      <c r="Z220" s="61"/>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c r="BC220" s="46"/>
      <c r="BD220" s="46"/>
      <c r="BE220" s="46"/>
      <c r="BF220" s="46"/>
      <c r="BG220" s="46"/>
      <c r="BH220" s="46"/>
      <c r="BI220" s="46"/>
    </row>
    <row r="221" spans="1:61" s="165" customFormat="1" ht="17.25" customHeight="1">
      <c r="A221" s="161"/>
      <c r="B221" s="17" t="s">
        <v>215</v>
      </c>
      <c r="C221" s="23" t="s">
        <v>12</v>
      </c>
      <c r="D221" s="155">
        <v>4</v>
      </c>
      <c r="E221" s="166">
        <v>5</v>
      </c>
      <c r="F221" s="25"/>
      <c r="G221" s="61"/>
      <c r="H221" s="61"/>
      <c r="I221" s="61"/>
      <c r="J221" s="61"/>
      <c r="K221" s="61"/>
      <c r="L221" s="61"/>
      <c r="M221" s="61"/>
      <c r="N221" s="61"/>
      <c r="O221" s="61"/>
      <c r="P221" s="61"/>
      <c r="Q221" s="61"/>
      <c r="R221" s="61"/>
      <c r="S221" s="61"/>
      <c r="T221" s="61"/>
      <c r="U221" s="61"/>
      <c r="V221" s="61"/>
      <c r="W221" s="61"/>
      <c r="X221" s="61"/>
      <c r="Y221" s="61"/>
      <c r="Z221" s="61"/>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c r="BC221" s="46"/>
      <c r="BD221" s="46"/>
      <c r="BE221" s="46"/>
      <c r="BF221" s="46"/>
      <c r="BG221" s="46"/>
      <c r="BH221" s="46"/>
      <c r="BI221" s="46"/>
    </row>
    <row r="222" spans="1:61" s="46" customFormat="1" ht="17.25" customHeight="1">
      <c r="A222" s="49"/>
      <c r="B222" s="167" t="s">
        <v>216</v>
      </c>
      <c r="C222" s="23" t="s">
        <v>12</v>
      </c>
      <c r="D222" s="155">
        <v>3</v>
      </c>
      <c r="E222" s="98">
        <v>4</v>
      </c>
      <c r="F222" s="25"/>
      <c r="G222" s="61"/>
      <c r="H222" s="61"/>
      <c r="I222" s="61"/>
      <c r="J222" s="61"/>
      <c r="K222" s="61"/>
      <c r="L222" s="61"/>
      <c r="M222" s="61"/>
      <c r="N222" s="61"/>
      <c r="O222" s="61"/>
      <c r="P222" s="61"/>
      <c r="Q222" s="61"/>
      <c r="R222" s="61"/>
      <c r="S222" s="61"/>
      <c r="T222" s="61"/>
      <c r="U222" s="61"/>
      <c r="V222" s="61"/>
      <c r="W222" s="61"/>
      <c r="X222" s="61"/>
      <c r="Y222" s="61"/>
      <c r="Z222" s="61"/>
    </row>
    <row r="223" spans="1:61" s="165" customFormat="1" ht="17.25" customHeight="1">
      <c r="A223" s="161"/>
      <c r="B223" s="17" t="s">
        <v>217</v>
      </c>
      <c r="C223" s="23" t="s">
        <v>12</v>
      </c>
      <c r="D223" s="155">
        <v>1</v>
      </c>
      <c r="E223" s="166">
        <v>10</v>
      </c>
      <c r="F223" s="25"/>
      <c r="G223" s="61"/>
      <c r="H223" s="61"/>
      <c r="I223" s="61"/>
      <c r="J223" s="61"/>
      <c r="K223" s="61"/>
      <c r="L223" s="61"/>
      <c r="M223" s="61"/>
      <c r="N223" s="61"/>
      <c r="O223" s="61"/>
      <c r="P223" s="61"/>
      <c r="Q223" s="61"/>
      <c r="R223" s="61"/>
      <c r="S223" s="61"/>
      <c r="T223" s="61"/>
      <c r="U223" s="61"/>
      <c r="V223" s="61"/>
      <c r="W223" s="61"/>
      <c r="X223" s="61"/>
      <c r="Y223" s="61"/>
      <c r="Z223" s="61"/>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c r="BC223" s="46"/>
      <c r="BD223" s="46"/>
      <c r="BE223" s="46"/>
      <c r="BF223" s="46"/>
      <c r="BG223" s="46"/>
      <c r="BH223" s="46"/>
      <c r="BI223" s="46"/>
    </row>
    <row r="224" spans="1:61" s="165" customFormat="1" ht="17.25" customHeight="1">
      <c r="A224" s="161"/>
      <c r="B224" s="17" t="s">
        <v>218</v>
      </c>
      <c r="C224" s="23" t="s">
        <v>12</v>
      </c>
      <c r="D224" s="155">
        <v>1</v>
      </c>
      <c r="E224" s="166">
        <v>5</v>
      </c>
      <c r="F224" s="25"/>
      <c r="G224" s="61"/>
      <c r="H224" s="61"/>
      <c r="I224" s="61"/>
      <c r="J224" s="61"/>
      <c r="K224" s="61"/>
      <c r="L224" s="61"/>
      <c r="M224" s="61"/>
      <c r="N224" s="61"/>
      <c r="O224" s="61"/>
      <c r="P224" s="61"/>
      <c r="Q224" s="61"/>
      <c r="R224" s="61"/>
      <c r="S224" s="61"/>
      <c r="T224" s="61"/>
      <c r="U224" s="61"/>
      <c r="V224" s="61"/>
      <c r="W224" s="61"/>
      <c r="X224" s="61"/>
      <c r="Y224" s="61"/>
      <c r="Z224" s="61"/>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c r="BC224" s="46"/>
      <c r="BD224" s="46"/>
      <c r="BE224" s="46"/>
      <c r="BF224" s="46"/>
      <c r="BG224" s="46"/>
      <c r="BH224" s="46"/>
      <c r="BI224" s="46"/>
    </row>
    <row r="225" spans="1:61" s="165" customFormat="1" ht="17.25" customHeight="1">
      <c r="A225" s="161"/>
      <c r="B225" s="17" t="s">
        <v>219</v>
      </c>
      <c r="C225" s="23" t="s">
        <v>12</v>
      </c>
      <c r="D225" s="155">
        <v>1</v>
      </c>
      <c r="E225" s="166">
        <v>50</v>
      </c>
      <c r="F225" s="25"/>
      <c r="G225" s="61"/>
      <c r="H225" s="61"/>
      <c r="I225" s="61"/>
      <c r="J225" s="61"/>
      <c r="K225" s="61"/>
      <c r="L225" s="61"/>
      <c r="M225" s="61"/>
      <c r="N225" s="61"/>
      <c r="O225" s="61"/>
      <c r="P225" s="61"/>
      <c r="Q225" s="61"/>
      <c r="R225" s="61"/>
      <c r="S225" s="61"/>
      <c r="T225" s="61"/>
      <c r="U225" s="61"/>
      <c r="V225" s="61"/>
      <c r="W225" s="61"/>
      <c r="X225" s="61"/>
      <c r="Y225" s="61"/>
      <c r="Z225" s="61"/>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c r="BC225" s="46"/>
      <c r="BD225" s="46"/>
      <c r="BE225" s="46"/>
      <c r="BF225" s="46"/>
      <c r="BG225" s="46"/>
      <c r="BH225" s="46"/>
      <c r="BI225" s="46"/>
    </row>
    <row r="226" spans="1:61" s="165" customFormat="1" ht="17.25" customHeight="1">
      <c r="A226" s="161"/>
      <c r="B226" s="17" t="s">
        <v>220</v>
      </c>
      <c r="C226" s="23" t="s">
        <v>12</v>
      </c>
      <c r="D226" s="155">
        <v>1</v>
      </c>
      <c r="E226" s="166">
        <v>7</v>
      </c>
      <c r="F226" s="25"/>
      <c r="G226" s="61"/>
      <c r="H226" s="61"/>
      <c r="I226" s="61"/>
      <c r="J226" s="61"/>
      <c r="K226" s="61"/>
      <c r="L226" s="61"/>
      <c r="M226" s="61"/>
      <c r="N226" s="61"/>
      <c r="O226" s="61"/>
      <c r="P226" s="61"/>
      <c r="Q226" s="61"/>
      <c r="R226" s="61"/>
      <c r="S226" s="61"/>
      <c r="T226" s="61"/>
      <c r="U226" s="61"/>
      <c r="V226" s="61"/>
      <c r="W226" s="61"/>
      <c r="X226" s="61"/>
      <c r="Y226" s="61"/>
      <c r="Z226" s="61"/>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c r="BC226" s="46"/>
      <c r="BD226" s="46"/>
      <c r="BE226" s="46"/>
      <c r="BF226" s="46"/>
      <c r="BG226" s="46"/>
      <c r="BH226" s="46"/>
      <c r="BI226" s="46"/>
    </row>
    <row r="227" spans="1:61" s="165" customFormat="1" ht="17.25" customHeight="1">
      <c r="A227" s="161"/>
      <c r="B227" s="17" t="s">
        <v>221</v>
      </c>
      <c r="C227" s="23" t="s">
        <v>12</v>
      </c>
      <c r="D227" s="155">
        <v>1</v>
      </c>
      <c r="E227" s="166">
        <v>2</v>
      </c>
      <c r="F227" s="25"/>
      <c r="G227" s="61"/>
      <c r="H227" s="61"/>
      <c r="I227" s="61"/>
      <c r="J227" s="61"/>
      <c r="K227" s="61"/>
      <c r="L227" s="61"/>
      <c r="M227" s="61"/>
      <c r="N227" s="61"/>
      <c r="O227" s="61"/>
      <c r="P227" s="61"/>
      <c r="Q227" s="61"/>
      <c r="R227" s="61"/>
      <c r="S227" s="61"/>
      <c r="T227" s="61"/>
      <c r="U227" s="61"/>
      <c r="V227" s="61"/>
      <c r="W227" s="61"/>
      <c r="X227" s="61"/>
      <c r="Y227" s="61"/>
      <c r="Z227" s="61"/>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c r="BC227" s="46"/>
      <c r="BD227" s="46"/>
      <c r="BE227" s="46"/>
      <c r="BF227" s="46"/>
      <c r="BG227" s="46"/>
      <c r="BH227" s="46"/>
      <c r="BI227" s="46"/>
    </row>
    <row r="228" spans="1:61" s="165" customFormat="1" ht="17.25" customHeight="1">
      <c r="A228" s="161"/>
      <c r="B228" s="167" t="s">
        <v>222</v>
      </c>
      <c r="C228" s="23" t="s">
        <v>12</v>
      </c>
      <c r="D228" s="155">
        <v>1</v>
      </c>
      <c r="E228" s="166">
        <v>1</v>
      </c>
      <c r="F228" s="25"/>
      <c r="G228" s="61"/>
      <c r="H228" s="61"/>
      <c r="I228" s="61"/>
      <c r="J228" s="61"/>
      <c r="K228" s="61"/>
      <c r="L228" s="61"/>
      <c r="M228" s="61"/>
      <c r="N228" s="61"/>
      <c r="O228" s="61"/>
      <c r="P228" s="61"/>
      <c r="Q228" s="61"/>
      <c r="R228" s="61"/>
      <c r="S228" s="61"/>
      <c r="T228" s="61"/>
      <c r="U228" s="61"/>
      <c r="V228" s="61"/>
      <c r="W228" s="61"/>
      <c r="X228" s="61"/>
      <c r="Y228" s="61"/>
      <c r="Z228" s="61"/>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c r="BC228" s="46"/>
      <c r="BD228" s="46"/>
      <c r="BE228" s="46"/>
      <c r="BF228" s="46"/>
      <c r="BG228" s="46"/>
      <c r="BH228" s="46"/>
      <c r="BI228" s="46"/>
    </row>
    <row r="229" spans="1:61" s="165" customFormat="1" ht="17.25" customHeight="1">
      <c r="A229" s="161"/>
      <c r="B229" s="17" t="s">
        <v>223</v>
      </c>
      <c r="C229" s="23" t="s">
        <v>12</v>
      </c>
      <c r="D229" s="155">
        <v>1</v>
      </c>
      <c r="E229" s="166">
        <v>200</v>
      </c>
      <c r="F229" s="25"/>
      <c r="G229" s="61"/>
      <c r="H229" s="61"/>
      <c r="I229" s="61"/>
      <c r="J229" s="61"/>
      <c r="K229" s="61"/>
      <c r="L229" s="61"/>
      <c r="M229" s="61"/>
      <c r="N229" s="61"/>
      <c r="O229" s="61"/>
      <c r="P229" s="61"/>
      <c r="Q229" s="61"/>
      <c r="R229" s="61"/>
      <c r="S229" s="61"/>
      <c r="T229" s="61"/>
      <c r="U229" s="61"/>
      <c r="V229" s="61"/>
      <c r="W229" s="61"/>
      <c r="X229" s="61"/>
      <c r="Y229" s="61"/>
      <c r="Z229" s="61"/>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c r="BC229" s="46"/>
      <c r="BD229" s="46"/>
      <c r="BE229" s="46"/>
      <c r="BF229" s="46"/>
      <c r="BG229" s="46"/>
      <c r="BH229" s="46"/>
      <c r="BI229" s="46"/>
    </row>
    <row r="230" spans="1:61" s="165" customFormat="1" ht="17.25" customHeight="1">
      <c r="A230" s="161"/>
      <c r="B230" s="17" t="s">
        <v>224</v>
      </c>
      <c r="C230" s="23" t="s">
        <v>12</v>
      </c>
      <c r="D230" s="155">
        <v>1</v>
      </c>
      <c r="E230" s="166">
        <v>5</v>
      </c>
      <c r="F230" s="25"/>
      <c r="G230" s="61"/>
      <c r="H230" s="61"/>
      <c r="I230" s="61"/>
      <c r="J230" s="61"/>
      <c r="K230" s="61"/>
      <c r="L230" s="61"/>
      <c r="M230" s="61"/>
      <c r="N230" s="61"/>
      <c r="O230" s="61"/>
      <c r="P230" s="61"/>
      <c r="Q230" s="61"/>
      <c r="R230" s="61"/>
      <c r="S230" s="61"/>
      <c r="T230" s="61"/>
      <c r="U230" s="61"/>
      <c r="V230" s="61"/>
      <c r="W230" s="61"/>
      <c r="X230" s="61"/>
      <c r="Y230" s="61"/>
      <c r="Z230" s="61"/>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c r="BC230" s="46"/>
      <c r="BD230" s="46"/>
      <c r="BE230" s="46"/>
      <c r="BF230" s="46"/>
      <c r="BG230" s="46"/>
      <c r="BH230" s="46"/>
      <c r="BI230" s="46"/>
    </row>
    <row r="231" spans="1:61" s="165" customFormat="1" ht="17.25" customHeight="1">
      <c r="A231" s="161"/>
      <c r="B231" s="17" t="s">
        <v>199</v>
      </c>
      <c r="C231" s="23" t="s">
        <v>12</v>
      </c>
      <c r="D231" s="155">
        <v>5</v>
      </c>
      <c r="E231" s="166">
        <v>41</v>
      </c>
      <c r="F231" s="25"/>
      <c r="G231" s="61"/>
      <c r="H231" s="61"/>
      <c r="I231" s="61"/>
      <c r="J231" s="61"/>
      <c r="K231" s="61"/>
      <c r="L231" s="61"/>
      <c r="M231" s="61"/>
      <c r="N231" s="61"/>
      <c r="O231" s="61"/>
      <c r="P231" s="61"/>
      <c r="Q231" s="61"/>
      <c r="R231" s="61"/>
      <c r="S231" s="61"/>
      <c r="T231" s="61"/>
      <c r="U231" s="61"/>
      <c r="V231" s="61"/>
      <c r="W231" s="61"/>
      <c r="X231" s="61"/>
      <c r="Y231" s="61"/>
      <c r="Z231" s="61"/>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c r="BC231" s="46"/>
      <c r="BD231" s="46"/>
      <c r="BE231" s="46"/>
      <c r="BF231" s="46"/>
      <c r="BG231" s="46"/>
      <c r="BH231" s="46"/>
      <c r="BI231" s="46"/>
    </row>
    <row r="232" spans="1:61" s="165" customFormat="1" ht="17.25" customHeight="1">
      <c r="A232" s="161"/>
      <c r="B232" s="17" t="s">
        <v>225</v>
      </c>
      <c r="C232" s="23" t="s">
        <v>12</v>
      </c>
      <c r="D232" s="155">
        <v>1</v>
      </c>
      <c r="E232" s="166">
        <v>5</v>
      </c>
      <c r="F232" s="25"/>
      <c r="G232" s="61"/>
      <c r="H232" s="61"/>
      <c r="I232" s="61"/>
      <c r="J232" s="61"/>
      <c r="K232" s="61"/>
      <c r="L232" s="61"/>
      <c r="M232" s="61"/>
      <c r="N232" s="61"/>
      <c r="O232" s="61"/>
      <c r="P232" s="61"/>
      <c r="Q232" s="61"/>
      <c r="R232" s="61"/>
      <c r="S232" s="61"/>
      <c r="T232" s="61"/>
      <c r="U232" s="61"/>
      <c r="V232" s="61"/>
      <c r="W232" s="61"/>
      <c r="X232" s="61"/>
      <c r="Y232" s="61"/>
      <c r="Z232" s="61"/>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c r="BC232" s="46"/>
      <c r="BD232" s="46"/>
      <c r="BE232" s="46"/>
      <c r="BF232" s="46"/>
      <c r="BG232" s="46"/>
      <c r="BH232" s="46"/>
      <c r="BI232" s="46"/>
    </row>
    <row r="233" spans="1:61" s="25" customFormat="1" ht="18" customHeight="1">
      <c r="A233" s="48"/>
      <c r="B233" s="162" t="s">
        <v>226</v>
      </c>
      <c r="C233" s="23"/>
      <c r="D233" s="23"/>
      <c r="E233" s="93">
        <f>SUM(E234:E234)</f>
        <v>6</v>
      </c>
      <c r="G233" s="61"/>
      <c r="H233" s="49"/>
      <c r="I233" s="152"/>
    </row>
    <row r="234" spans="1:61" s="25" customFormat="1" ht="18" customHeight="1">
      <c r="A234" s="48"/>
      <c r="B234" s="21" t="s">
        <v>227</v>
      </c>
      <c r="C234" s="23" t="s">
        <v>12</v>
      </c>
      <c r="D234" s="23">
        <v>1</v>
      </c>
      <c r="E234" s="81">
        <v>6</v>
      </c>
      <c r="G234" s="61"/>
      <c r="H234" s="49"/>
      <c r="I234" s="152"/>
    </row>
    <row r="235" spans="1:61" s="25" customFormat="1" ht="18" customHeight="1">
      <c r="A235" s="48"/>
      <c r="B235" s="168" t="s">
        <v>228</v>
      </c>
      <c r="C235" s="119"/>
      <c r="D235" s="119"/>
      <c r="E235" s="169">
        <f>SUM(E236:E237)</f>
        <v>67</v>
      </c>
      <c r="G235" s="61"/>
      <c r="H235" s="49"/>
      <c r="I235" s="152"/>
    </row>
    <row r="236" spans="1:61" s="25" customFormat="1" ht="18" customHeight="1">
      <c r="A236" s="48"/>
      <c r="B236" s="170" t="s">
        <v>229</v>
      </c>
      <c r="C236" s="23" t="s">
        <v>12</v>
      </c>
      <c r="D236" s="23">
        <v>4</v>
      </c>
      <c r="E236" s="13">
        <v>59</v>
      </c>
      <c r="G236" s="61"/>
      <c r="H236" s="49"/>
      <c r="I236" s="152"/>
    </row>
    <row r="237" spans="1:61" s="25" customFormat="1" ht="18" customHeight="1">
      <c r="A237" s="48"/>
      <c r="B237" s="170" t="s">
        <v>230</v>
      </c>
      <c r="C237" s="23" t="s">
        <v>12</v>
      </c>
      <c r="D237" s="23">
        <v>1</v>
      </c>
      <c r="E237" s="13">
        <v>8</v>
      </c>
      <c r="G237" s="61"/>
      <c r="H237" s="49"/>
      <c r="I237" s="152"/>
    </row>
    <row r="238" spans="1:61" s="25" customFormat="1" ht="18" customHeight="1">
      <c r="A238" s="48"/>
      <c r="B238" s="119" t="s">
        <v>46</v>
      </c>
      <c r="C238" s="171" t="s">
        <v>47</v>
      </c>
      <c r="D238" s="23"/>
      <c r="E238" s="93">
        <f>E239</f>
        <v>30</v>
      </c>
      <c r="G238" s="61"/>
      <c r="H238" s="49"/>
      <c r="I238" s="152"/>
    </row>
    <row r="239" spans="1:61" s="25" customFormat="1" ht="18" customHeight="1">
      <c r="A239" s="48"/>
      <c r="B239" s="119" t="s">
        <v>231</v>
      </c>
      <c r="C239" s="23"/>
      <c r="D239" s="23"/>
      <c r="E239" s="93">
        <f>E240</f>
        <v>30</v>
      </c>
      <c r="G239" s="61"/>
      <c r="H239" s="49"/>
      <c r="I239" s="152"/>
    </row>
    <row r="240" spans="1:61" s="25" customFormat="1" ht="18" customHeight="1">
      <c r="A240" s="48"/>
      <c r="B240" s="13" t="s">
        <v>232</v>
      </c>
      <c r="C240" s="23" t="s">
        <v>12</v>
      </c>
      <c r="D240" s="23">
        <v>1</v>
      </c>
      <c r="E240" s="81">
        <v>30</v>
      </c>
      <c r="G240" s="61"/>
      <c r="H240" s="49"/>
      <c r="I240" s="152"/>
    </row>
    <row r="241" spans="1:12" s="25" customFormat="1" ht="34.5" customHeight="1">
      <c r="A241" s="281" t="s">
        <v>63</v>
      </c>
      <c r="B241" s="282"/>
      <c r="C241" s="282"/>
      <c r="D241" s="282"/>
      <c r="E241" s="135">
        <f>E242+E262+E265</f>
        <v>1106</v>
      </c>
      <c r="G241" s="61"/>
      <c r="H241" s="49"/>
      <c r="J241" s="62"/>
      <c r="L241" s="62"/>
    </row>
    <row r="242" spans="1:12" s="25" customFormat="1" ht="14.25" customHeight="1">
      <c r="A242" s="132"/>
      <c r="B242" s="172" t="s">
        <v>233</v>
      </c>
      <c r="C242" s="122" t="s">
        <v>132</v>
      </c>
      <c r="D242" s="172"/>
      <c r="E242" s="173">
        <f>E258+E243+E251+E247+E256+E254</f>
        <v>820</v>
      </c>
      <c r="G242" s="61"/>
      <c r="H242" s="49"/>
      <c r="J242" s="62"/>
      <c r="L242" s="62"/>
    </row>
    <row r="243" spans="1:12" s="25" customFormat="1" ht="14.25" customHeight="1">
      <c r="A243" s="132"/>
      <c r="B243" s="129" t="s">
        <v>133</v>
      </c>
      <c r="C243" s="122"/>
      <c r="D243" s="172"/>
      <c r="E243" s="173">
        <f>SUM(E244:E246)</f>
        <v>260</v>
      </c>
      <c r="G243" s="61"/>
      <c r="H243" s="50"/>
      <c r="J243" s="62"/>
      <c r="L243" s="62"/>
    </row>
    <row r="244" spans="1:12" s="25" customFormat="1" ht="63">
      <c r="A244" s="132"/>
      <c r="B244" s="174" t="s">
        <v>234</v>
      </c>
      <c r="C244" s="23" t="s">
        <v>12</v>
      </c>
      <c r="D244" s="175">
        <v>1</v>
      </c>
      <c r="E244" s="176">
        <v>55</v>
      </c>
      <c r="G244" s="61"/>
      <c r="H244" s="177"/>
      <c r="J244" s="62"/>
      <c r="L244" s="62"/>
    </row>
    <row r="245" spans="1:12" s="25" customFormat="1" ht="63">
      <c r="A245" s="132"/>
      <c r="B245" s="174" t="s">
        <v>235</v>
      </c>
      <c r="C245" s="23" t="s">
        <v>12</v>
      </c>
      <c r="D245" s="175">
        <v>1</v>
      </c>
      <c r="E245" s="176">
        <v>55</v>
      </c>
      <c r="G245" s="61"/>
      <c r="J245" s="62"/>
      <c r="L245" s="62"/>
    </row>
    <row r="246" spans="1:12" s="25" customFormat="1" ht="47.25">
      <c r="A246" s="132"/>
      <c r="B246" s="174" t="s">
        <v>236</v>
      </c>
      <c r="C246" s="23" t="s">
        <v>12</v>
      </c>
      <c r="D246" s="175">
        <v>1</v>
      </c>
      <c r="E246" s="176">
        <v>150</v>
      </c>
      <c r="G246" s="61"/>
      <c r="J246" s="62"/>
      <c r="L246" s="62"/>
    </row>
    <row r="247" spans="1:12" s="25" customFormat="1" ht="14.25" customHeight="1">
      <c r="A247" s="132"/>
      <c r="B247" s="129" t="s">
        <v>161</v>
      </c>
      <c r="C247" s="23"/>
      <c r="D247" s="175"/>
      <c r="E247" s="124">
        <f>SUM(E248:E250)</f>
        <v>291</v>
      </c>
      <c r="G247" s="61"/>
      <c r="H247" s="49"/>
      <c r="J247" s="62"/>
      <c r="L247" s="62"/>
    </row>
    <row r="248" spans="1:12" s="25" customFormat="1" ht="14.25" customHeight="1">
      <c r="A248" s="132"/>
      <c r="B248" s="178" t="s">
        <v>237</v>
      </c>
      <c r="C248" s="23" t="s">
        <v>12</v>
      </c>
      <c r="D248" s="175">
        <v>1</v>
      </c>
      <c r="E248" s="12">
        <v>97</v>
      </c>
      <c r="G248" s="61"/>
      <c r="H248" s="49"/>
      <c r="J248" s="62"/>
      <c r="L248" s="62"/>
    </row>
    <row r="249" spans="1:12" s="25" customFormat="1" ht="14.25" customHeight="1">
      <c r="A249" s="132"/>
      <c r="B249" s="178" t="s">
        <v>238</v>
      </c>
      <c r="C249" s="23" t="s">
        <v>12</v>
      </c>
      <c r="D249" s="175">
        <v>1</v>
      </c>
      <c r="E249" s="12">
        <v>97</v>
      </c>
      <c r="G249" s="61"/>
      <c r="H249" s="49"/>
      <c r="J249" s="62"/>
      <c r="L249" s="62"/>
    </row>
    <row r="250" spans="1:12" s="25" customFormat="1" ht="14.25" customHeight="1">
      <c r="A250" s="132"/>
      <c r="B250" s="178" t="s">
        <v>239</v>
      </c>
      <c r="C250" s="23" t="s">
        <v>12</v>
      </c>
      <c r="D250" s="175">
        <v>1</v>
      </c>
      <c r="E250" s="12">
        <v>97</v>
      </c>
      <c r="G250" s="61"/>
      <c r="H250" s="49"/>
      <c r="J250" s="62"/>
      <c r="L250" s="62"/>
    </row>
    <row r="251" spans="1:12" s="25" customFormat="1">
      <c r="A251" s="132"/>
      <c r="B251" s="129" t="s">
        <v>208</v>
      </c>
      <c r="C251" s="23"/>
      <c r="D251" s="175"/>
      <c r="E251" s="124">
        <f>SUM(E252:E253)</f>
        <v>23</v>
      </c>
      <c r="G251" s="149"/>
      <c r="H251" s="49"/>
      <c r="J251" s="62"/>
      <c r="L251" s="62"/>
    </row>
    <row r="252" spans="1:12" s="25" customFormat="1">
      <c r="A252" s="132"/>
      <c r="B252" s="17" t="s">
        <v>240</v>
      </c>
      <c r="C252" s="23" t="s">
        <v>12</v>
      </c>
      <c r="D252" s="175">
        <v>1</v>
      </c>
      <c r="E252" s="112">
        <v>3</v>
      </c>
      <c r="G252" s="61"/>
      <c r="H252" s="49"/>
      <c r="J252" s="62"/>
      <c r="L252" s="62"/>
    </row>
    <row r="253" spans="1:12" s="25" customFormat="1" ht="31.5">
      <c r="A253" s="132"/>
      <c r="B253" s="237" t="s">
        <v>241</v>
      </c>
      <c r="C253" s="23" t="s">
        <v>12</v>
      </c>
      <c r="D253" s="175">
        <v>1</v>
      </c>
      <c r="E253" s="112">
        <v>20</v>
      </c>
      <c r="G253" s="61"/>
      <c r="H253" s="49"/>
      <c r="J253" s="62"/>
      <c r="L253" s="62"/>
    </row>
    <row r="254" spans="1:12" s="25" customFormat="1">
      <c r="A254" s="132"/>
      <c r="B254" s="129" t="s">
        <v>200</v>
      </c>
      <c r="C254" s="23"/>
      <c r="D254" s="175"/>
      <c r="E254" s="124">
        <f>E255</f>
        <v>46</v>
      </c>
      <c r="G254" s="61"/>
      <c r="H254" s="49"/>
      <c r="J254" s="62"/>
      <c r="L254" s="62"/>
    </row>
    <row r="255" spans="1:12" s="25" customFormat="1" ht="31.5">
      <c r="A255" s="132"/>
      <c r="B255" s="231" t="s">
        <v>242</v>
      </c>
      <c r="C255" s="23" t="s">
        <v>12</v>
      </c>
      <c r="D255" s="175">
        <v>1</v>
      </c>
      <c r="E255" s="112">
        <v>46</v>
      </c>
      <c r="G255" s="61"/>
      <c r="H255" s="49"/>
      <c r="J255" s="62"/>
      <c r="L255" s="62"/>
    </row>
    <row r="256" spans="1:12" s="25" customFormat="1">
      <c r="A256" s="132"/>
      <c r="B256" s="179" t="s">
        <v>198</v>
      </c>
      <c r="C256" s="23"/>
      <c r="D256" s="175"/>
      <c r="E256" s="124">
        <f>E257</f>
        <v>37</v>
      </c>
      <c r="G256" s="61"/>
      <c r="H256" s="49"/>
      <c r="J256" s="62"/>
      <c r="L256" s="62"/>
    </row>
    <row r="257" spans="1:12" s="25" customFormat="1" ht="31.5">
      <c r="A257" s="132"/>
      <c r="B257" s="178" t="s">
        <v>243</v>
      </c>
      <c r="C257" s="23" t="s">
        <v>12</v>
      </c>
      <c r="D257" s="175">
        <v>1</v>
      </c>
      <c r="E257" s="112">
        <v>37</v>
      </c>
      <c r="G257" s="61"/>
      <c r="H257" s="49"/>
      <c r="J257" s="62"/>
      <c r="L257" s="62"/>
    </row>
    <row r="258" spans="1:12" s="25" customFormat="1" ht="19.5" customHeight="1">
      <c r="A258" s="180"/>
      <c r="B258" s="129" t="s">
        <v>194</v>
      </c>
      <c r="C258" s="175"/>
      <c r="D258" s="175"/>
      <c r="E258" s="124">
        <f>SUM(E259:E261)</f>
        <v>163</v>
      </c>
      <c r="G258" s="61"/>
      <c r="H258" s="49"/>
      <c r="L258" s="62"/>
    </row>
    <row r="259" spans="1:12" s="25" customFormat="1" ht="18.75" customHeight="1">
      <c r="A259" s="180"/>
      <c r="B259" s="13" t="s">
        <v>244</v>
      </c>
      <c r="C259" s="134" t="s">
        <v>12</v>
      </c>
      <c r="D259" s="175">
        <v>1</v>
      </c>
      <c r="E259" s="112">
        <v>72</v>
      </c>
      <c r="G259" s="181"/>
      <c r="H259" s="49"/>
      <c r="I259" s="152"/>
      <c r="L259" s="62"/>
    </row>
    <row r="260" spans="1:12" s="25" customFormat="1">
      <c r="A260" s="180"/>
      <c r="B260" s="13" t="s">
        <v>245</v>
      </c>
      <c r="C260" s="134" t="s">
        <v>12</v>
      </c>
      <c r="D260" s="175">
        <v>1</v>
      </c>
      <c r="E260" s="112">
        <v>54</v>
      </c>
      <c r="G260" s="181"/>
      <c r="H260" s="49"/>
      <c r="I260" s="152"/>
      <c r="L260" s="62"/>
    </row>
    <row r="261" spans="1:12" s="25" customFormat="1" ht="31.5">
      <c r="A261" s="180"/>
      <c r="B261" s="13" t="s">
        <v>246</v>
      </c>
      <c r="C261" s="134" t="s">
        <v>12</v>
      </c>
      <c r="D261" s="175">
        <v>1</v>
      </c>
      <c r="E261" s="112">
        <v>37</v>
      </c>
      <c r="G261" s="181"/>
      <c r="H261" s="49"/>
      <c r="I261" s="152"/>
      <c r="L261" s="62"/>
    </row>
    <row r="262" spans="1:12" s="25" customFormat="1">
      <c r="A262" s="180"/>
      <c r="B262" s="127" t="s">
        <v>37</v>
      </c>
      <c r="C262" s="158" t="s">
        <v>211</v>
      </c>
      <c r="D262" s="182"/>
      <c r="E262" s="159">
        <f>E263</f>
        <v>241</v>
      </c>
      <c r="G262" s="181"/>
      <c r="H262" s="49"/>
      <c r="I262" s="152"/>
      <c r="J262" s="62"/>
      <c r="L262" s="62"/>
    </row>
    <row r="263" spans="1:12" s="25" customFormat="1">
      <c r="A263" s="180"/>
      <c r="B263" s="99" t="s">
        <v>39</v>
      </c>
      <c r="C263" s="23"/>
      <c r="D263" s="175"/>
      <c r="E263" s="124">
        <f>E264</f>
        <v>241</v>
      </c>
      <c r="G263" s="181"/>
      <c r="H263" s="49"/>
      <c r="I263" s="152"/>
      <c r="J263" s="62"/>
      <c r="L263" s="62"/>
    </row>
    <row r="264" spans="1:12" s="25" customFormat="1" ht="47.25">
      <c r="A264" s="180"/>
      <c r="B264" s="17" t="s">
        <v>247</v>
      </c>
      <c r="C264" s="134" t="s">
        <v>12</v>
      </c>
      <c r="D264" s="175">
        <v>1</v>
      </c>
      <c r="E264" s="112">
        <v>241</v>
      </c>
      <c r="G264" s="181"/>
      <c r="H264" s="49"/>
      <c r="I264" s="152"/>
      <c r="J264" s="62"/>
      <c r="L264" s="62"/>
    </row>
    <row r="265" spans="1:12" s="25" customFormat="1">
      <c r="A265" s="180"/>
      <c r="B265" s="127" t="s">
        <v>248</v>
      </c>
      <c r="C265" s="158" t="s">
        <v>249</v>
      </c>
      <c r="D265" s="175"/>
      <c r="E265" s="124">
        <f>E266</f>
        <v>45</v>
      </c>
      <c r="G265" s="181"/>
      <c r="H265" s="49"/>
      <c r="I265" s="152"/>
      <c r="J265" s="62"/>
      <c r="L265" s="62"/>
    </row>
    <row r="266" spans="1:12" s="25" customFormat="1">
      <c r="A266" s="180"/>
      <c r="B266" s="103" t="s">
        <v>127</v>
      </c>
      <c r="C266" s="134"/>
      <c r="D266" s="175"/>
      <c r="E266" s="112">
        <f>E267</f>
        <v>45</v>
      </c>
      <c r="G266" s="181"/>
      <c r="H266" s="49"/>
      <c r="I266" s="152"/>
      <c r="J266" s="62"/>
      <c r="L266" s="62"/>
    </row>
    <row r="267" spans="1:12" s="25" customFormat="1" ht="31.5">
      <c r="A267" s="180"/>
      <c r="B267" s="252" t="s">
        <v>250</v>
      </c>
      <c r="C267" s="134" t="s">
        <v>12</v>
      </c>
      <c r="D267" s="175">
        <v>1</v>
      </c>
      <c r="E267" s="112">
        <v>45</v>
      </c>
      <c r="G267" s="181"/>
      <c r="H267" s="49"/>
      <c r="I267" s="152"/>
      <c r="J267" s="62"/>
      <c r="L267" s="62"/>
    </row>
    <row r="268" spans="1:12" s="25" customFormat="1" ht="15.75" customHeight="1">
      <c r="A268" s="279" t="s">
        <v>251</v>
      </c>
      <c r="B268" s="280"/>
      <c r="C268" s="280"/>
      <c r="D268" s="183"/>
      <c r="E268" s="109">
        <f>E269</f>
        <v>0</v>
      </c>
      <c r="G268" s="61"/>
      <c r="H268" s="142"/>
      <c r="J268" s="62"/>
      <c r="L268" s="62"/>
    </row>
    <row r="269" spans="1:12" s="25" customFormat="1" ht="15.75" customHeight="1">
      <c r="A269" s="110"/>
      <c r="B269" s="110"/>
      <c r="C269" s="184"/>
      <c r="D269" s="110"/>
      <c r="E269" s="102">
        <v>0</v>
      </c>
      <c r="G269" s="61"/>
      <c r="H269" s="142"/>
      <c r="J269" s="62"/>
      <c r="L269" s="62"/>
    </row>
    <row r="270" spans="1:12" s="25" customFormat="1" ht="21.75" customHeight="1">
      <c r="A270" s="274" t="s">
        <v>102</v>
      </c>
      <c r="B270" s="275"/>
      <c r="C270" s="275"/>
      <c r="D270" s="275"/>
      <c r="E270" s="68">
        <f>E271+E299+E296</f>
        <v>24526</v>
      </c>
      <c r="G270" s="61"/>
      <c r="H270" s="142"/>
      <c r="J270" s="46"/>
    </row>
    <row r="271" spans="1:12" s="25" customFormat="1" ht="18.75" customHeight="1">
      <c r="A271" s="50"/>
      <c r="B271" s="172" t="s">
        <v>233</v>
      </c>
      <c r="C271" s="122" t="s">
        <v>132</v>
      </c>
      <c r="D271" s="172"/>
      <c r="E271" s="173">
        <f>E278+E282+E284+E289+E272+E291+E294</f>
        <v>22764</v>
      </c>
      <c r="G271" s="61"/>
      <c r="H271" s="142"/>
      <c r="J271" s="46"/>
    </row>
    <row r="272" spans="1:12" s="25" customFormat="1" ht="18.75" customHeight="1">
      <c r="A272" s="50"/>
      <c r="B272" s="129" t="s">
        <v>133</v>
      </c>
      <c r="C272" s="122"/>
      <c r="D272" s="172"/>
      <c r="E272" s="173">
        <f>SUM(E273:E277)</f>
        <v>3723</v>
      </c>
      <c r="G272" s="61"/>
      <c r="H272" s="142"/>
      <c r="J272" s="46"/>
    </row>
    <row r="273" spans="1:15" s="25" customFormat="1" ht="31.5">
      <c r="A273" s="50"/>
      <c r="B273" s="174" t="s">
        <v>252</v>
      </c>
      <c r="C273" s="23" t="s">
        <v>12</v>
      </c>
      <c r="D273" s="175">
        <v>1</v>
      </c>
      <c r="E273" s="112">
        <v>908</v>
      </c>
      <c r="G273" s="61"/>
      <c r="H273" s="177"/>
      <c r="J273" s="46"/>
    </row>
    <row r="274" spans="1:15" s="25" customFormat="1">
      <c r="A274" s="50"/>
      <c r="B274" s="174" t="s">
        <v>253</v>
      </c>
      <c r="C274" s="23" t="s">
        <v>12</v>
      </c>
      <c r="D274" s="175">
        <v>1</v>
      </c>
      <c r="E274" s="112">
        <v>680</v>
      </c>
      <c r="G274" s="61"/>
      <c r="H274" s="177"/>
      <c r="J274" s="46"/>
    </row>
    <row r="275" spans="1:15" s="25" customFormat="1">
      <c r="A275" s="50"/>
      <c r="B275" s="174" t="s">
        <v>254</v>
      </c>
      <c r="C275" s="23" t="s">
        <v>12</v>
      </c>
      <c r="D275" s="175">
        <v>1</v>
      </c>
      <c r="E275" s="112">
        <v>1000</v>
      </c>
      <c r="G275" s="61"/>
      <c r="H275" s="177"/>
      <c r="J275" s="46"/>
    </row>
    <row r="276" spans="1:15" s="25" customFormat="1" ht="31.5">
      <c r="A276" s="50"/>
      <c r="B276" s="231" t="s">
        <v>255</v>
      </c>
      <c r="C276" s="23" t="s">
        <v>12</v>
      </c>
      <c r="D276" s="175">
        <v>1</v>
      </c>
      <c r="E276" s="112">
        <v>1000</v>
      </c>
      <c r="G276" s="61"/>
      <c r="H276" s="177"/>
      <c r="J276" s="46"/>
    </row>
    <row r="277" spans="1:15" s="25" customFormat="1" ht="15.75" customHeight="1">
      <c r="A277" s="50"/>
      <c r="B277" s="231" t="s">
        <v>256</v>
      </c>
      <c r="C277" s="23" t="s">
        <v>12</v>
      </c>
      <c r="D277" s="175">
        <v>1</v>
      </c>
      <c r="E277" s="112">
        <v>135</v>
      </c>
      <c r="G277" s="61"/>
      <c r="H277" s="177"/>
      <c r="J277" s="46"/>
    </row>
    <row r="278" spans="1:15" s="25" customFormat="1">
      <c r="A278" s="50"/>
      <c r="B278" s="129" t="s">
        <v>257</v>
      </c>
      <c r="C278" s="23"/>
      <c r="D278" s="175"/>
      <c r="E278" s="124">
        <f>SUM(E279:E281)</f>
        <v>97</v>
      </c>
      <c r="G278" s="61"/>
      <c r="H278" s="142"/>
      <c r="J278" s="46"/>
    </row>
    <row r="279" spans="1:15" s="25" customFormat="1" ht="15" customHeight="1">
      <c r="A279" s="50"/>
      <c r="B279" s="17" t="s">
        <v>258</v>
      </c>
      <c r="C279" s="23" t="s">
        <v>12</v>
      </c>
      <c r="D279" s="175">
        <v>1</v>
      </c>
      <c r="E279" s="112">
        <v>61</v>
      </c>
      <c r="G279" s="61"/>
      <c r="H279" s="142"/>
      <c r="J279" s="46"/>
    </row>
    <row r="280" spans="1:15" s="30" customFormat="1" ht="15" customHeight="1">
      <c r="A280" s="253"/>
      <c r="B280" s="254" t="s">
        <v>259</v>
      </c>
      <c r="C280" s="241" t="s">
        <v>12</v>
      </c>
      <c r="D280" s="255">
        <v>1</v>
      </c>
      <c r="E280" s="34">
        <v>11</v>
      </c>
      <c r="G280" s="247"/>
      <c r="H280" s="256"/>
      <c r="J280" s="32"/>
    </row>
    <row r="281" spans="1:15" s="25" customFormat="1" ht="15" customHeight="1">
      <c r="A281" s="50"/>
      <c r="B281" s="17" t="s">
        <v>260</v>
      </c>
      <c r="C281" s="23" t="s">
        <v>12</v>
      </c>
      <c r="D281" s="175">
        <v>1</v>
      </c>
      <c r="E281" s="112">
        <v>25</v>
      </c>
      <c r="G281" s="61"/>
      <c r="H281" s="142"/>
      <c r="J281" s="46"/>
    </row>
    <row r="282" spans="1:15" s="25" customFormat="1" ht="15.75" customHeight="1">
      <c r="A282" s="53"/>
      <c r="B282" s="129" t="s">
        <v>194</v>
      </c>
      <c r="C282" s="23"/>
      <c r="D282" s="23"/>
      <c r="E282" s="124">
        <f>SUM(E283:E283)</f>
        <v>2528</v>
      </c>
      <c r="G282" s="61"/>
      <c r="H282" s="49"/>
      <c r="O282" s="153"/>
    </row>
    <row r="283" spans="1:15" s="25" customFormat="1" ht="31.5">
      <c r="A283" s="180"/>
      <c r="B283" s="14" t="s">
        <v>261</v>
      </c>
      <c r="C283" s="23" t="s">
        <v>12</v>
      </c>
      <c r="D283" s="175">
        <v>1</v>
      </c>
      <c r="E283" s="13">
        <v>2528</v>
      </c>
      <c r="G283" s="181"/>
      <c r="H283" s="49"/>
      <c r="I283" s="152"/>
      <c r="J283" s="185"/>
      <c r="O283" s="153"/>
    </row>
    <row r="284" spans="1:15" s="25" customFormat="1" ht="19.5" customHeight="1">
      <c r="A284" s="48"/>
      <c r="B284" s="129" t="s">
        <v>161</v>
      </c>
      <c r="C284" s="23"/>
      <c r="D284" s="175"/>
      <c r="E284" s="124">
        <f>SUM(E285:E288)</f>
        <v>12892</v>
      </c>
      <c r="G284" s="61"/>
      <c r="H284" s="49"/>
      <c r="O284" s="153"/>
    </row>
    <row r="285" spans="1:15" s="25" customFormat="1" ht="15.75" customHeight="1">
      <c r="A285" s="48"/>
      <c r="B285" s="178" t="s">
        <v>262</v>
      </c>
      <c r="C285" s="23" t="s">
        <v>12</v>
      </c>
      <c r="D285" s="23">
        <v>1</v>
      </c>
      <c r="E285" s="12">
        <v>4600</v>
      </c>
      <c r="G285" s="61"/>
      <c r="H285" s="49"/>
      <c r="I285" s="152"/>
      <c r="O285" s="153"/>
    </row>
    <row r="286" spans="1:15" s="25" customFormat="1">
      <c r="A286" s="48"/>
      <c r="B286" s="178" t="s">
        <v>263</v>
      </c>
      <c r="C286" s="23" t="s">
        <v>12</v>
      </c>
      <c r="D286" s="23">
        <v>1</v>
      </c>
      <c r="E286" s="12">
        <v>968</v>
      </c>
      <c r="G286" s="61"/>
      <c r="H286" s="49"/>
      <c r="I286" s="152"/>
      <c r="O286" s="153"/>
    </row>
    <row r="287" spans="1:15" s="25" customFormat="1" ht="31.5">
      <c r="A287" s="48"/>
      <c r="B287" s="178" t="s">
        <v>264</v>
      </c>
      <c r="C287" s="23" t="s">
        <v>12</v>
      </c>
      <c r="D287" s="23">
        <v>2</v>
      </c>
      <c r="E287" s="12">
        <v>424</v>
      </c>
      <c r="G287" s="61"/>
      <c r="H287" s="49"/>
      <c r="I287" s="152"/>
      <c r="O287" s="153"/>
    </row>
    <row r="288" spans="1:15" s="25" customFormat="1">
      <c r="A288" s="48"/>
      <c r="B288" s="178" t="s">
        <v>265</v>
      </c>
      <c r="C288" s="23" t="s">
        <v>12</v>
      </c>
      <c r="D288" s="23">
        <v>3</v>
      </c>
      <c r="E288" s="12">
        <v>6900</v>
      </c>
      <c r="G288" s="61"/>
      <c r="H288" s="49"/>
      <c r="I288" s="152"/>
      <c r="O288" s="153"/>
    </row>
    <row r="289" spans="1:15" s="25" customFormat="1">
      <c r="A289" s="48"/>
      <c r="B289" s="129" t="s">
        <v>204</v>
      </c>
      <c r="C289" s="186"/>
      <c r="D289" s="186"/>
      <c r="E289" s="187">
        <f>SUM(E290:E290)</f>
        <v>56</v>
      </c>
      <c r="G289" s="142"/>
      <c r="I289" s="188"/>
      <c r="J289" s="152"/>
      <c r="O289" s="153"/>
    </row>
    <row r="290" spans="1:15" s="25" customFormat="1">
      <c r="A290" s="48"/>
      <c r="B290" s="13" t="s">
        <v>266</v>
      </c>
      <c r="C290" s="23" t="s">
        <v>12</v>
      </c>
      <c r="D290" s="23">
        <v>1</v>
      </c>
      <c r="E290" s="12">
        <v>56</v>
      </c>
      <c r="G290" s="189"/>
      <c r="H290" s="49"/>
      <c r="I290" s="188"/>
      <c r="J290" s="152"/>
      <c r="O290" s="153"/>
    </row>
    <row r="291" spans="1:15" s="25" customFormat="1" ht="15.75" customHeight="1">
      <c r="A291" s="48"/>
      <c r="B291" s="129" t="s">
        <v>267</v>
      </c>
      <c r="C291" s="23"/>
      <c r="D291" s="23"/>
      <c r="E291" s="19">
        <f>SUM(E292:E293)</f>
        <v>3350</v>
      </c>
      <c r="G291" s="189"/>
      <c r="H291" s="49"/>
      <c r="I291" s="188"/>
      <c r="J291" s="152"/>
      <c r="O291" s="153"/>
    </row>
    <row r="292" spans="1:15" s="25" customFormat="1" ht="31.5">
      <c r="A292" s="48"/>
      <c r="B292" s="178" t="s">
        <v>268</v>
      </c>
      <c r="C292" s="23" t="s">
        <v>12</v>
      </c>
      <c r="D292" s="23">
        <v>1</v>
      </c>
      <c r="E292" s="12">
        <v>350</v>
      </c>
      <c r="G292" s="189"/>
      <c r="H292" s="49"/>
      <c r="I292" s="188"/>
      <c r="J292" s="152"/>
      <c r="O292" s="153"/>
    </row>
    <row r="293" spans="1:15" s="25" customFormat="1">
      <c r="A293" s="48"/>
      <c r="B293" s="178" t="s">
        <v>269</v>
      </c>
      <c r="C293" s="23" t="s">
        <v>12</v>
      </c>
      <c r="D293" s="23">
        <v>1</v>
      </c>
      <c r="E293" s="12">
        <v>3000</v>
      </c>
      <c r="G293" s="189"/>
      <c r="H293" s="49"/>
      <c r="I293" s="188"/>
      <c r="J293" s="152"/>
      <c r="O293" s="153"/>
    </row>
    <row r="294" spans="1:15" s="25" customFormat="1">
      <c r="A294" s="48"/>
      <c r="B294" s="129" t="s">
        <v>208</v>
      </c>
      <c r="C294" s="23"/>
      <c r="D294" s="23"/>
      <c r="E294" s="19">
        <f>E295</f>
        <v>118</v>
      </c>
      <c r="G294" s="189"/>
      <c r="H294" s="49"/>
      <c r="I294" s="188"/>
      <c r="J294" s="152"/>
      <c r="O294" s="153"/>
    </row>
    <row r="295" spans="1:15" s="25" customFormat="1">
      <c r="A295" s="48"/>
      <c r="B295" s="17" t="s">
        <v>270</v>
      </c>
      <c r="C295" s="23" t="s">
        <v>12</v>
      </c>
      <c r="D295" s="23">
        <v>1</v>
      </c>
      <c r="E295" s="12">
        <v>118</v>
      </c>
      <c r="G295" s="189"/>
      <c r="H295" s="49"/>
      <c r="I295" s="188"/>
      <c r="J295" s="152"/>
      <c r="O295" s="153"/>
    </row>
    <row r="296" spans="1:15" s="25" customFormat="1" ht="15.75" customHeight="1">
      <c r="A296" s="48"/>
      <c r="B296" s="119" t="s">
        <v>37</v>
      </c>
      <c r="C296" s="158" t="s">
        <v>38</v>
      </c>
      <c r="D296" s="23"/>
      <c r="E296" s="190">
        <f>E297</f>
        <v>23</v>
      </c>
      <c r="G296" s="189"/>
      <c r="H296" s="49"/>
      <c r="I296" s="188"/>
      <c r="J296" s="152"/>
      <c r="O296" s="153"/>
    </row>
    <row r="297" spans="1:15" s="25" customFormat="1" ht="15.75" customHeight="1">
      <c r="A297" s="48"/>
      <c r="B297" s="110" t="s">
        <v>110</v>
      </c>
      <c r="C297" s="23"/>
      <c r="D297" s="23"/>
      <c r="E297" s="124">
        <f>SUM(E298:E298)</f>
        <v>23</v>
      </c>
      <c r="G297" s="189"/>
      <c r="H297" s="49"/>
      <c r="I297" s="188"/>
      <c r="J297" s="152"/>
      <c r="O297" s="153"/>
    </row>
    <row r="298" spans="1:15" s="25" customFormat="1" ht="15.75" customHeight="1">
      <c r="A298" s="48"/>
      <c r="B298" s="138" t="s">
        <v>271</v>
      </c>
      <c r="C298" s="23" t="s">
        <v>12</v>
      </c>
      <c r="D298" s="23">
        <v>1</v>
      </c>
      <c r="E298" s="112">
        <v>23</v>
      </c>
      <c r="G298" s="189"/>
      <c r="H298" s="49"/>
      <c r="I298" s="188"/>
      <c r="J298" s="152"/>
      <c r="O298" s="153"/>
    </row>
    <row r="299" spans="1:15" s="25" customFormat="1" ht="15.75" customHeight="1">
      <c r="A299" s="53"/>
      <c r="B299" s="127" t="s">
        <v>248</v>
      </c>
      <c r="C299" s="158" t="s">
        <v>249</v>
      </c>
      <c r="D299" s="158"/>
      <c r="E299" s="191">
        <f>E300+E302+E305+E307</f>
        <v>1739</v>
      </c>
      <c r="G299" s="189"/>
      <c r="H299" s="49"/>
      <c r="O299" s="153"/>
    </row>
    <row r="300" spans="1:15" s="25" customFormat="1" ht="15.75" customHeight="1">
      <c r="A300" s="48"/>
      <c r="B300" s="103" t="s">
        <v>127</v>
      </c>
      <c r="C300" s="23"/>
      <c r="D300" s="23"/>
      <c r="E300" s="124">
        <f>SUM(E301:E301)</f>
        <v>1000</v>
      </c>
      <c r="G300" s="189"/>
      <c r="H300" s="142"/>
      <c r="O300" s="153"/>
    </row>
    <row r="301" spans="1:15" s="25" customFormat="1" ht="15.75" customHeight="1">
      <c r="A301" s="48"/>
      <c r="B301" s="192" t="s">
        <v>128</v>
      </c>
      <c r="C301" s="23" t="s">
        <v>12</v>
      </c>
      <c r="D301" s="23">
        <v>1</v>
      </c>
      <c r="E301" s="112">
        <f>1000</f>
        <v>1000</v>
      </c>
      <c r="G301" s="189"/>
      <c r="H301" s="49"/>
      <c r="I301" s="152"/>
      <c r="O301" s="153"/>
    </row>
    <row r="302" spans="1:15" s="25" customFormat="1" ht="15.75" customHeight="1">
      <c r="A302" s="48"/>
      <c r="B302" s="119" t="s">
        <v>231</v>
      </c>
      <c r="C302" s="158"/>
      <c r="D302" s="23"/>
      <c r="E302" s="190">
        <f>E304+E303</f>
        <v>660</v>
      </c>
      <c r="G302" s="189"/>
      <c r="H302" s="49"/>
      <c r="I302" s="152"/>
      <c r="O302" s="153"/>
    </row>
    <row r="303" spans="1:15" s="25" customFormat="1" ht="15.75" customHeight="1">
      <c r="A303" s="48"/>
      <c r="B303" s="13" t="s">
        <v>272</v>
      </c>
      <c r="C303" s="23" t="s">
        <v>12</v>
      </c>
      <c r="D303" s="23">
        <v>1</v>
      </c>
      <c r="E303" s="112">
        <v>60</v>
      </c>
      <c r="G303" s="189"/>
      <c r="H303" s="49"/>
      <c r="I303" s="152"/>
      <c r="O303" s="153"/>
    </row>
    <row r="304" spans="1:15" s="25" customFormat="1" ht="15.75" customHeight="1">
      <c r="A304" s="48"/>
      <c r="B304" s="13" t="s">
        <v>273</v>
      </c>
      <c r="C304" s="23" t="s">
        <v>12</v>
      </c>
      <c r="D304" s="23">
        <v>1</v>
      </c>
      <c r="E304" s="112">
        <v>600</v>
      </c>
      <c r="G304" s="189"/>
      <c r="H304" s="49"/>
      <c r="I304" s="152"/>
      <c r="O304" s="153"/>
    </row>
    <row r="305" spans="1:15" s="25" customFormat="1" ht="15.75" customHeight="1">
      <c r="A305" s="48"/>
      <c r="B305" s="119" t="s">
        <v>274</v>
      </c>
      <c r="C305" s="23"/>
      <c r="D305" s="23"/>
      <c r="E305" s="124">
        <f>E306</f>
        <v>25</v>
      </c>
      <c r="G305" s="189"/>
      <c r="H305" s="49"/>
      <c r="I305" s="152"/>
      <c r="O305" s="153"/>
    </row>
    <row r="306" spans="1:15" s="25" customFormat="1" ht="15.75" customHeight="1">
      <c r="A306" s="48"/>
      <c r="B306" s="193" t="s">
        <v>275</v>
      </c>
      <c r="C306" s="23" t="s">
        <v>12</v>
      </c>
      <c r="D306" s="23">
        <v>1</v>
      </c>
      <c r="E306" s="112">
        <v>25</v>
      </c>
      <c r="G306" s="189"/>
      <c r="H306" s="49"/>
      <c r="I306" s="152"/>
      <c r="O306" s="153"/>
    </row>
    <row r="307" spans="1:15" s="25" customFormat="1" ht="15.75" customHeight="1">
      <c r="A307" s="48"/>
      <c r="B307" s="119" t="s">
        <v>276</v>
      </c>
      <c r="C307" s="23"/>
      <c r="D307" s="23"/>
      <c r="E307" s="124">
        <f>E308</f>
        <v>54</v>
      </c>
      <c r="G307" s="189"/>
      <c r="H307" s="49"/>
      <c r="I307" s="152"/>
      <c r="O307" s="153"/>
    </row>
    <row r="308" spans="1:15" s="25" customFormat="1" ht="15.75" customHeight="1">
      <c r="A308" s="48"/>
      <c r="B308" s="107" t="s">
        <v>277</v>
      </c>
      <c r="C308" s="23" t="s">
        <v>12</v>
      </c>
      <c r="D308" s="23">
        <v>1</v>
      </c>
      <c r="E308" s="112">
        <v>54</v>
      </c>
      <c r="F308" s="64"/>
      <c r="G308" s="189"/>
      <c r="H308" s="49"/>
      <c r="I308" s="152"/>
      <c r="O308" s="153"/>
    </row>
    <row r="309" spans="1:15" s="46" customFormat="1">
      <c r="A309" s="269" t="s">
        <v>278</v>
      </c>
      <c r="B309" s="270"/>
      <c r="C309" s="270"/>
      <c r="D309" s="270"/>
      <c r="E309" s="141">
        <f>E325+E310+E316+E312</f>
        <v>32767</v>
      </c>
      <c r="F309" s="194"/>
      <c r="G309" s="195"/>
      <c r="H309" s="49"/>
      <c r="J309" s="196"/>
      <c r="O309" s="197"/>
    </row>
    <row r="310" spans="1:15" s="25" customFormat="1">
      <c r="A310" s="198"/>
      <c r="B310" s="199" t="s">
        <v>279</v>
      </c>
      <c r="C310" s="199"/>
      <c r="D310" s="199"/>
      <c r="E310" s="229">
        <f>E311</f>
        <v>4805</v>
      </c>
      <c r="G310" s="189"/>
      <c r="H310" s="49"/>
      <c r="J310" s="27"/>
      <c r="O310" s="153"/>
    </row>
    <row r="311" spans="1:15" s="25" customFormat="1" ht="37.5" customHeight="1">
      <c r="A311" s="198"/>
      <c r="B311" s="1" t="s">
        <v>280</v>
      </c>
      <c r="C311" s="23" t="s">
        <v>12</v>
      </c>
      <c r="D311" s="23">
        <v>1</v>
      </c>
      <c r="E311" s="13">
        <f>4805</f>
        <v>4805</v>
      </c>
      <c r="F311" s="200"/>
      <c r="G311" s="200"/>
      <c r="J311" s="27"/>
      <c r="O311" s="153"/>
    </row>
    <row r="312" spans="1:15" s="25" customFormat="1">
      <c r="A312" s="198"/>
      <c r="B312" s="84" t="s">
        <v>281</v>
      </c>
      <c r="C312" s="84"/>
      <c r="D312" s="84"/>
      <c r="E312" s="229">
        <f>E313</f>
        <v>99</v>
      </c>
      <c r="G312" s="189"/>
      <c r="H312" s="49"/>
      <c r="J312" s="27"/>
      <c r="O312" s="153"/>
    </row>
    <row r="313" spans="1:15" s="25" customFormat="1">
      <c r="A313" s="198"/>
      <c r="B313" s="126" t="s">
        <v>282</v>
      </c>
      <c r="C313" s="126"/>
      <c r="D313" s="126"/>
      <c r="E313" s="201">
        <f>SUM(E314:E315)</f>
        <v>99</v>
      </c>
      <c r="G313" s="189"/>
      <c r="H313" s="49"/>
      <c r="J313" s="27"/>
      <c r="O313" s="153"/>
    </row>
    <row r="314" spans="1:15" s="25" customFormat="1" ht="31.5">
      <c r="A314" s="198"/>
      <c r="B314" s="99" t="s">
        <v>283</v>
      </c>
      <c r="C314" s="23" t="s">
        <v>12</v>
      </c>
      <c r="D314" s="23">
        <v>1</v>
      </c>
      <c r="E314" s="13">
        <v>48</v>
      </c>
      <c r="G314" s="189"/>
      <c r="H314" s="49"/>
      <c r="J314" s="27"/>
      <c r="O314" s="153"/>
    </row>
    <row r="315" spans="1:15" s="25" customFormat="1" ht="31.5">
      <c r="A315" s="198"/>
      <c r="B315" s="99" t="s">
        <v>284</v>
      </c>
      <c r="C315" s="23" t="s">
        <v>12</v>
      </c>
      <c r="D315" s="23">
        <v>1</v>
      </c>
      <c r="E315" s="13">
        <v>51</v>
      </c>
      <c r="G315" s="189"/>
      <c r="H315" s="49"/>
      <c r="J315" s="27"/>
      <c r="O315" s="153"/>
    </row>
    <row r="316" spans="1:15" s="25" customFormat="1">
      <c r="A316" s="198"/>
      <c r="B316" s="199" t="s">
        <v>285</v>
      </c>
      <c r="C316" s="199"/>
      <c r="D316" s="199"/>
      <c r="E316" s="229">
        <f>E322+E317</f>
        <v>27863</v>
      </c>
      <c r="G316" s="189"/>
      <c r="H316" s="49"/>
      <c r="J316" s="27"/>
      <c r="O316" s="153"/>
    </row>
    <row r="317" spans="1:15" s="25" customFormat="1">
      <c r="A317" s="198"/>
      <c r="B317" s="230" t="s">
        <v>286</v>
      </c>
      <c r="C317" s="199"/>
      <c r="D317" s="199"/>
      <c r="E317" s="202">
        <f>SUM(E319:E321)</f>
        <v>7187</v>
      </c>
      <c r="G317" s="189"/>
      <c r="H317" s="49"/>
      <c r="J317" s="27"/>
      <c r="O317" s="153"/>
    </row>
    <row r="318" spans="1:15" s="25" customFormat="1">
      <c r="A318" s="198"/>
      <c r="B318" s="203" t="s">
        <v>287</v>
      </c>
      <c r="C318" s="204"/>
      <c r="D318" s="204"/>
      <c r="E318" s="205">
        <f>SUM(E319:E321)</f>
        <v>7187</v>
      </c>
      <c r="G318" s="189"/>
      <c r="H318" s="49"/>
      <c r="J318" s="27"/>
      <c r="O318" s="153"/>
    </row>
    <row r="319" spans="1:15" s="25" customFormat="1" ht="47.25">
      <c r="A319" s="198"/>
      <c r="B319" s="36" t="s">
        <v>288</v>
      </c>
      <c r="C319" s="204"/>
      <c r="D319" s="204"/>
      <c r="E319" s="206">
        <v>2315</v>
      </c>
      <c r="G319" s="189"/>
      <c r="H319" s="49"/>
      <c r="J319" s="27"/>
      <c r="O319" s="153"/>
    </row>
    <row r="320" spans="1:15" s="25" customFormat="1" ht="47.25">
      <c r="A320" s="198"/>
      <c r="B320" s="262" t="s">
        <v>289</v>
      </c>
      <c r="C320" s="204"/>
      <c r="D320" s="204"/>
      <c r="E320" s="206">
        <v>12</v>
      </c>
      <c r="G320" s="189"/>
      <c r="H320" s="49"/>
      <c r="J320" s="27"/>
      <c r="O320" s="153"/>
    </row>
    <row r="321" spans="1:15" s="25" customFormat="1" ht="31.5">
      <c r="A321" s="198"/>
      <c r="B321" s="36" t="s">
        <v>290</v>
      </c>
      <c r="C321" s="204"/>
      <c r="D321" s="204"/>
      <c r="E321" s="206">
        <f>4807+53</f>
        <v>4860</v>
      </c>
      <c r="G321" s="189"/>
      <c r="H321" s="49"/>
      <c r="J321" s="27"/>
      <c r="O321" s="153"/>
    </row>
    <row r="322" spans="1:15" s="25" customFormat="1">
      <c r="A322" s="198"/>
      <c r="B322" s="207" t="s">
        <v>194</v>
      </c>
      <c r="C322" s="1"/>
      <c r="D322" s="1"/>
      <c r="E322" s="208">
        <f>E323</f>
        <v>20676</v>
      </c>
      <c r="G322" s="189"/>
      <c r="H322" s="49"/>
      <c r="J322" s="27"/>
      <c r="O322" s="153"/>
    </row>
    <row r="323" spans="1:15" s="25" customFormat="1">
      <c r="A323" s="198"/>
      <c r="B323" s="203" t="s">
        <v>287</v>
      </c>
      <c r="C323" s="1"/>
      <c r="D323" s="1"/>
      <c r="E323" s="13">
        <f>E324</f>
        <v>20676</v>
      </c>
      <c r="G323" s="189"/>
      <c r="H323" s="49"/>
      <c r="J323" s="27"/>
      <c r="O323" s="153"/>
    </row>
    <row r="324" spans="1:15" s="25" customFormat="1" ht="31.5">
      <c r="A324" s="198"/>
      <c r="B324" s="1" t="s">
        <v>291</v>
      </c>
      <c r="C324" s="1"/>
      <c r="D324" s="1"/>
      <c r="E324" s="13">
        <v>20676</v>
      </c>
      <c r="G324" s="189"/>
      <c r="H324" s="49"/>
      <c r="J324" s="27"/>
      <c r="O324" s="153"/>
    </row>
    <row r="325" spans="1:15" s="25" customFormat="1" ht="15.75" customHeight="1">
      <c r="A325" s="198"/>
      <c r="B325" s="199" t="s">
        <v>292</v>
      </c>
      <c r="C325" s="199"/>
      <c r="D325" s="199"/>
      <c r="E325" s="202">
        <f>E326</f>
        <v>0</v>
      </c>
      <c r="G325" s="189"/>
      <c r="H325" s="49"/>
      <c r="I325" s="27"/>
      <c r="O325" s="153"/>
    </row>
    <row r="326" spans="1:15" s="25" customFormat="1" ht="15.75" customHeight="1">
      <c r="A326" s="198"/>
      <c r="B326" s="209" t="s">
        <v>293</v>
      </c>
      <c r="C326" s="23"/>
      <c r="D326" s="175"/>
      <c r="E326" s="205">
        <f>E327</f>
        <v>0</v>
      </c>
      <c r="G326" s="210"/>
      <c r="H326" s="49"/>
      <c r="I326" s="27"/>
      <c r="O326" s="153"/>
    </row>
    <row r="327" spans="1:15" s="25" customFormat="1" ht="15.75" customHeight="1">
      <c r="A327" s="198"/>
      <c r="B327" s="211" t="s">
        <v>294</v>
      </c>
      <c r="C327" s="23"/>
      <c r="D327" s="175"/>
      <c r="E327" s="206">
        <v>0</v>
      </c>
      <c r="G327" s="210"/>
      <c r="H327" s="49"/>
      <c r="I327" s="27"/>
      <c r="O327" s="153"/>
    </row>
    <row r="328" spans="1:15" s="25" customFormat="1" ht="37.5" customHeight="1">
      <c r="A328" s="271" t="s">
        <v>295</v>
      </c>
      <c r="B328" s="272" t="s">
        <v>296</v>
      </c>
      <c r="C328" s="272"/>
      <c r="D328" s="272"/>
      <c r="E328" s="141">
        <f>E331+E329</f>
        <v>7838</v>
      </c>
      <c r="G328" s="210"/>
      <c r="H328" s="49"/>
      <c r="O328" s="153"/>
    </row>
    <row r="329" spans="1:15" s="25" customFormat="1" ht="15" customHeight="1">
      <c r="A329" s="48"/>
      <c r="B329" s="136" t="s">
        <v>279</v>
      </c>
      <c r="C329" s="122" t="s">
        <v>10</v>
      </c>
      <c r="D329" s="212"/>
      <c r="E329" s="148">
        <f>E330</f>
        <v>277</v>
      </c>
      <c r="G329" s="213"/>
      <c r="H329" s="49"/>
      <c r="O329" s="153"/>
    </row>
    <row r="330" spans="1:15" s="25" customFormat="1">
      <c r="A330" s="273"/>
      <c r="B330" s="214" t="s">
        <v>297</v>
      </c>
      <c r="C330" s="23" t="s">
        <v>12</v>
      </c>
      <c r="D330" s="212">
        <v>1</v>
      </c>
      <c r="E330" s="215">
        <v>277</v>
      </c>
      <c r="G330" s="210"/>
      <c r="H330" s="49"/>
      <c r="O330" s="153"/>
    </row>
    <row r="331" spans="1:15" s="25" customFormat="1" ht="15" customHeight="1">
      <c r="A331" s="273"/>
      <c r="B331" s="216" t="s">
        <v>233</v>
      </c>
      <c r="C331" s="122" t="s">
        <v>132</v>
      </c>
      <c r="D331" s="204"/>
      <c r="E331" s="205">
        <f>E332+E336+E334</f>
        <v>7561</v>
      </c>
      <c r="G331" s="210"/>
      <c r="H331" s="49"/>
      <c r="O331" s="153"/>
    </row>
    <row r="332" spans="1:15" s="25" customFormat="1" ht="15" customHeight="1">
      <c r="A332" s="273"/>
      <c r="B332" s="217" t="s">
        <v>133</v>
      </c>
      <c r="C332" s="23"/>
      <c r="D332" s="155"/>
      <c r="E332" s="205">
        <f>E333</f>
        <v>3735</v>
      </c>
      <c r="G332" s="210"/>
      <c r="H332" s="49"/>
      <c r="O332" s="153"/>
    </row>
    <row r="333" spans="1:15" s="25" customFormat="1" ht="15" customHeight="1">
      <c r="A333" s="273"/>
      <c r="B333" s="218" t="s">
        <v>298</v>
      </c>
      <c r="C333" s="23" t="s">
        <v>12</v>
      </c>
      <c r="D333" s="212">
        <v>1</v>
      </c>
      <c r="E333" s="10">
        <v>3735</v>
      </c>
      <c r="G333" s="210"/>
      <c r="H333" s="49"/>
      <c r="O333" s="153"/>
    </row>
    <row r="334" spans="1:15" s="25" customFormat="1" ht="15" customHeight="1">
      <c r="A334" s="273"/>
      <c r="B334" s="217" t="s">
        <v>161</v>
      </c>
      <c r="C334" s="23"/>
      <c r="D334" s="175"/>
      <c r="E334" s="148">
        <f>E335</f>
        <v>2344</v>
      </c>
      <c r="G334" s="210"/>
      <c r="H334" s="49"/>
      <c r="O334" s="153"/>
    </row>
    <row r="335" spans="1:15" s="30" customFormat="1" ht="31.5">
      <c r="A335" s="273"/>
      <c r="B335" s="240" t="s">
        <v>299</v>
      </c>
      <c r="C335" s="241" t="s">
        <v>12</v>
      </c>
      <c r="D335" s="242">
        <v>1</v>
      </c>
      <c r="E335" s="243">
        <f>2620-276</f>
        <v>2344</v>
      </c>
      <c r="G335" s="223"/>
      <c r="H335" s="33"/>
      <c r="O335" s="31"/>
    </row>
    <row r="336" spans="1:15" s="25" customFormat="1" ht="15" customHeight="1">
      <c r="A336" s="273"/>
      <c r="B336" s="217" t="s">
        <v>200</v>
      </c>
      <c r="C336" s="23"/>
      <c r="D336" s="175"/>
      <c r="E336" s="205">
        <f>E337+E338</f>
        <v>1482</v>
      </c>
      <c r="G336" s="213"/>
      <c r="H336" s="49"/>
      <c r="O336" s="153"/>
    </row>
    <row r="337" spans="1:61" s="25" customFormat="1" ht="31.5">
      <c r="A337" s="273"/>
      <c r="B337" s="219" t="s">
        <v>300</v>
      </c>
      <c r="C337" s="23" t="s">
        <v>12</v>
      </c>
      <c r="D337" s="212">
        <v>1</v>
      </c>
      <c r="E337" s="112">
        <v>70</v>
      </c>
      <c r="G337" s="210"/>
      <c r="H337" s="49"/>
      <c r="O337" s="153"/>
    </row>
    <row r="338" spans="1:61" s="25" customFormat="1" ht="31.5">
      <c r="A338" s="273"/>
      <c r="B338" s="219" t="s">
        <v>301</v>
      </c>
      <c r="C338" s="23" t="s">
        <v>12</v>
      </c>
      <c r="D338" s="175">
        <v>1</v>
      </c>
      <c r="E338" s="206">
        <v>1412</v>
      </c>
      <c r="G338" s="210"/>
      <c r="H338" s="49"/>
      <c r="O338" s="153"/>
    </row>
    <row r="339" spans="1:61" s="39" customFormat="1">
      <c r="A339" s="6"/>
      <c r="B339" s="3"/>
      <c r="C339" s="37"/>
      <c r="D339" s="42"/>
      <c r="E339" s="45"/>
      <c r="G339" s="5"/>
      <c r="H339" s="38"/>
      <c r="O339" s="43"/>
    </row>
    <row r="340" spans="1:61" s="39" customFormat="1">
      <c r="A340" s="6"/>
      <c r="B340" s="3"/>
      <c r="C340" s="37"/>
      <c r="D340" s="42"/>
      <c r="E340" s="45"/>
      <c r="G340" s="5"/>
      <c r="H340" s="38"/>
      <c r="O340" s="43"/>
    </row>
    <row r="341" spans="1:61" s="39" customFormat="1" ht="15" customHeight="1">
      <c r="A341" s="40"/>
      <c r="B341" s="3"/>
      <c r="C341" s="37"/>
      <c r="D341" s="42"/>
      <c r="E341" s="45"/>
      <c r="G341" s="5"/>
      <c r="H341" s="38"/>
      <c r="O341" s="43"/>
    </row>
    <row r="342" spans="1:61" s="39" customFormat="1">
      <c r="A342" s="40"/>
      <c r="B342" s="4"/>
      <c r="C342" s="44"/>
      <c r="D342" s="44"/>
      <c r="E342" s="44"/>
      <c r="G342" s="5"/>
      <c r="H342" s="38"/>
      <c r="O342" s="43"/>
    </row>
    <row r="343" spans="1:61" s="30" customFormat="1">
      <c r="A343" s="221"/>
      <c r="B343" s="268" t="s">
        <v>302</v>
      </c>
      <c r="C343" s="268"/>
      <c r="D343" s="268"/>
      <c r="E343" s="268"/>
      <c r="G343" s="223"/>
      <c r="H343" s="33"/>
      <c r="O343" s="31"/>
    </row>
    <row r="344" spans="1:61" s="30" customFormat="1">
      <c r="A344" s="221"/>
      <c r="B344" s="268" t="s">
        <v>303</v>
      </c>
      <c r="C344" s="268"/>
      <c r="D344" s="268"/>
      <c r="E344" s="268"/>
      <c r="F344" s="224"/>
      <c r="G344" s="223"/>
      <c r="H344" s="33"/>
      <c r="O344" s="31"/>
    </row>
    <row r="345" spans="1:61" s="30" customFormat="1">
      <c r="A345" s="221"/>
      <c r="B345" s="268" t="s">
        <v>304</v>
      </c>
      <c r="C345" s="268"/>
      <c r="D345" s="268"/>
      <c r="E345" s="268"/>
      <c r="F345" s="224"/>
      <c r="G345" s="223"/>
      <c r="H345" s="33"/>
      <c r="O345" s="31"/>
    </row>
    <row r="346" spans="1:61" s="30" customFormat="1">
      <c r="A346" s="221"/>
      <c r="B346" s="268" t="s">
        <v>305</v>
      </c>
      <c r="C346" s="268"/>
      <c r="D346" s="268"/>
      <c r="E346" s="268"/>
      <c r="F346" s="224"/>
      <c r="G346" s="223"/>
      <c r="H346" s="33"/>
      <c r="O346" s="31"/>
    </row>
    <row r="347" spans="1:61" s="30" customFormat="1">
      <c r="A347" s="221"/>
      <c r="B347" s="222"/>
      <c r="C347" s="222"/>
      <c r="D347" s="222"/>
      <c r="E347" s="222"/>
      <c r="F347" s="224"/>
      <c r="G347" s="223"/>
      <c r="H347" s="33"/>
      <c r="O347" s="31"/>
    </row>
    <row r="348" spans="1:61" s="30" customFormat="1">
      <c r="A348" s="221"/>
      <c r="B348" s="222"/>
      <c r="C348" s="222"/>
      <c r="D348" s="222"/>
      <c r="E348" s="222" t="s">
        <v>306</v>
      </c>
      <c r="F348" s="224"/>
      <c r="G348" s="223"/>
      <c r="H348" s="33"/>
      <c r="O348" s="31"/>
    </row>
    <row r="349" spans="1:61" s="30" customFormat="1">
      <c r="A349" s="221"/>
      <c r="E349" s="222" t="s">
        <v>307</v>
      </c>
      <c r="F349" s="224"/>
      <c r="G349" s="223"/>
      <c r="H349" s="33"/>
      <c r="O349" s="31"/>
    </row>
    <row r="350" spans="1:61" s="30" customFormat="1">
      <c r="A350" s="221"/>
      <c r="B350" s="227" t="s">
        <v>308</v>
      </c>
      <c r="E350" s="222" t="s">
        <v>309</v>
      </c>
      <c r="F350" s="225"/>
      <c r="G350" s="223"/>
      <c r="H350" s="33"/>
      <c r="J350" s="225"/>
      <c r="O350" s="31"/>
    </row>
    <row r="351" spans="1:61" s="225" customFormat="1">
      <c r="B351" s="224" t="s">
        <v>310</v>
      </c>
      <c r="C351" s="221"/>
      <c r="D351" s="226"/>
      <c r="E351" s="221"/>
      <c r="G351" s="226"/>
      <c r="H351" s="33"/>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row>
    <row r="352" spans="1:61" s="221" customFormat="1">
      <c r="A352" s="225"/>
      <c r="C352" s="226"/>
      <c r="G352" s="226"/>
      <c r="H352" s="33"/>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row>
    <row r="353" spans="1:61" s="221" customFormat="1">
      <c r="A353" s="225"/>
      <c r="C353" s="226"/>
      <c r="G353" s="226"/>
      <c r="H353" s="33"/>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row>
    <row r="354" spans="1:61" s="221" customFormat="1">
      <c r="A354" s="225"/>
      <c r="C354" s="226"/>
      <c r="G354" s="226"/>
      <c r="H354" s="33"/>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row>
    <row r="355" spans="1:61" s="221" customFormat="1">
      <c r="A355" s="225"/>
      <c r="C355" s="226"/>
      <c r="G355" s="226"/>
      <c r="H355" s="33"/>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row>
    <row r="356" spans="1:61" s="221" customFormat="1">
      <c r="A356" s="225"/>
      <c r="C356" s="226"/>
      <c r="G356" s="226"/>
      <c r="H356" s="33"/>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row>
    <row r="357" spans="1:61" s="221" customFormat="1">
      <c r="A357" s="225"/>
      <c r="C357" s="226"/>
      <c r="E357" s="222"/>
      <c r="G357" s="226"/>
      <c r="H357" s="33"/>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row>
    <row r="358" spans="1:61" s="221" customFormat="1">
      <c r="A358" s="225"/>
      <c r="C358" s="226"/>
      <c r="E358" s="222"/>
      <c r="G358" s="226"/>
      <c r="H358" s="33"/>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row>
    <row r="359" spans="1:61" s="221" customFormat="1">
      <c r="A359" s="225"/>
      <c r="C359" s="226"/>
      <c r="E359" s="222"/>
      <c r="G359" s="226"/>
      <c r="H359" s="33"/>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row>
    <row r="360" spans="1:61" s="221" customFormat="1">
      <c r="A360" s="225"/>
      <c r="C360" s="226"/>
      <c r="E360" s="222"/>
      <c r="G360" s="226"/>
      <c r="H360" s="33"/>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row>
    <row r="361" spans="1:61" s="221" customFormat="1">
      <c r="A361" s="225"/>
      <c r="C361" s="226"/>
      <c r="G361" s="226"/>
      <c r="H361" s="33"/>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row>
    <row r="362" spans="1:61" s="221" customFormat="1">
      <c r="A362" s="225"/>
      <c r="C362" s="226"/>
      <c r="E362" s="222"/>
      <c r="G362" s="226"/>
      <c r="H362" s="33"/>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row>
    <row r="363" spans="1:61" s="221" customFormat="1">
      <c r="A363" s="225"/>
      <c r="C363" s="226"/>
      <c r="G363" s="226"/>
      <c r="H363" s="33"/>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row>
    <row r="364" spans="1:61" s="221" customFormat="1">
      <c r="A364" s="225"/>
      <c r="C364" s="226"/>
      <c r="D364" s="228"/>
      <c r="G364" s="226"/>
      <c r="H364" s="33"/>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row>
    <row r="365" spans="1:61" s="225" customFormat="1">
      <c r="C365" s="226"/>
      <c r="D365" s="228"/>
      <c r="F365" s="221"/>
      <c r="G365" s="226"/>
      <c r="H365" s="33"/>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row>
    <row r="366" spans="1:61" s="225" customFormat="1">
      <c r="C366" s="226"/>
      <c r="D366" s="228"/>
      <c r="F366" s="221"/>
      <c r="G366" s="226"/>
      <c r="H366" s="33"/>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row>
    <row r="367" spans="1:61" s="225" customFormat="1">
      <c r="C367" s="226"/>
      <c r="D367" s="228"/>
      <c r="E367" s="221"/>
      <c r="F367" s="221"/>
      <c r="G367" s="226"/>
      <c r="H367" s="33"/>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row>
    <row r="368" spans="1:61" s="226" customFormat="1">
      <c r="A368" s="225"/>
      <c r="D368" s="228"/>
      <c r="E368" s="221"/>
      <c r="F368" s="221"/>
      <c r="H368" s="33"/>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row>
    <row r="369" spans="3:61" s="225" customFormat="1">
      <c r="C369" s="226"/>
      <c r="D369" s="228"/>
      <c r="E369" s="221"/>
      <c r="F369" s="221"/>
      <c r="G369" s="226"/>
      <c r="H369" s="33"/>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row>
  </sheetData>
  <autoFilter ref="A6:BI338" xr:uid="{00000000-0009-0000-0000-000000000000}"/>
  <mergeCells count="19">
    <mergeCell ref="A270:D270"/>
    <mergeCell ref="C2:F2"/>
    <mergeCell ref="A3:J3"/>
    <mergeCell ref="A4:F4"/>
    <mergeCell ref="H7:J7"/>
    <mergeCell ref="A10:B10"/>
    <mergeCell ref="A60:C60"/>
    <mergeCell ref="A97:C97"/>
    <mergeCell ref="A101:D101"/>
    <mergeCell ref="C134:D134"/>
    <mergeCell ref="A241:D241"/>
    <mergeCell ref="A268:C268"/>
    <mergeCell ref="B346:E346"/>
    <mergeCell ref="A309:D309"/>
    <mergeCell ref="A328:D328"/>
    <mergeCell ref="A330:A338"/>
    <mergeCell ref="B343:E343"/>
    <mergeCell ref="B344:E344"/>
    <mergeCell ref="B345:E345"/>
  </mergeCells>
  <pageMargins left="0.78740157480314965" right="0.19685039370078741" top="0.11811023622047245" bottom="0.15748031496062992" header="0.11811023622047245" footer="0.15748031496062992"/>
  <pageSetup paperSize="9" scale="84" fitToHeight="0" orientation="landscape" r:id="rId1"/>
  <headerFooter alignWithMargins="0">
    <oddHeader>&amp;R
&amp;D</oddHeader>
    <oddFooter>Page &amp;P</oddFooter>
  </headerFooter>
  <rowBreaks count="11" manualBreakCount="11">
    <brk id="43" max="60" man="1"/>
    <brk id="65" max="60" man="1"/>
    <brk id="69" max="60" man="1"/>
    <brk id="100" max="60" man="1"/>
    <brk id="131" max="60" man="1"/>
    <brk id="159" max="60" man="1"/>
    <brk id="195" max="60" man="1"/>
    <brk id="232" max="60" man="1"/>
    <brk id="259" max="60" man="1"/>
    <brk id="291" max="60" man="1"/>
    <brk id="321" max="60" man="1"/>
  </rowBreaks>
  <colBreaks count="1" manualBreakCount="1">
    <brk id="5" max="32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5949EB-93A2-48A4-8C09-D02AEEECC1E5}"/>
</file>

<file path=customXml/itemProps2.xml><?xml version="1.0" encoding="utf-8"?>
<ds:datastoreItem xmlns:ds="http://schemas.openxmlformats.org/officeDocument/2006/customXml" ds:itemID="{C46A0E55-3ABB-40B7-8176-6EE24B2C05C6}"/>
</file>

<file path=customXml/itemProps3.xml><?xml version="1.0" encoding="utf-8"?>
<ds:datastoreItem xmlns:ds="http://schemas.openxmlformats.org/officeDocument/2006/customXml" ds:itemID="{E4568179-A213-40DA-B337-D13C5DB7BE8A}"/>
</file>

<file path=docProps/app.xml><?xml version="1.0" encoding="utf-8"?>
<Properties xmlns="http://schemas.openxmlformats.org/officeDocument/2006/extended-properties" xmlns:vt="http://schemas.openxmlformats.org/officeDocument/2006/docPropsVTypes">
  <Application>Microsoft Excel Online</Application>
  <Manager/>
  <Company>C. J.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 BOCIOACA</dc:creator>
  <cp:keywords/>
  <dc:description/>
  <cp:lastModifiedBy/>
  <cp:revision/>
  <dcterms:created xsi:type="dcterms:W3CDTF">2026-04-23T09:02:20Z</dcterms:created>
  <dcterms:modified xsi:type="dcterms:W3CDTF">2026-09-03T21:29:03Z</dcterms:modified>
  <cp:category/>
  <cp:contentStatus/>
</cp:coreProperties>
</file>