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E6B90373-3DDA-44BA-9FCA-7C4FA9F135CF}" xr6:coauthVersionLast="47" xr6:coauthVersionMax="47" xr10:uidLastSave="{00000000-0000-0000-0000-000000000000}"/>
  <bookViews>
    <workbookView xWindow="-120" yWindow="-120" windowWidth="29040" windowHeight="15720" tabRatio="838" xr2:uid="{00000000-000D-0000-FFFF-FFFF00000000}"/>
  </bookViews>
  <sheets>
    <sheet name="17 decembrie 2025" sheetId="130" r:id="rId1"/>
  </sheets>
  <definedNames>
    <definedName name="_xlnm.Database" localSheetId="0">#REF!</definedName>
    <definedName name="_xlnm.Database">#REF!</definedName>
    <definedName name="_xlnm.Print_Titles" localSheetId="0">'17 decembrie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24" i="130" l="1"/>
  <c r="E2525" i="130"/>
  <c r="E1702" i="130"/>
  <c r="F1702" i="130"/>
  <c r="G1702" i="130"/>
  <c r="H1702" i="130"/>
  <c r="I1702" i="130"/>
  <c r="D1702" i="130"/>
  <c r="E1703" i="130"/>
  <c r="F1703" i="130"/>
  <c r="G1703" i="130"/>
  <c r="H1703" i="130"/>
  <c r="I1703" i="130"/>
  <c r="D1703" i="130"/>
  <c r="C1709" i="130"/>
  <c r="C1708" i="130"/>
  <c r="E1714" i="130"/>
  <c r="F1714" i="130"/>
  <c r="G1714" i="130"/>
  <c r="H1714" i="130"/>
  <c r="I1714" i="130"/>
  <c r="D1714" i="130"/>
  <c r="E1715" i="130"/>
  <c r="F1715" i="130"/>
  <c r="G1715" i="130"/>
  <c r="H1715" i="130"/>
  <c r="I1715" i="130"/>
  <c r="D1715" i="130"/>
  <c r="C1721" i="130"/>
  <c r="C1720" i="130"/>
  <c r="C1719" i="130"/>
  <c r="C1718" i="130"/>
  <c r="E1633" i="130"/>
  <c r="E1634" i="130"/>
  <c r="E1623" i="130"/>
  <c r="E1624" i="130"/>
  <c r="E1445" i="130"/>
  <c r="C1498" i="130"/>
  <c r="C1497" i="130"/>
  <c r="C1496" i="130"/>
  <c r="C1495" i="130"/>
  <c r="C1494" i="130"/>
  <c r="C1493" i="130"/>
  <c r="E1489" i="130"/>
  <c r="E1490" i="130"/>
  <c r="E1487" i="130"/>
  <c r="E1488" i="130"/>
  <c r="E1481" i="130"/>
  <c r="E1482" i="130"/>
  <c r="E1446" i="130" s="1"/>
  <c r="F954" i="130" l="1"/>
  <c r="G954" i="130"/>
  <c r="H954" i="130"/>
  <c r="I954" i="130"/>
  <c r="D954" i="130"/>
  <c r="F955" i="130"/>
  <c r="G955" i="130"/>
  <c r="H955" i="130"/>
  <c r="I955" i="130"/>
  <c r="D955" i="130"/>
  <c r="C1107" i="130"/>
  <c r="C1106" i="130"/>
  <c r="C1105" i="130"/>
  <c r="C1104" i="130"/>
  <c r="C1103" i="130"/>
  <c r="C1102" i="130"/>
  <c r="C1101" i="130"/>
  <c r="C1100" i="130"/>
  <c r="C1099" i="130"/>
  <c r="C1098" i="130"/>
  <c r="C1097" i="130"/>
  <c r="C1096" i="130"/>
  <c r="E1332" i="130"/>
  <c r="F1332" i="130"/>
  <c r="G1332" i="130"/>
  <c r="H1332" i="130"/>
  <c r="I1332" i="130"/>
  <c r="D1332" i="130"/>
  <c r="E1333" i="130"/>
  <c r="F1333" i="130"/>
  <c r="G1333" i="130"/>
  <c r="H1333" i="130"/>
  <c r="I1333" i="130"/>
  <c r="D1333" i="130"/>
  <c r="C1343" i="130"/>
  <c r="C1342" i="130"/>
  <c r="E1344" i="130"/>
  <c r="F1344" i="130"/>
  <c r="G1344" i="130"/>
  <c r="H1344" i="130"/>
  <c r="I1344" i="130"/>
  <c r="D1344" i="130"/>
  <c r="E1345" i="130"/>
  <c r="F1345" i="130"/>
  <c r="G1345" i="130"/>
  <c r="H1345" i="130"/>
  <c r="I1345" i="130"/>
  <c r="D1345" i="130"/>
  <c r="C1365" i="130"/>
  <c r="C1364" i="130"/>
  <c r="C1363" i="130"/>
  <c r="C1362" i="130"/>
  <c r="C1361" i="130"/>
  <c r="C1360" i="130"/>
  <c r="E1276" i="130"/>
  <c r="F1276" i="130"/>
  <c r="G1276" i="130"/>
  <c r="H1276" i="130"/>
  <c r="I1276" i="130"/>
  <c r="D1276" i="130"/>
  <c r="E1277" i="130"/>
  <c r="F1277" i="130"/>
  <c r="G1277" i="130"/>
  <c r="H1277" i="130"/>
  <c r="I1277" i="130"/>
  <c r="D1277" i="130"/>
  <c r="C1299" i="130"/>
  <c r="C1298" i="130"/>
  <c r="C1297" i="130"/>
  <c r="C1296" i="130"/>
  <c r="E1312" i="130"/>
  <c r="F1312" i="130"/>
  <c r="G1312" i="130"/>
  <c r="H1312" i="130"/>
  <c r="I1312" i="130"/>
  <c r="D1312" i="130"/>
  <c r="E1313" i="130"/>
  <c r="F1313" i="130"/>
  <c r="G1313" i="130"/>
  <c r="H1313" i="130"/>
  <c r="I1313" i="130"/>
  <c r="D1313" i="130"/>
  <c r="C1331" i="130"/>
  <c r="C1330" i="130"/>
  <c r="C1329" i="130"/>
  <c r="C1328" i="130"/>
  <c r="E745" i="130"/>
  <c r="E746" i="130"/>
  <c r="E685" i="130"/>
  <c r="E686" i="130"/>
  <c r="G368" i="130"/>
  <c r="E368" i="130"/>
  <c r="G369" i="130"/>
  <c r="E369" i="130"/>
  <c r="I360" i="130"/>
  <c r="E360" i="130"/>
  <c r="I361" i="130"/>
  <c r="E361" i="130"/>
  <c r="I197" i="130" l="1"/>
  <c r="E197" i="130"/>
  <c r="I198" i="130"/>
  <c r="E198" i="130"/>
  <c r="I3089" i="130" l="1"/>
  <c r="H3089" i="130"/>
  <c r="H3087" i="130" s="1"/>
  <c r="H3085" i="130" s="1"/>
  <c r="G3089" i="130"/>
  <c r="G3087" i="130" s="1"/>
  <c r="G3085" i="130" s="1"/>
  <c r="F3089" i="130"/>
  <c r="F3087" i="130" s="1"/>
  <c r="F3085" i="130" s="1"/>
  <c r="E3089" i="130"/>
  <c r="E3087" i="130" s="1"/>
  <c r="E3085" i="130" s="1"/>
  <c r="D3089" i="130"/>
  <c r="I3088" i="130"/>
  <c r="I3086" i="130" s="1"/>
  <c r="I3084" i="130" s="1"/>
  <c r="H3088" i="130"/>
  <c r="H3086" i="130" s="1"/>
  <c r="H3084" i="130" s="1"/>
  <c r="G3088" i="130"/>
  <c r="G3086" i="130" s="1"/>
  <c r="G3084" i="130" s="1"/>
  <c r="F3088" i="130"/>
  <c r="F3086" i="130" s="1"/>
  <c r="F3084" i="130" s="1"/>
  <c r="E3088" i="130"/>
  <c r="E3086" i="130" s="1"/>
  <c r="E3084" i="130" s="1"/>
  <c r="D3088" i="130"/>
  <c r="I3087" i="130"/>
  <c r="I3085" i="130" s="1"/>
  <c r="I3082" i="130"/>
  <c r="H3082" i="130"/>
  <c r="H3080" i="130" s="1"/>
  <c r="G3082" i="130"/>
  <c r="G3080" i="130" s="1"/>
  <c r="F3082" i="130"/>
  <c r="F3080" i="130" s="1"/>
  <c r="E3082" i="130"/>
  <c r="E3080" i="130" s="1"/>
  <c r="D3082" i="130"/>
  <c r="D3080" i="130" s="1"/>
  <c r="I3081" i="130"/>
  <c r="I3079" i="130" s="1"/>
  <c r="H3081" i="130"/>
  <c r="H3079" i="130" s="1"/>
  <c r="G3081" i="130"/>
  <c r="G3079" i="130" s="1"/>
  <c r="F3081" i="130"/>
  <c r="F3079" i="130" s="1"/>
  <c r="E3081" i="130"/>
  <c r="E3079" i="130" s="1"/>
  <c r="D3081" i="130"/>
  <c r="D3079" i="130" s="1"/>
  <c r="I3080" i="130"/>
  <c r="I3076" i="130"/>
  <c r="H3076" i="130"/>
  <c r="G3076" i="130"/>
  <c r="F3076" i="130"/>
  <c r="E3076" i="130"/>
  <c r="D3076" i="130"/>
  <c r="I3075" i="130"/>
  <c r="H3075" i="130"/>
  <c r="G3075" i="130"/>
  <c r="F3075" i="130"/>
  <c r="E3075" i="130"/>
  <c r="D3075" i="130"/>
  <c r="C2962" i="130"/>
  <c r="E2961" i="130"/>
  <c r="D2961" i="130"/>
  <c r="I2960" i="130"/>
  <c r="I2958" i="130" s="1"/>
  <c r="I2956" i="130" s="1"/>
  <c r="I2954" i="130" s="1"/>
  <c r="I2952" i="130" s="1"/>
  <c r="H2960" i="130"/>
  <c r="H2958" i="130" s="1"/>
  <c r="H2956" i="130" s="1"/>
  <c r="H2954" i="130" s="1"/>
  <c r="H2952" i="130" s="1"/>
  <c r="G2960" i="130"/>
  <c r="G2958" i="130" s="1"/>
  <c r="G2956" i="130" s="1"/>
  <c r="G2954" i="130" s="1"/>
  <c r="G2952" i="130" s="1"/>
  <c r="F2960" i="130"/>
  <c r="F2958" i="130" s="1"/>
  <c r="E2960" i="130"/>
  <c r="E2958" i="130" s="1"/>
  <c r="E2956" i="130" s="1"/>
  <c r="E2954" i="130" s="1"/>
  <c r="E2952" i="130" s="1"/>
  <c r="D2960" i="130"/>
  <c r="D2958" i="130" s="1"/>
  <c r="D2956" i="130" s="1"/>
  <c r="D2954" i="130" s="1"/>
  <c r="D2952" i="130" s="1"/>
  <c r="I2959" i="130"/>
  <c r="I2957" i="130" s="1"/>
  <c r="I2955" i="130" s="1"/>
  <c r="I2953" i="130" s="1"/>
  <c r="I2951" i="130" s="1"/>
  <c r="H2959" i="130"/>
  <c r="H2957" i="130" s="1"/>
  <c r="H2955" i="130" s="1"/>
  <c r="H2953" i="130" s="1"/>
  <c r="H2951" i="130" s="1"/>
  <c r="G2959" i="130"/>
  <c r="G2957" i="130" s="1"/>
  <c r="G2955" i="130" s="1"/>
  <c r="G2953" i="130" s="1"/>
  <c r="G2951" i="130" s="1"/>
  <c r="F2959" i="130"/>
  <c r="F2957" i="130" s="1"/>
  <c r="F2955" i="130" s="1"/>
  <c r="F2953" i="130" s="1"/>
  <c r="F2951" i="130" s="1"/>
  <c r="E2959" i="130"/>
  <c r="E2957" i="130" s="1"/>
  <c r="E2955" i="130" s="1"/>
  <c r="E2953" i="130" s="1"/>
  <c r="E2951" i="130" s="1"/>
  <c r="C2949" i="130"/>
  <c r="C2948" i="130"/>
  <c r="E2947" i="130"/>
  <c r="E2933" i="130" s="1"/>
  <c r="E2946" i="130"/>
  <c r="E2932" i="130" s="1"/>
  <c r="C2945" i="130"/>
  <c r="C2944" i="130"/>
  <c r="I2943" i="130"/>
  <c r="I2941" i="130" s="1"/>
  <c r="I2939" i="130" s="1"/>
  <c r="I2937" i="130" s="1"/>
  <c r="I2935" i="130" s="1"/>
  <c r="H2943" i="130"/>
  <c r="G2943" i="130"/>
  <c r="G2941" i="130" s="1"/>
  <c r="G2939" i="130" s="1"/>
  <c r="G2937" i="130" s="1"/>
  <c r="G2935" i="130" s="1"/>
  <c r="F2943" i="130"/>
  <c r="F2941" i="130" s="1"/>
  <c r="F2939" i="130" s="1"/>
  <c r="F2937" i="130" s="1"/>
  <c r="F2935" i="130" s="1"/>
  <c r="E2943" i="130"/>
  <c r="E2941" i="130" s="1"/>
  <c r="E2939" i="130" s="1"/>
  <c r="E2937" i="130" s="1"/>
  <c r="E2935" i="130" s="1"/>
  <c r="D2943" i="130"/>
  <c r="D2941" i="130" s="1"/>
  <c r="D2939" i="130" s="1"/>
  <c r="I2942" i="130"/>
  <c r="I2940" i="130" s="1"/>
  <c r="I2938" i="130" s="1"/>
  <c r="I2936" i="130" s="1"/>
  <c r="I2934" i="130" s="1"/>
  <c r="H2942" i="130"/>
  <c r="H2940" i="130" s="1"/>
  <c r="H2938" i="130" s="1"/>
  <c r="H2936" i="130" s="1"/>
  <c r="H2934" i="130" s="1"/>
  <c r="G2942" i="130"/>
  <c r="G2940" i="130" s="1"/>
  <c r="G2938" i="130" s="1"/>
  <c r="G2936" i="130" s="1"/>
  <c r="G2934" i="130" s="1"/>
  <c r="F2942" i="130"/>
  <c r="F2940" i="130" s="1"/>
  <c r="F2938" i="130" s="1"/>
  <c r="F2936" i="130" s="1"/>
  <c r="F2934" i="130" s="1"/>
  <c r="E2942" i="130"/>
  <c r="E2940" i="130" s="1"/>
  <c r="E2938" i="130" s="1"/>
  <c r="E2936" i="130" s="1"/>
  <c r="E2934" i="130" s="1"/>
  <c r="D2942" i="130"/>
  <c r="I2933" i="130"/>
  <c r="H2933" i="130"/>
  <c r="G2933" i="130"/>
  <c r="F2933" i="130"/>
  <c r="D2933" i="130"/>
  <c r="I2932" i="130"/>
  <c r="H2932" i="130"/>
  <c r="G2932" i="130"/>
  <c r="F2932" i="130"/>
  <c r="D2932" i="130"/>
  <c r="I2931" i="130"/>
  <c r="E2931" i="130"/>
  <c r="I2930" i="130"/>
  <c r="E2930" i="130"/>
  <c r="I2929" i="130"/>
  <c r="I2928" i="130"/>
  <c r="C2928" i="130" s="1"/>
  <c r="I2927" i="130"/>
  <c r="E2927" i="130"/>
  <c r="D2927" i="130"/>
  <c r="D2925" i="130" s="1"/>
  <c r="I2926" i="130"/>
  <c r="E2926" i="130"/>
  <c r="D2926" i="130"/>
  <c r="H2925" i="130"/>
  <c r="G2925" i="130"/>
  <c r="F2925" i="130"/>
  <c r="H2924" i="130"/>
  <c r="G2924" i="130"/>
  <c r="F2924" i="130"/>
  <c r="C2915" i="130"/>
  <c r="C2914" i="130"/>
  <c r="I2913" i="130"/>
  <c r="H2913" i="130"/>
  <c r="G2913" i="130"/>
  <c r="F2913" i="130"/>
  <c r="E2913" i="130"/>
  <c r="D2913" i="130"/>
  <c r="I2912" i="130"/>
  <c r="H2912" i="130"/>
  <c r="G2912" i="130"/>
  <c r="F2912" i="130"/>
  <c r="E2912" i="130"/>
  <c r="D2912" i="130"/>
  <c r="C2911" i="130"/>
  <c r="C2910" i="130"/>
  <c r="I2909" i="130"/>
  <c r="H2909" i="130"/>
  <c r="G2909" i="130"/>
  <c r="F2909" i="130"/>
  <c r="E2909" i="130"/>
  <c r="D2909" i="130"/>
  <c r="I2908" i="130"/>
  <c r="H2908" i="130"/>
  <c r="G2908" i="130"/>
  <c r="F2908" i="130"/>
  <c r="E2908" i="130"/>
  <c r="D2908" i="130"/>
  <c r="C2905" i="130"/>
  <c r="C2904" i="130"/>
  <c r="C2903" i="130"/>
  <c r="C2902" i="130"/>
  <c r="C2901" i="130"/>
  <c r="C2900" i="130"/>
  <c r="C2899" i="130"/>
  <c r="C2898" i="130"/>
  <c r="C2897" i="130"/>
  <c r="C2896" i="130"/>
  <c r="C2895" i="130"/>
  <c r="C2894" i="130"/>
  <c r="C2893" i="130"/>
  <c r="C2892" i="130"/>
  <c r="C2891" i="130"/>
  <c r="C2890" i="130"/>
  <c r="C2889" i="130"/>
  <c r="C2888" i="130"/>
  <c r="I2887" i="130"/>
  <c r="H2887" i="130"/>
  <c r="G2887" i="130"/>
  <c r="F2887" i="130"/>
  <c r="E2887" i="130"/>
  <c r="D2887" i="130"/>
  <c r="I2886" i="130"/>
  <c r="H2886" i="130"/>
  <c r="G2886" i="130"/>
  <c r="F2886" i="130"/>
  <c r="E2886" i="130"/>
  <c r="D2886" i="130"/>
  <c r="C2885" i="130"/>
  <c r="C2884" i="130"/>
  <c r="C2883" i="130"/>
  <c r="C2882" i="130"/>
  <c r="C2881" i="130"/>
  <c r="C2880" i="130"/>
  <c r="E2879" i="130"/>
  <c r="E2877" i="130" s="1"/>
  <c r="E2878" i="130"/>
  <c r="C2878" i="130" s="1"/>
  <c r="I2877" i="130"/>
  <c r="H2877" i="130"/>
  <c r="G2877" i="130"/>
  <c r="F2877" i="130"/>
  <c r="D2877" i="130"/>
  <c r="I2876" i="130"/>
  <c r="H2876" i="130"/>
  <c r="G2876" i="130"/>
  <c r="F2876" i="130"/>
  <c r="D2876" i="130"/>
  <c r="C2875" i="130"/>
  <c r="C2874" i="130"/>
  <c r="I2873" i="130"/>
  <c r="H2873" i="130"/>
  <c r="G2873" i="130"/>
  <c r="F2873" i="130"/>
  <c r="E2873" i="130"/>
  <c r="D2873" i="130"/>
  <c r="I2872" i="130"/>
  <c r="H2872" i="130"/>
  <c r="G2872" i="130"/>
  <c r="F2872" i="130"/>
  <c r="E2872" i="130"/>
  <c r="D2872" i="130"/>
  <c r="C2871" i="130"/>
  <c r="C2870" i="130"/>
  <c r="I2869" i="130"/>
  <c r="H2869" i="130"/>
  <c r="G2869" i="130"/>
  <c r="F2869" i="130"/>
  <c r="E2869" i="130"/>
  <c r="D2869" i="130"/>
  <c r="I2868" i="130"/>
  <c r="H2868" i="130"/>
  <c r="G2868" i="130"/>
  <c r="F2868" i="130"/>
  <c r="E2868" i="130"/>
  <c r="D2868" i="130"/>
  <c r="C2867" i="130"/>
  <c r="C2866" i="130"/>
  <c r="C2865" i="130"/>
  <c r="C2864" i="130"/>
  <c r="C2863" i="130"/>
  <c r="C2862" i="130"/>
  <c r="C2861" i="130"/>
  <c r="C2860" i="130"/>
  <c r="C2859" i="130"/>
  <c r="C2858" i="130"/>
  <c r="C2857" i="130"/>
  <c r="C2856" i="130"/>
  <c r="C2855" i="130"/>
  <c r="C2854" i="130"/>
  <c r="C2853" i="130"/>
  <c r="C2852" i="130"/>
  <c r="C2851" i="130"/>
  <c r="C2850" i="130"/>
  <c r="C2849" i="130"/>
  <c r="C2848" i="130"/>
  <c r="C2847" i="130"/>
  <c r="C2846" i="130"/>
  <c r="C2845" i="130"/>
  <c r="C2844" i="130"/>
  <c r="C2843" i="130"/>
  <c r="C2842" i="130"/>
  <c r="I2841" i="130"/>
  <c r="I2837" i="130" s="1"/>
  <c r="H2841" i="130"/>
  <c r="H2837" i="130" s="1"/>
  <c r="G2841" i="130"/>
  <c r="G2837" i="130" s="1"/>
  <c r="F2841" i="130"/>
  <c r="F2837" i="130" s="1"/>
  <c r="I2840" i="130"/>
  <c r="I2836" i="130" s="1"/>
  <c r="H2840" i="130"/>
  <c r="G2840" i="130"/>
  <c r="G2836" i="130" s="1"/>
  <c r="F2840" i="130"/>
  <c r="F2836" i="130" s="1"/>
  <c r="C2839" i="130"/>
  <c r="C2838" i="130"/>
  <c r="E2837" i="130"/>
  <c r="D2837" i="130"/>
  <c r="E2836" i="130"/>
  <c r="D2836" i="130"/>
  <c r="E2835" i="130"/>
  <c r="C2835" i="130" s="1"/>
  <c r="E2834" i="130"/>
  <c r="C2834" i="130" s="1"/>
  <c r="C2833" i="130"/>
  <c r="C2832" i="130"/>
  <c r="C2831" i="130"/>
  <c r="C2830" i="130"/>
  <c r="E2829" i="130"/>
  <c r="C2829" i="130" s="1"/>
  <c r="E2828" i="130"/>
  <c r="C2827" i="130"/>
  <c r="C2826" i="130"/>
  <c r="C2825" i="130"/>
  <c r="C2824" i="130"/>
  <c r="C2823" i="130"/>
  <c r="C2822" i="130"/>
  <c r="C2821" i="130"/>
  <c r="C2820" i="130"/>
  <c r="C2819" i="130"/>
  <c r="C2818" i="130"/>
  <c r="C2817" i="130"/>
  <c r="C2816" i="130"/>
  <c r="C2815" i="130"/>
  <c r="C2814" i="130"/>
  <c r="C2813" i="130"/>
  <c r="C2812" i="130"/>
  <c r="C2811" i="130"/>
  <c r="C2810" i="130"/>
  <c r="C2809" i="130"/>
  <c r="C2808" i="130"/>
  <c r="C2807" i="130"/>
  <c r="C2806" i="130"/>
  <c r="C2805" i="130"/>
  <c r="C2804" i="130"/>
  <c r="C2803" i="130"/>
  <c r="C2802" i="130"/>
  <c r="C2801" i="130"/>
  <c r="C2800" i="130"/>
  <c r="C2799" i="130"/>
  <c r="C2798" i="130"/>
  <c r="C2797" i="130"/>
  <c r="C2796" i="130"/>
  <c r="C2795" i="130"/>
  <c r="C2794" i="130"/>
  <c r="C2793" i="130"/>
  <c r="C2792" i="130"/>
  <c r="C2791" i="130"/>
  <c r="C2790" i="130"/>
  <c r="C2789" i="130"/>
  <c r="C2788" i="130"/>
  <c r="C2787" i="130"/>
  <c r="C2786" i="130"/>
  <c r="C2785" i="130"/>
  <c r="C2784" i="130"/>
  <c r="C2783" i="130"/>
  <c r="C2782" i="130"/>
  <c r="C2781" i="130"/>
  <c r="C2780" i="130"/>
  <c r="C2779" i="130"/>
  <c r="C2778" i="130"/>
  <c r="C2777" i="130"/>
  <c r="C2776" i="130"/>
  <c r="C2775" i="130"/>
  <c r="C2774" i="130"/>
  <c r="I2773" i="130"/>
  <c r="H2773" i="130"/>
  <c r="G2773" i="130"/>
  <c r="F2773" i="130"/>
  <c r="D2773" i="130"/>
  <c r="I2772" i="130"/>
  <c r="H2772" i="130"/>
  <c r="G2772" i="130"/>
  <c r="F2772" i="130"/>
  <c r="D2772" i="130"/>
  <c r="C2760" i="130"/>
  <c r="C2759" i="130"/>
  <c r="I2758" i="130"/>
  <c r="I2756" i="130" s="1"/>
  <c r="H2758" i="130"/>
  <c r="H2756" i="130" s="1"/>
  <c r="G2758" i="130"/>
  <c r="G2756" i="130" s="1"/>
  <c r="F2758" i="130"/>
  <c r="F2756" i="130" s="1"/>
  <c r="E2758" i="130"/>
  <c r="E2756" i="130" s="1"/>
  <c r="D2758" i="130"/>
  <c r="D2756" i="130" s="1"/>
  <c r="I2757" i="130"/>
  <c r="I2755" i="130" s="1"/>
  <c r="H2757" i="130"/>
  <c r="H2755" i="130" s="1"/>
  <c r="G2757" i="130"/>
  <c r="G2755" i="130" s="1"/>
  <c r="F2757" i="130"/>
  <c r="F2755" i="130" s="1"/>
  <c r="E2757" i="130"/>
  <c r="E2755" i="130" s="1"/>
  <c r="D2757" i="130"/>
  <c r="C2754" i="130"/>
  <c r="C2753" i="130"/>
  <c r="I2752" i="130"/>
  <c r="H2752" i="130"/>
  <c r="G2752" i="130"/>
  <c r="F2752" i="130"/>
  <c r="E2752" i="130"/>
  <c r="D2752" i="130"/>
  <c r="I2751" i="130"/>
  <c r="H2751" i="130"/>
  <c r="G2751" i="130"/>
  <c r="F2751" i="130"/>
  <c r="E2751" i="130"/>
  <c r="D2751" i="130"/>
  <c r="C2750" i="130"/>
  <c r="C2749" i="130"/>
  <c r="C2748" i="130"/>
  <c r="C2747" i="130"/>
  <c r="C2746" i="130"/>
  <c r="C2745" i="130"/>
  <c r="C2744" i="130"/>
  <c r="C2743" i="130"/>
  <c r="E2742" i="130"/>
  <c r="C2742" i="130" s="1"/>
  <c r="E2741" i="130"/>
  <c r="C2741" i="130" s="1"/>
  <c r="E2740" i="130"/>
  <c r="C2740" i="130" s="1"/>
  <c r="E2739" i="130"/>
  <c r="C2739" i="130" s="1"/>
  <c r="C2738" i="130"/>
  <c r="C2737" i="130"/>
  <c r="C2736" i="130"/>
  <c r="C2735" i="130"/>
  <c r="C2734" i="130"/>
  <c r="C2733" i="130"/>
  <c r="C2732" i="130"/>
  <c r="C2731" i="130"/>
  <c r="C2730" i="130"/>
  <c r="C2729" i="130"/>
  <c r="C2728" i="130"/>
  <c r="C2727" i="130"/>
  <c r="C2726" i="130"/>
  <c r="C2725" i="130"/>
  <c r="C2724" i="130"/>
  <c r="C2723" i="130"/>
  <c r="I2722" i="130"/>
  <c r="H2722" i="130"/>
  <c r="G2722" i="130"/>
  <c r="F2722" i="130"/>
  <c r="D2722" i="130"/>
  <c r="I2721" i="130"/>
  <c r="H2721" i="130"/>
  <c r="H2719" i="130" s="1"/>
  <c r="H2717" i="130" s="1"/>
  <c r="G2721" i="130"/>
  <c r="G2719" i="130" s="1"/>
  <c r="G2717" i="130" s="1"/>
  <c r="F2721" i="130"/>
  <c r="D2721" i="130"/>
  <c r="C2709" i="130"/>
  <c r="C2708" i="130"/>
  <c r="I2707" i="130"/>
  <c r="H2707" i="130"/>
  <c r="G2707" i="130"/>
  <c r="F2707" i="130"/>
  <c r="E2707" i="130"/>
  <c r="D2707" i="130"/>
  <c r="I2706" i="130"/>
  <c r="H2706" i="130"/>
  <c r="G2706" i="130"/>
  <c r="F2706" i="130"/>
  <c r="E2706" i="130"/>
  <c r="D2706" i="130"/>
  <c r="C2705" i="130"/>
  <c r="C2704" i="130"/>
  <c r="I2703" i="130"/>
  <c r="H2703" i="130"/>
  <c r="G2703" i="130"/>
  <c r="F2703" i="130"/>
  <c r="E2703" i="130"/>
  <c r="D2703" i="130"/>
  <c r="I2702" i="130"/>
  <c r="H2702" i="130"/>
  <c r="G2702" i="130"/>
  <c r="F2702" i="130"/>
  <c r="E2702" i="130"/>
  <c r="D2702" i="130"/>
  <c r="C2701" i="130"/>
  <c r="C2700" i="130"/>
  <c r="C2699" i="130"/>
  <c r="C2698" i="130"/>
  <c r="I2697" i="130"/>
  <c r="I2693" i="130" s="1"/>
  <c r="I2696" i="130"/>
  <c r="C2696" i="130" s="1"/>
  <c r="C2695" i="130"/>
  <c r="C2694" i="130"/>
  <c r="H2693" i="130"/>
  <c r="G2693" i="130"/>
  <c r="F2693" i="130"/>
  <c r="E2693" i="130"/>
  <c r="D2693" i="130"/>
  <c r="H2692" i="130"/>
  <c r="G2692" i="130"/>
  <c r="F2692" i="130"/>
  <c r="E2692" i="130"/>
  <c r="D2692" i="130"/>
  <c r="I2691" i="130"/>
  <c r="C2691" i="130" s="1"/>
  <c r="I2690" i="130"/>
  <c r="C2690" i="130" s="1"/>
  <c r="C2689" i="130"/>
  <c r="C2688" i="130"/>
  <c r="I2687" i="130"/>
  <c r="I2686" i="130"/>
  <c r="C2686" i="130" s="1"/>
  <c r="H2685" i="130"/>
  <c r="G2685" i="130"/>
  <c r="F2685" i="130"/>
  <c r="E2685" i="130"/>
  <c r="D2685" i="130"/>
  <c r="H2684" i="130"/>
  <c r="G2684" i="130"/>
  <c r="F2684" i="130"/>
  <c r="E2684" i="130"/>
  <c r="D2684" i="130"/>
  <c r="E2681" i="130"/>
  <c r="E2679" i="130" s="1"/>
  <c r="E2680" i="130"/>
  <c r="C2680" i="130" s="1"/>
  <c r="I2679" i="130"/>
  <c r="H2679" i="130"/>
  <c r="G2679" i="130"/>
  <c r="F2679" i="130"/>
  <c r="D2679" i="130"/>
  <c r="I2678" i="130"/>
  <c r="H2678" i="130"/>
  <c r="G2678" i="130"/>
  <c r="F2678" i="130"/>
  <c r="D2678" i="130"/>
  <c r="E2677" i="130"/>
  <c r="E2669" i="130" s="1"/>
  <c r="E2676" i="130"/>
  <c r="C2676" i="130" s="1"/>
  <c r="C2675" i="130"/>
  <c r="C2674" i="130"/>
  <c r="C2673" i="130"/>
  <c r="C2672" i="130"/>
  <c r="C2671" i="130"/>
  <c r="C2670" i="130"/>
  <c r="I2669" i="130"/>
  <c r="H2669" i="130"/>
  <c r="G2669" i="130"/>
  <c r="F2669" i="130"/>
  <c r="D2669" i="130"/>
  <c r="I2668" i="130"/>
  <c r="H2668" i="130"/>
  <c r="G2668" i="130"/>
  <c r="F2668" i="130"/>
  <c r="D2668" i="130"/>
  <c r="C2667" i="130"/>
  <c r="C2666" i="130"/>
  <c r="C2665" i="130"/>
  <c r="C2664" i="130"/>
  <c r="C2663" i="130"/>
  <c r="C2662" i="130"/>
  <c r="I2661" i="130"/>
  <c r="H2661" i="130"/>
  <c r="G2661" i="130"/>
  <c r="F2661" i="130"/>
  <c r="E2661" i="130"/>
  <c r="D2661" i="130"/>
  <c r="I2660" i="130"/>
  <c r="H2660" i="130"/>
  <c r="G2660" i="130"/>
  <c r="F2660" i="130"/>
  <c r="E2660" i="130"/>
  <c r="D2660" i="130"/>
  <c r="C2659" i="130"/>
  <c r="C2658" i="130"/>
  <c r="I2657" i="130"/>
  <c r="H2657" i="130"/>
  <c r="G2657" i="130"/>
  <c r="F2657" i="130"/>
  <c r="E2657" i="130"/>
  <c r="D2657" i="130"/>
  <c r="I2656" i="130"/>
  <c r="H2656" i="130"/>
  <c r="G2656" i="130"/>
  <c r="F2656" i="130"/>
  <c r="E2656" i="130"/>
  <c r="D2656" i="130"/>
  <c r="C2655" i="130"/>
  <c r="C2654" i="130"/>
  <c r="C2653" i="130"/>
  <c r="C2652" i="130"/>
  <c r="C2651" i="130"/>
  <c r="C2650" i="130"/>
  <c r="I2649" i="130"/>
  <c r="H2649" i="130"/>
  <c r="G2649" i="130"/>
  <c r="F2649" i="130"/>
  <c r="E2649" i="130"/>
  <c r="D2649" i="130"/>
  <c r="I2648" i="130"/>
  <c r="H2648" i="130"/>
  <c r="G2648" i="130"/>
  <c r="F2648" i="130"/>
  <c r="E2648" i="130"/>
  <c r="D2648" i="130"/>
  <c r="C2647" i="130"/>
  <c r="C2646" i="130"/>
  <c r="C2645" i="130"/>
  <c r="C2644" i="130"/>
  <c r="D2643" i="130"/>
  <c r="C2643" i="130" s="1"/>
  <c r="D2642" i="130"/>
  <c r="C2642" i="130" s="1"/>
  <c r="C2641" i="130"/>
  <c r="C2640" i="130"/>
  <c r="C2639" i="130"/>
  <c r="C2638" i="130"/>
  <c r="I2637" i="130"/>
  <c r="H2637" i="130"/>
  <c r="G2637" i="130"/>
  <c r="F2637" i="130"/>
  <c r="E2637" i="130"/>
  <c r="I2636" i="130"/>
  <c r="H2636" i="130"/>
  <c r="G2636" i="130"/>
  <c r="F2636" i="130"/>
  <c r="E2636" i="130"/>
  <c r="C2635" i="130"/>
  <c r="C2634" i="130"/>
  <c r="I2633" i="130"/>
  <c r="I2631" i="130" s="1"/>
  <c r="E2633" i="130"/>
  <c r="E2631" i="130" s="1"/>
  <c r="D2633" i="130"/>
  <c r="D2631" i="130" s="1"/>
  <c r="I2632" i="130"/>
  <c r="I2630" i="130" s="1"/>
  <c r="E2632" i="130"/>
  <c r="E2630" i="130" s="1"/>
  <c r="D2632" i="130"/>
  <c r="D2630" i="130" s="1"/>
  <c r="H2631" i="130"/>
  <c r="G2631" i="130"/>
  <c r="F2631" i="130"/>
  <c r="H2630" i="130"/>
  <c r="G2630" i="130"/>
  <c r="F2630" i="130"/>
  <c r="C2629" i="130"/>
  <c r="C2628" i="130"/>
  <c r="I2627" i="130"/>
  <c r="H2627" i="130"/>
  <c r="G2627" i="130"/>
  <c r="F2627" i="130"/>
  <c r="E2627" i="130"/>
  <c r="D2627" i="130"/>
  <c r="I2626" i="130"/>
  <c r="H2626" i="130"/>
  <c r="G2626" i="130"/>
  <c r="F2626" i="130"/>
  <c r="E2626" i="130"/>
  <c r="D2626" i="130"/>
  <c r="C2625" i="130"/>
  <c r="C2624" i="130"/>
  <c r="C2623" i="130"/>
  <c r="C2622" i="130"/>
  <c r="C2621" i="130"/>
  <c r="C2620" i="130"/>
  <c r="C2619" i="130"/>
  <c r="C2618" i="130"/>
  <c r="I2617" i="130"/>
  <c r="H2617" i="130"/>
  <c r="G2617" i="130"/>
  <c r="F2617" i="130"/>
  <c r="E2617" i="130"/>
  <c r="D2617" i="130"/>
  <c r="I2616" i="130"/>
  <c r="H2616" i="130"/>
  <c r="G2616" i="130"/>
  <c r="F2616" i="130"/>
  <c r="E2616" i="130"/>
  <c r="D2616" i="130"/>
  <c r="I2607" i="130"/>
  <c r="E2607" i="130"/>
  <c r="E2605" i="130" s="1"/>
  <c r="E2490" i="130" s="1"/>
  <c r="E563" i="130" s="1"/>
  <c r="E59" i="130" s="1"/>
  <c r="D2607" i="130"/>
  <c r="I2606" i="130"/>
  <c r="I2604" i="130" s="1"/>
  <c r="E2606" i="130"/>
  <c r="E2604" i="130" s="1"/>
  <c r="E3017" i="130" s="1"/>
  <c r="D2606" i="130"/>
  <c r="D2604" i="130" s="1"/>
  <c r="D2489" i="130" s="1"/>
  <c r="D562" i="130" s="1"/>
  <c r="D58" i="130" s="1"/>
  <c r="I2605" i="130"/>
  <c r="I2490" i="130" s="1"/>
  <c r="I563" i="130" s="1"/>
  <c r="I59" i="130" s="1"/>
  <c r="C2598" i="130"/>
  <c r="C2597" i="130"/>
  <c r="I2596" i="130"/>
  <c r="H2596" i="130"/>
  <c r="G2596" i="130"/>
  <c r="F2596" i="130"/>
  <c r="E2596" i="130"/>
  <c r="D2596" i="130"/>
  <c r="I2595" i="130"/>
  <c r="H2595" i="130"/>
  <c r="G2595" i="130"/>
  <c r="F2595" i="130"/>
  <c r="E2595" i="130"/>
  <c r="D2595" i="130"/>
  <c r="E2594" i="130"/>
  <c r="C2594" i="130" s="1"/>
  <c r="E2593" i="130"/>
  <c r="C2592" i="130"/>
  <c r="C2591" i="130"/>
  <c r="I2590" i="130"/>
  <c r="C2590" i="130" s="1"/>
  <c r="I2589" i="130"/>
  <c r="C2589" i="130" s="1"/>
  <c r="H2588" i="130"/>
  <c r="G2588" i="130"/>
  <c r="F2588" i="130"/>
  <c r="D2588" i="130"/>
  <c r="I2587" i="130"/>
  <c r="H2587" i="130"/>
  <c r="G2587" i="130"/>
  <c r="F2587" i="130"/>
  <c r="D2587" i="130"/>
  <c r="C2586" i="130"/>
  <c r="C2585" i="130"/>
  <c r="I2584" i="130"/>
  <c r="H2584" i="130"/>
  <c r="G2584" i="130"/>
  <c r="F2584" i="130"/>
  <c r="E2584" i="130"/>
  <c r="D2584" i="130"/>
  <c r="I2583" i="130"/>
  <c r="H2583" i="130"/>
  <c r="G2583" i="130"/>
  <c r="F2583" i="130"/>
  <c r="E2583" i="130"/>
  <c r="D2583" i="130"/>
  <c r="C2582" i="130"/>
  <c r="C2581" i="130"/>
  <c r="I2580" i="130"/>
  <c r="H2580" i="130"/>
  <c r="G2580" i="130"/>
  <c r="F2580" i="130"/>
  <c r="E2580" i="130"/>
  <c r="D2580" i="130"/>
  <c r="I2579" i="130"/>
  <c r="H2579" i="130"/>
  <c r="G2579" i="130"/>
  <c r="F2579" i="130"/>
  <c r="E2579" i="130"/>
  <c r="D2579" i="130"/>
  <c r="D2567" i="130"/>
  <c r="D2563" i="130" s="1"/>
  <c r="D2566" i="130"/>
  <c r="C2566" i="130" s="1"/>
  <c r="C2565" i="130"/>
  <c r="C2564" i="130"/>
  <c r="I2563" i="130"/>
  <c r="I2561" i="130" s="1"/>
  <c r="H2563" i="130"/>
  <c r="H2561" i="130" s="1"/>
  <c r="G2563" i="130"/>
  <c r="G2561" i="130" s="1"/>
  <c r="F2563" i="130"/>
  <c r="E2563" i="130"/>
  <c r="E2561" i="130" s="1"/>
  <c r="I2562" i="130"/>
  <c r="I2560" i="130" s="1"/>
  <c r="H2562" i="130"/>
  <c r="H2560" i="130" s="1"/>
  <c r="G2562" i="130"/>
  <c r="G2560" i="130" s="1"/>
  <c r="F2562" i="130"/>
  <c r="F2560" i="130" s="1"/>
  <c r="E2562" i="130"/>
  <c r="E2560" i="130" s="1"/>
  <c r="F2561" i="130"/>
  <c r="C2559" i="130"/>
  <c r="C2558" i="130"/>
  <c r="I2557" i="130"/>
  <c r="H2557" i="130"/>
  <c r="H2555" i="130" s="1"/>
  <c r="G2557" i="130"/>
  <c r="G2555" i="130" s="1"/>
  <c r="F2557" i="130"/>
  <c r="F2555" i="130" s="1"/>
  <c r="E2557" i="130"/>
  <c r="E2555" i="130" s="1"/>
  <c r="D2557" i="130"/>
  <c r="D2555" i="130" s="1"/>
  <c r="I2556" i="130"/>
  <c r="I2554" i="130" s="1"/>
  <c r="H2556" i="130"/>
  <c r="H2554" i="130" s="1"/>
  <c r="G2556" i="130"/>
  <c r="G2554" i="130" s="1"/>
  <c r="F2556" i="130"/>
  <c r="F2554" i="130" s="1"/>
  <c r="E2556" i="130"/>
  <c r="E2554" i="130" s="1"/>
  <c r="D2556" i="130"/>
  <c r="C2546" i="130"/>
  <c r="C2545" i="130"/>
  <c r="I2544" i="130"/>
  <c r="H2544" i="130"/>
  <c r="G2544" i="130"/>
  <c r="F2544" i="130"/>
  <c r="E2544" i="130"/>
  <c r="D2544" i="130"/>
  <c r="I2543" i="130"/>
  <c r="H2543" i="130"/>
  <c r="G2543" i="130"/>
  <c r="F2543" i="130"/>
  <c r="E2543" i="130"/>
  <c r="D2543" i="130"/>
  <c r="I2542" i="130"/>
  <c r="H2542" i="130"/>
  <c r="H2540" i="130" s="1"/>
  <c r="H2538" i="130" s="1"/>
  <c r="H2536" i="130" s="1"/>
  <c r="G2542" i="130"/>
  <c r="G2540" i="130" s="1"/>
  <c r="G2538" i="130" s="1"/>
  <c r="G2536" i="130" s="1"/>
  <c r="F2542" i="130"/>
  <c r="F2540" i="130" s="1"/>
  <c r="F2538" i="130" s="1"/>
  <c r="F2536" i="130" s="1"/>
  <c r="E2542" i="130"/>
  <c r="E2540" i="130" s="1"/>
  <c r="E2538" i="130" s="1"/>
  <c r="E2536" i="130" s="1"/>
  <c r="D2542" i="130"/>
  <c r="D2540" i="130" s="1"/>
  <c r="I2541" i="130"/>
  <c r="I2539" i="130" s="1"/>
  <c r="I2537" i="130" s="1"/>
  <c r="I2535" i="130" s="1"/>
  <c r="H2541" i="130"/>
  <c r="H2539" i="130" s="1"/>
  <c r="H2537" i="130" s="1"/>
  <c r="H2535" i="130" s="1"/>
  <c r="G2541" i="130"/>
  <c r="G2539" i="130" s="1"/>
  <c r="G2537" i="130" s="1"/>
  <c r="G2535" i="130" s="1"/>
  <c r="F2541" i="130"/>
  <c r="F2539" i="130" s="1"/>
  <c r="F2537" i="130" s="1"/>
  <c r="F2535" i="130" s="1"/>
  <c r="E2541" i="130"/>
  <c r="E2539" i="130" s="1"/>
  <c r="E2537" i="130" s="1"/>
  <c r="E2535" i="130" s="1"/>
  <c r="D2541" i="130"/>
  <c r="D2539" i="130" s="1"/>
  <c r="D2537" i="130" s="1"/>
  <c r="D2535" i="130" s="1"/>
  <c r="I2540" i="130"/>
  <c r="I2538" i="130" s="1"/>
  <c r="I2536" i="130" s="1"/>
  <c r="C2533" i="130"/>
  <c r="C2532" i="130"/>
  <c r="C2531" i="130"/>
  <c r="C2530" i="130"/>
  <c r="C2529" i="130"/>
  <c r="C2528" i="130"/>
  <c r="C2527" i="130"/>
  <c r="C2526" i="130"/>
  <c r="C2525" i="130"/>
  <c r="C2524" i="130"/>
  <c r="C2523" i="130"/>
  <c r="C2522" i="130"/>
  <c r="C2521" i="130"/>
  <c r="C2520" i="130"/>
  <c r="C2519" i="130"/>
  <c r="C2518" i="130"/>
  <c r="C2517" i="130"/>
  <c r="C2516" i="130"/>
  <c r="C2515" i="130"/>
  <c r="C2514" i="130"/>
  <c r="C2513" i="130"/>
  <c r="C2512" i="130"/>
  <c r="C2511" i="130"/>
  <c r="C2510" i="130"/>
  <c r="C2509" i="130"/>
  <c r="C2508" i="130"/>
  <c r="I2507" i="130"/>
  <c r="H2507" i="130"/>
  <c r="H2505" i="130" s="1"/>
  <c r="H2503" i="130" s="1"/>
  <c r="H2501" i="130" s="1"/>
  <c r="G2507" i="130"/>
  <c r="G2505" i="130" s="1"/>
  <c r="G2503" i="130" s="1"/>
  <c r="G2501" i="130" s="1"/>
  <c r="F2507" i="130"/>
  <c r="E2507" i="130"/>
  <c r="E2505" i="130" s="1"/>
  <c r="E2503" i="130" s="1"/>
  <c r="E2501" i="130" s="1"/>
  <c r="D2507" i="130"/>
  <c r="I2506" i="130"/>
  <c r="H2506" i="130"/>
  <c r="H2504" i="130" s="1"/>
  <c r="H2502" i="130" s="1"/>
  <c r="H2500" i="130" s="1"/>
  <c r="G2506" i="130"/>
  <c r="G2504" i="130" s="1"/>
  <c r="G2502" i="130" s="1"/>
  <c r="G2500" i="130" s="1"/>
  <c r="F2506" i="130"/>
  <c r="F2504" i="130" s="1"/>
  <c r="F2502" i="130" s="1"/>
  <c r="F2500" i="130" s="1"/>
  <c r="E2506" i="130"/>
  <c r="E2504" i="130" s="1"/>
  <c r="E2502" i="130" s="1"/>
  <c r="E2500" i="130" s="1"/>
  <c r="D2506" i="130"/>
  <c r="C2472" i="130"/>
  <c r="C2471" i="130"/>
  <c r="D2470" i="130"/>
  <c r="D2468" i="130" s="1"/>
  <c r="I2468" i="130"/>
  <c r="I2466" i="130" s="1"/>
  <c r="I2464" i="130" s="1"/>
  <c r="I2462" i="130" s="1"/>
  <c r="H2468" i="130"/>
  <c r="H2459" i="130" s="1"/>
  <c r="H2457" i="130" s="1"/>
  <c r="H2455" i="130" s="1"/>
  <c r="H2453" i="130" s="1"/>
  <c r="G2468" i="130"/>
  <c r="G2466" i="130" s="1"/>
  <c r="G2464" i="130" s="1"/>
  <c r="G2462" i="130" s="1"/>
  <c r="F2468" i="130"/>
  <c r="E2468" i="130"/>
  <c r="E2459" i="130" s="1"/>
  <c r="E2457" i="130" s="1"/>
  <c r="E2455" i="130" s="1"/>
  <c r="E2453" i="130" s="1"/>
  <c r="I2467" i="130"/>
  <c r="I2465" i="130" s="1"/>
  <c r="I2463" i="130" s="1"/>
  <c r="I2461" i="130" s="1"/>
  <c r="H2467" i="130"/>
  <c r="H2458" i="130" s="1"/>
  <c r="H2456" i="130" s="1"/>
  <c r="H2454" i="130" s="1"/>
  <c r="H2452" i="130" s="1"/>
  <c r="G2467" i="130"/>
  <c r="G2458" i="130" s="1"/>
  <c r="G2456" i="130" s="1"/>
  <c r="G2454" i="130" s="1"/>
  <c r="G2452" i="130" s="1"/>
  <c r="F2467" i="130"/>
  <c r="F2465" i="130" s="1"/>
  <c r="F2463" i="130" s="1"/>
  <c r="F2461" i="130" s="1"/>
  <c r="E2467" i="130"/>
  <c r="E2465" i="130" s="1"/>
  <c r="E2463" i="130" s="1"/>
  <c r="E2461" i="130" s="1"/>
  <c r="C2449" i="130"/>
  <c r="C2448" i="130"/>
  <c r="C2447" i="130"/>
  <c r="C2446" i="130"/>
  <c r="C2445" i="130"/>
  <c r="C2444" i="130"/>
  <c r="C2443" i="130"/>
  <c r="C2442" i="130"/>
  <c r="C2441" i="130"/>
  <c r="C2440" i="130"/>
  <c r="C2439" i="130"/>
  <c r="C2438" i="130"/>
  <c r="C2437" i="130"/>
  <c r="C2436" i="130"/>
  <c r="C2435" i="130"/>
  <c r="C2434" i="130"/>
  <c r="I2433" i="130"/>
  <c r="C2433" i="130" s="1"/>
  <c r="I2432" i="130"/>
  <c r="C2432" i="130" s="1"/>
  <c r="C2431" i="130"/>
  <c r="C2430" i="130"/>
  <c r="C2429" i="130"/>
  <c r="C2428" i="130"/>
  <c r="C2427" i="130"/>
  <c r="C2426" i="130"/>
  <c r="C2425" i="130"/>
  <c r="C2424" i="130"/>
  <c r="I2423" i="130"/>
  <c r="C2423" i="130" s="1"/>
  <c r="I2422" i="130"/>
  <c r="C2422" i="130" s="1"/>
  <c r="I2421" i="130"/>
  <c r="C2421" i="130" s="1"/>
  <c r="I2420" i="130"/>
  <c r="C2420" i="130" s="1"/>
  <c r="D2419" i="130"/>
  <c r="C2419" i="130" s="1"/>
  <c r="D2418" i="130"/>
  <c r="C2418" i="130" s="1"/>
  <c r="C2417" i="130"/>
  <c r="C2416" i="130"/>
  <c r="C2415" i="130"/>
  <c r="C2414" i="130"/>
  <c r="C2413" i="130"/>
  <c r="C2412" i="130"/>
  <c r="C2411" i="130"/>
  <c r="C2410" i="130"/>
  <c r="C2409" i="130"/>
  <c r="C2408" i="130"/>
  <c r="C2407" i="130"/>
  <c r="C2406" i="130"/>
  <c r="D2405" i="130"/>
  <c r="C2405" i="130" s="1"/>
  <c r="D2404" i="130"/>
  <c r="C2404" i="130" s="1"/>
  <c r="C2403" i="130"/>
  <c r="C2402" i="130"/>
  <c r="C2401" i="130"/>
  <c r="C2400" i="130"/>
  <c r="C2399" i="130"/>
  <c r="C2398" i="130"/>
  <c r="C2397" i="130"/>
  <c r="C2396" i="130"/>
  <c r="I2395" i="130"/>
  <c r="C2395" i="130" s="1"/>
  <c r="I2394" i="130"/>
  <c r="C2394" i="130" s="1"/>
  <c r="I2393" i="130"/>
  <c r="C2393" i="130" s="1"/>
  <c r="I2392" i="130"/>
  <c r="C2392" i="130" s="1"/>
  <c r="D2391" i="130"/>
  <c r="C2391" i="130" s="1"/>
  <c r="D2390" i="130"/>
  <c r="C2390" i="130" s="1"/>
  <c r="I2389" i="130"/>
  <c r="I2388" i="130" s="1"/>
  <c r="E2388" i="130"/>
  <c r="E2380" i="130" s="1"/>
  <c r="E2378" i="130" s="1"/>
  <c r="E2376" i="130" s="1"/>
  <c r="E2374" i="130" s="1"/>
  <c r="D2388" i="130"/>
  <c r="I2387" i="130"/>
  <c r="I2386" i="130" s="1"/>
  <c r="D2386" i="130"/>
  <c r="C2385" i="130"/>
  <c r="D2384" i="130"/>
  <c r="C2384" i="130" s="1"/>
  <c r="C2383" i="130"/>
  <c r="D2382" i="130"/>
  <c r="C2382" i="130" s="1"/>
  <c r="H2381" i="130"/>
  <c r="H2379" i="130" s="1"/>
  <c r="H2377" i="130" s="1"/>
  <c r="H2375" i="130" s="1"/>
  <c r="G2381" i="130"/>
  <c r="G2379" i="130" s="1"/>
  <c r="G2377" i="130" s="1"/>
  <c r="G2375" i="130" s="1"/>
  <c r="F2381" i="130"/>
  <c r="F2379" i="130" s="1"/>
  <c r="F2377" i="130" s="1"/>
  <c r="F2375" i="130" s="1"/>
  <c r="E2381" i="130"/>
  <c r="E2379" i="130" s="1"/>
  <c r="E2377" i="130" s="1"/>
  <c r="E2375" i="130" s="1"/>
  <c r="H2380" i="130"/>
  <c r="H2378" i="130" s="1"/>
  <c r="H2376" i="130" s="1"/>
  <c r="H2374" i="130" s="1"/>
  <c r="G2380" i="130"/>
  <c r="G2378" i="130" s="1"/>
  <c r="G2376" i="130" s="1"/>
  <c r="G2374" i="130" s="1"/>
  <c r="F2380" i="130"/>
  <c r="F2378" i="130" s="1"/>
  <c r="F2376" i="130" s="1"/>
  <c r="F2374" i="130" s="1"/>
  <c r="C2373" i="130"/>
  <c r="C2372" i="130"/>
  <c r="I2371" i="130"/>
  <c r="I1756" i="130" s="1"/>
  <c r="H2371" i="130"/>
  <c r="G2371" i="130"/>
  <c r="G1756" i="130" s="1"/>
  <c r="F2371" i="130"/>
  <c r="F1756" i="130" s="1"/>
  <c r="E2371" i="130"/>
  <c r="D2371" i="130"/>
  <c r="I2370" i="130"/>
  <c r="H2370" i="130"/>
  <c r="H1755" i="130" s="1"/>
  <c r="G2370" i="130"/>
  <c r="G1755" i="130" s="1"/>
  <c r="F2370" i="130"/>
  <c r="F1755" i="130" s="1"/>
  <c r="E2370" i="130"/>
  <c r="E1755" i="130" s="1"/>
  <c r="D2370" i="130"/>
  <c r="D1755" i="130" s="1"/>
  <c r="C2364" i="130"/>
  <c r="C2363" i="130"/>
  <c r="I2362" i="130"/>
  <c r="H2362" i="130"/>
  <c r="G2362" i="130"/>
  <c r="F2362" i="130"/>
  <c r="E2362" i="130"/>
  <c r="D2362" i="130"/>
  <c r="I2361" i="130"/>
  <c r="H2361" i="130"/>
  <c r="G2361" i="130"/>
  <c r="F2361" i="130"/>
  <c r="E2361" i="130"/>
  <c r="D2361" i="130"/>
  <c r="C2360" i="130"/>
  <c r="C2359" i="130"/>
  <c r="C2358" i="130"/>
  <c r="C2357" i="130"/>
  <c r="I2356" i="130"/>
  <c r="H2356" i="130"/>
  <c r="G2356" i="130"/>
  <c r="F2356" i="130"/>
  <c r="E2356" i="130"/>
  <c r="D2356" i="130"/>
  <c r="I2355" i="130"/>
  <c r="H2355" i="130"/>
  <c r="G2355" i="130"/>
  <c r="F2355" i="130"/>
  <c r="E2355" i="130"/>
  <c r="D2355" i="130"/>
  <c r="C2354" i="130"/>
  <c r="C2353" i="130"/>
  <c r="C2352" i="130"/>
  <c r="C2351" i="130"/>
  <c r="C2350" i="130"/>
  <c r="C2349" i="130"/>
  <c r="I2348" i="130"/>
  <c r="H2348" i="130"/>
  <c r="G2348" i="130"/>
  <c r="F2348" i="130"/>
  <c r="E2348" i="130"/>
  <c r="D2348" i="130"/>
  <c r="I2347" i="130"/>
  <c r="H2347" i="130"/>
  <c r="G2347" i="130"/>
  <c r="F2347" i="130"/>
  <c r="E2347" i="130"/>
  <c r="D2347" i="130"/>
  <c r="C2346" i="130"/>
  <c r="C2345" i="130"/>
  <c r="C2344" i="130"/>
  <c r="C2343" i="130"/>
  <c r="C2342" i="130"/>
  <c r="C2341" i="130"/>
  <c r="C2340" i="130"/>
  <c r="C2339" i="130"/>
  <c r="I2338" i="130"/>
  <c r="I2337" i="130"/>
  <c r="C2337" i="130" s="1"/>
  <c r="I2336" i="130"/>
  <c r="E2336" i="130"/>
  <c r="E2334" i="130" s="1"/>
  <c r="I2335" i="130"/>
  <c r="E2335" i="130"/>
  <c r="D2335" i="130"/>
  <c r="D2333" i="130" s="1"/>
  <c r="H2334" i="130"/>
  <c r="G2334" i="130"/>
  <c r="F2334" i="130"/>
  <c r="D2334" i="130"/>
  <c r="H2333" i="130"/>
  <c r="G2333" i="130"/>
  <c r="F2333" i="130"/>
  <c r="C2324" i="130"/>
  <c r="C2323" i="130"/>
  <c r="I2322" i="130"/>
  <c r="H2322" i="130"/>
  <c r="G2322" i="130"/>
  <c r="F2322" i="130"/>
  <c r="E2322" i="130"/>
  <c r="D2322" i="130"/>
  <c r="I2321" i="130"/>
  <c r="H2321" i="130"/>
  <c r="G2321" i="130"/>
  <c r="F2321" i="130"/>
  <c r="E2321" i="130"/>
  <c r="D2321" i="130"/>
  <c r="C2320" i="130"/>
  <c r="C2319" i="130"/>
  <c r="C2318" i="130"/>
  <c r="C2317" i="130"/>
  <c r="I2316" i="130"/>
  <c r="H2316" i="130"/>
  <c r="G2316" i="130"/>
  <c r="F2316" i="130"/>
  <c r="E2316" i="130"/>
  <c r="D2316" i="130"/>
  <c r="I2315" i="130"/>
  <c r="H2315" i="130"/>
  <c r="G2315" i="130"/>
  <c r="F2315" i="130"/>
  <c r="E2315" i="130"/>
  <c r="D2315" i="130"/>
  <c r="C2314" i="130"/>
  <c r="C2313" i="130"/>
  <c r="C2312" i="130"/>
  <c r="C2311" i="130"/>
  <c r="C2310" i="130"/>
  <c r="C2309" i="130"/>
  <c r="C2308" i="130"/>
  <c r="C2307" i="130"/>
  <c r="C2306" i="130"/>
  <c r="C2305" i="130"/>
  <c r="I2304" i="130"/>
  <c r="H2304" i="130"/>
  <c r="G2304" i="130"/>
  <c r="F2304" i="130"/>
  <c r="E2304" i="130"/>
  <c r="D2304" i="130"/>
  <c r="I2303" i="130"/>
  <c r="H2303" i="130"/>
  <c r="G2303" i="130"/>
  <c r="F2303" i="130"/>
  <c r="E2303" i="130"/>
  <c r="D2303" i="130"/>
  <c r="C2302" i="130"/>
  <c r="C2301" i="130"/>
  <c r="I2300" i="130"/>
  <c r="H2300" i="130"/>
  <c r="G2300" i="130"/>
  <c r="F2300" i="130"/>
  <c r="E2300" i="130"/>
  <c r="D2300" i="130"/>
  <c r="I2299" i="130"/>
  <c r="H2299" i="130"/>
  <c r="G2299" i="130"/>
  <c r="F2299" i="130"/>
  <c r="E2299" i="130"/>
  <c r="D2299" i="130"/>
  <c r="C2298" i="130"/>
  <c r="C2297" i="130"/>
  <c r="C2296" i="130"/>
  <c r="C2295" i="130"/>
  <c r="C2294" i="130"/>
  <c r="C2293" i="130"/>
  <c r="I2292" i="130"/>
  <c r="H2292" i="130"/>
  <c r="G2292" i="130"/>
  <c r="F2292" i="130"/>
  <c r="E2292" i="130"/>
  <c r="D2292" i="130"/>
  <c r="I2291" i="130"/>
  <c r="H2291" i="130"/>
  <c r="G2291" i="130"/>
  <c r="F2291" i="130"/>
  <c r="E2291" i="130"/>
  <c r="D2291" i="130"/>
  <c r="C2290" i="130"/>
  <c r="C2289" i="130"/>
  <c r="C2288" i="130"/>
  <c r="C2287" i="130"/>
  <c r="C2286" i="130"/>
  <c r="C2285" i="130"/>
  <c r="C2284" i="130"/>
  <c r="C2283" i="130"/>
  <c r="C2282" i="130"/>
  <c r="C2281" i="130"/>
  <c r="I2280" i="130"/>
  <c r="H2280" i="130"/>
  <c r="G2280" i="130"/>
  <c r="F2280" i="130"/>
  <c r="E2280" i="130"/>
  <c r="D2280" i="130"/>
  <c r="I2279" i="130"/>
  <c r="H2279" i="130"/>
  <c r="G2279" i="130"/>
  <c r="F2279" i="130"/>
  <c r="E2279" i="130"/>
  <c r="D2279" i="130"/>
  <c r="C2278" i="130"/>
  <c r="C2277" i="130"/>
  <c r="C2276" i="130"/>
  <c r="C2275" i="130"/>
  <c r="C2274" i="130"/>
  <c r="C2273" i="130"/>
  <c r="E2272" i="130"/>
  <c r="C2272" i="130" s="1"/>
  <c r="E2271" i="130"/>
  <c r="C2271" i="130" s="1"/>
  <c r="C2270" i="130"/>
  <c r="C2269" i="130"/>
  <c r="C2268" i="130"/>
  <c r="C2267" i="130"/>
  <c r="C2266" i="130"/>
  <c r="C2265" i="130"/>
  <c r="C2264" i="130"/>
  <c r="C2263" i="130"/>
  <c r="C2262" i="130"/>
  <c r="C2261" i="130"/>
  <c r="C2260" i="130"/>
  <c r="C2259" i="130"/>
  <c r="C2258" i="130"/>
  <c r="C2257" i="130"/>
  <c r="C2256" i="130"/>
  <c r="C2255" i="130"/>
  <c r="C2254" i="130"/>
  <c r="C2253" i="130"/>
  <c r="C2252" i="130"/>
  <c r="C2251" i="130"/>
  <c r="C2250" i="130"/>
  <c r="C2249" i="130"/>
  <c r="I2248" i="130"/>
  <c r="H2248" i="130"/>
  <c r="G2248" i="130"/>
  <c r="F2248" i="130"/>
  <c r="D2248" i="130"/>
  <c r="I2247" i="130"/>
  <c r="H2247" i="130"/>
  <c r="G2247" i="130"/>
  <c r="F2247" i="130"/>
  <c r="D2247" i="130"/>
  <c r="C2246" i="130"/>
  <c r="C2245" i="130"/>
  <c r="C2244" i="130"/>
  <c r="C2243" i="130"/>
  <c r="C2242" i="130"/>
  <c r="C2241" i="130"/>
  <c r="C2240" i="130"/>
  <c r="C2239" i="130"/>
  <c r="C2238" i="130"/>
  <c r="C2237" i="130"/>
  <c r="E2236" i="130"/>
  <c r="C2236" i="130" s="1"/>
  <c r="E2235" i="130"/>
  <c r="C2235" i="130" s="1"/>
  <c r="C2234" i="130"/>
  <c r="C2233" i="130"/>
  <c r="C2232" i="130"/>
  <c r="C2231" i="130"/>
  <c r="E2230" i="130"/>
  <c r="C2230" i="130" s="1"/>
  <c r="E2229" i="130"/>
  <c r="C2229" i="130" s="1"/>
  <c r="E2228" i="130"/>
  <c r="C2228" i="130" s="1"/>
  <c r="E2227" i="130"/>
  <c r="C2226" i="130"/>
  <c r="C2225" i="130"/>
  <c r="C2224" i="130"/>
  <c r="C2223" i="130"/>
  <c r="C2222" i="130"/>
  <c r="C2221" i="130"/>
  <c r="C2220" i="130"/>
  <c r="C2219" i="130"/>
  <c r="C2218" i="130"/>
  <c r="C2217" i="130"/>
  <c r="C2216" i="130"/>
  <c r="C2215" i="130"/>
  <c r="C2214" i="130"/>
  <c r="C2213" i="130"/>
  <c r="C2212" i="130"/>
  <c r="C2211" i="130"/>
  <c r="C2210" i="130"/>
  <c r="C2209" i="130"/>
  <c r="C2208" i="130"/>
  <c r="C2207" i="130"/>
  <c r="C2206" i="130"/>
  <c r="C2205" i="130"/>
  <c r="C2204" i="130"/>
  <c r="C2203" i="130"/>
  <c r="C2202" i="130"/>
  <c r="C2201" i="130"/>
  <c r="C2200" i="130"/>
  <c r="C2199" i="130"/>
  <c r="C2198" i="130"/>
  <c r="C2197" i="130"/>
  <c r="C2196" i="130"/>
  <c r="C2195" i="130"/>
  <c r="C2194" i="130"/>
  <c r="C2193" i="130"/>
  <c r="C2192" i="130"/>
  <c r="C2191" i="130"/>
  <c r="C2190" i="130"/>
  <c r="C2189" i="130"/>
  <c r="C2188" i="130"/>
  <c r="C2187" i="130"/>
  <c r="C2186" i="130"/>
  <c r="C2185" i="130"/>
  <c r="C2184" i="130"/>
  <c r="C2183" i="130"/>
  <c r="C2182" i="130"/>
  <c r="C2181" i="130"/>
  <c r="C2180" i="130"/>
  <c r="C2179" i="130"/>
  <c r="C2178" i="130"/>
  <c r="C2177" i="130"/>
  <c r="C2176" i="130"/>
  <c r="C2175" i="130"/>
  <c r="C2174" i="130"/>
  <c r="C2173" i="130"/>
  <c r="C2172" i="130"/>
  <c r="C2171" i="130"/>
  <c r="C2170" i="130"/>
  <c r="C2169" i="130"/>
  <c r="C2168" i="130"/>
  <c r="C2167" i="130"/>
  <c r="C2166" i="130"/>
  <c r="C2165" i="130"/>
  <c r="C2164" i="130"/>
  <c r="C2163" i="130"/>
  <c r="C2162" i="130"/>
  <c r="C2161" i="130"/>
  <c r="C2160" i="130"/>
  <c r="C2159" i="130"/>
  <c r="C2158" i="130"/>
  <c r="C2157" i="130"/>
  <c r="C2156" i="130"/>
  <c r="C2155" i="130"/>
  <c r="C2154" i="130"/>
  <c r="C2153" i="130"/>
  <c r="C2152" i="130"/>
  <c r="C2151" i="130"/>
  <c r="C2150" i="130"/>
  <c r="C2149" i="130"/>
  <c r="C2148" i="130"/>
  <c r="C2147" i="130"/>
  <c r="C2146" i="130"/>
  <c r="C2145" i="130"/>
  <c r="C2144" i="130"/>
  <c r="C2143" i="130"/>
  <c r="C2142" i="130"/>
  <c r="C2141" i="130"/>
  <c r="C2140" i="130"/>
  <c r="C2139" i="130"/>
  <c r="I2138" i="130"/>
  <c r="H2138" i="130"/>
  <c r="G2138" i="130"/>
  <c r="F2138" i="130"/>
  <c r="D2138" i="130"/>
  <c r="I2137" i="130"/>
  <c r="H2137" i="130"/>
  <c r="G2137" i="130"/>
  <c r="F2137" i="130"/>
  <c r="D2137" i="130"/>
  <c r="C2125" i="130"/>
  <c r="C2124" i="130"/>
  <c r="C2123" i="130"/>
  <c r="C2122" i="130"/>
  <c r="C2121" i="130"/>
  <c r="C2120" i="130"/>
  <c r="I2119" i="130"/>
  <c r="H2119" i="130"/>
  <c r="G2119" i="130"/>
  <c r="F2119" i="130"/>
  <c r="E2119" i="130"/>
  <c r="D2119" i="130"/>
  <c r="I2118" i="130"/>
  <c r="H2118" i="130"/>
  <c r="G2118" i="130"/>
  <c r="F2118" i="130"/>
  <c r="E2118" i="130"/>
  <c r="D2118" i="130"/>
  <c r="C2117" i="130"/>
  <c r="C2116" i="130"/>
  <c r="I2115" i="130"/>
  <c r="H2115" i="130"/>
  <c r="G2115" i="130"/>
  <c r="F2115" i="130"/>
  <c r="E2115" i="130"/>
  <c r="D2115" i="130"/>
  <c r="I2114" i="130"/>
  <c r="H2114" i="130"/>
  <c r="G2114" i="130"/>
  <c r="F2114" i="130"/>
  <c r="E2114" i="130"/>
  <c r="D2114" i="130"/>
  <c r="C2113" i="130"/>
  <c r="C2112" i="130"/>
  <c r="C2111" i="130"/>
  <c r="C2110" i="130"/>
  <c r="I2109" i="130"/>
  <c r="H2109" i="130"/>
  <c r="G2109" i="130"/>
  <c r="F2109" i="130"/>
  <c r="E2109" i="130"/>
  <c r="D2109" i="130"/>
  <c r="I2108" i="130"/>
  <c r="H2108" i="130"/>
  <c r="G2108" i="130"/>
  <c r="F2108" i="130"/>
  <c r="E2108" i="130"/>
  <c r="D2108" i="130"/>
  <c r="C2107" i="130"/>
  <c r="C2106" i="130"/>
  <c r="I2105" i="130"/>
  <c r="C2105" i="130" s="1"/>
  <c r="I2104" i="130"/>
  <c r="C2103" i="130"/>
  <c r="C2102" i="130"/>
  <c r="C2101" i="130"/>
  <c r="C2100" i="130"/>
  <c r="D2099" i="130"/>
  <c r="C2099" i="130" s="1"/>
  <c r="D2098" i="130"/>
  <c r="C2098" i="130" s="1"/>
  <c r="C2097" i="130"/>
  <c r="C2096" i="130"/>
  <c r="D2095" i="130"/>
  <c r="D2094" i="130"/>
  <c r="C2094" i="130" s="1"/>
  <c r="H2093" i="130"/>
  <c r="G2093" i="130"/>
  <c r="F2093" i="130"/>
  <c r="E2093" i="130"/>
  <c r="H2092" i="130"/>
  <c r="G2092" i="130"/>
  <c r="F2092" i="130"/>
  <c r="E2092" i="130"/>
  <c r="C2091" i="130"/>
  <c r="C2090" i="130"/>
  <c r="C2089" i="130"/>
  <c r="C2088" i="130"/>
  <c r="E2087" i="130"/>
  <c r="C2087" i="130" s="1"/>
  <c r="E2086" i="130"/>
  <c r="C2086" i="130" s="1"/>
  <c r="E2085" i="130"/>
  <c r="C2085" i="130" s="1"/>
  <c r="E2084" i="130"/>
  <c r="C2084" i="130" s="1"/>
  <c r="C2083" i="130"/>
  <c r="C2082" i="130"/>
  <c r="C2081" i="130"/>
  <c r="C2080" i="130"/>
  <c r="C2079" i="130"/>
  <c r="C2078" i="130"/>
  <c r="C2077" i="130"/>
  <c r="C2076" i="130"/>
  <c r="C2075" i="130"/>
  <c r="C2074" i="130"/>
  <c r="C2073" i="130"/>
  <c r="C2072" i="130"/>
  <c r="C2071" i="130"/>
  <c r="C2070" i="130"/>
  <c r="C2069" i="130"/>
  <c r="C2068" i="130"/>
  <c r="C2067" i="130"/>
  <c r="C2066" i="130"/>
  <c r="I2065" i="130"/>
  <c r="H2065" i="130"/>
  <c r="G2065" i="130"/>
  <c r="F2065" i="130"/>
  <c r="D2065" i="130"/>
  <c r="I2064" i="130"/>
  <c r="H2064" i="130"/>
  <c r="G2064" i="130"/>
  <c r="F2064" i="130"/>
  <c r="D2064" i="130"/>
  <c r="C2055" i="130"/>
  <c r="C2054" i="130"/>
  <c r="C2053" i="130"/>
  <c r="C2052" i="130"/>
  <c r="I2051" i="130"/>
  <c r="I2049" i="130" s="1"/>
  <c r="I2047" i="130" s="1"/>
  <c r="I2045" i="130" s="1"/>
  <c r="I2043" i="130" s="1"/>
  <c r="H2051" i="130"/>
  <c r="H2049" i="130" s="1"/>
  <c r="H2047" i="130" s="1"/>
  <c r="H2045" i="130" s="1"/>
  <c r="H2043" i="130" s="1"/>
  <c r="G2051" i="130"/>
  <c r="G2049" i="130" s="1"/>
  <c r="G2047" i="130" s="1"/>
  <c r="G2045" i="130" s="1"/>
  <c r="G2043" i="130" s="1"/>
  <c r="F2051" i="130"/>
  <c r="F2049" i="130" s="1"/>
  <c r="F2047" i="130" s="1"/>
  <c r="F2045" i="130" s="1"/>
  <c r="F2043" i="130" s="1"/>
  <c r="E2051" i="130"/>
  <c r="D2051" i="130"/>
  <c r="D2049" i="130" s="1"/>
  <c r="I2050" i="130"/>
  <c r="I2048" i="130" s="1"/>
  <c r="I2046" i="130" s="1"/>
  <c r="I2044" i="130" s="1"/>
  <c r="I2042" i="130" s="1"/>
  <c r="H2050" i="130"/>
  <c r="H2048" i="130" s="1"/>
  <c r="H2046" i="130" s="1"/>
  <c r="H2044" i="130" s="1"/>
  <c r="H2042" i="130" s="1"/>
  <c r="G2050" i="130"/>
  <c r="G2048" i="130" s="1"/>
  <c r="G2046" i="130" s="1"/>
  <c r="G2044" i="130" s="1"/>
  <c r="G2042" i="130" s="1"/>
  <c r="F2050" i="130"/>
  <c r="F2048" i="130" s="1"/>
  <c r="F2046" i="130" s="1"/>
  <c r="F2044" i="130" s="1"/>
  <c r="F2042" i="130" s="1"/>
  <c r="E2050" i="130"/>
  <c r="E2048" i="130" s="1"/>
  <c r="E2046" i="130" s="1"/>
  <c r="E2044" i="130" s="1"/>
  <c r="E2042" i="130" s="1"/>
  <c r="D2050" i="130"/>
  <c r="D2048" i="130" s="1"/>
  <c r="D2046" i="130" s="1"/>
  <c r="E2038" i="130"/>
  <c r="C2038" i="130" s="1"/>
  <c r="E2037" i="130"/>
  <c r="C2037" i="130" s="1"/>
  <c r="I2036" i="130"/>
  <c r="H2036" i="130"/>
  <c r="G2036" i="130"/>
  <c r="F2036" i="130"/>
  <c r="D2036" i="130"/>
  <c r="I2035" i="130"/>
  <c r="H2035" i="130"/>
  <c r="G2035" i="130"/>
  <c r="F2035" i="130"/>
  <c r="D2035" i="130"/>
  <c r="C2034" i="130"/>
  <c r="C2033" i="130"/>
  <c r="C2032" i="130"/>
  <c r="C2031" i="130"/>
  <c r="C2030" i="130"/>
  <c r="C2029" i="130"/>
  <c r="I2028" i="130"/>
  <c r="H2028" i="130"/>
  <c r="G2028" i="130"/>
  <c r="F2028" i="130"/>
  <c r="E2028" i="130"/>
  <c r="D2028" i="130"/>
  <c r="I2027" i="130"/>
  <c r="H2027" i="130"/>
  <c r="G2027" i="130"/>
  <c r="F2027" i="130"/>
  <c r="E2027" i="130"/>
  <c r="D2027" i="130"/>
  <c r="C2026" i="130"/>
  <c r="C2025" i="130"/>
  <c r="C2024" i="130"/>
  <c r="C2023" i="130"/>
  <c r="I2022" i="130"/>
  <c r="H2022" i="130"/>
  <c r="G2022" i="130"/>
  <c r="F2022" i="130"/>
  <c r="E2022" i="130"/>
  <c r="D2022" i="130"/>
  <c r="I2021" i="130"/>
  <c r="H2021" i="130"/>
  <c r="G2021" i="130"/>
  <c r="F2021" i="130"/>
  <c r="E2021" i="130"/>
  <c r="D2021" i="130"/>
  <c r="E2020" i="130"/>
  <c r="C2020" i="130" s="1"/>
  <c r="E2019" i="130"/>
  <c r="C2018" i="130"/>
  <c r="C2017" i="130"/>
  <c r="C2016" i="130"/>
  <c r="C2015" i="130"/>
  <c r="I2014" i="130"/>
  <c r="C2014" i="130" s="1"/>
  <c r="I2013" i="130"/>
  <c r="C2013" i="130" s="1"/>
  <c r="H2012" i="130"/>
  <c r="G2012" i="130"/>
  <c r="F2012" i="130"/>
  <c r="D2012" i="130"/>
  <c r="H2011" i="130"/>
  <c r="G2011" i="130"/>
  <c r="F2011" i="130"/>
  <c r="D2011" i="130"/>
  <c r="E2010" i="130"/>
  <c r="C2010" i="130" s="1"/>
  <c r="E2009" i="130"/>
  <c r="C2009" i="130" s="1"/>
  <c r="E2008" i="130"/>
  <c r="C2008" i="130" s="1"/>
  <c r="E2007" i="130"/>
  <c r="C2007" i="130" s="1"/>
  <c r="C2006" i="130"/>
  <c r="C2005" i="130"/>
  <c r="E2004" i="130"/>
  <c r="C2004" i="130" s="1"/>
  <c r="E2003" i="130"/>
  <c r="C2002" i="130"/>
  <c r="C2001" i="130"/>
  <c r="D2000" i="130"/>
  <c r="D1998" i="130" s="1"/>
  <c r="D1999" i="130"/>
  <c r="C1999" i="130" s="1"/>
  <c r="I1998" i="130"/>
  <c r="H1998" i="130"/>
  <c r="G1998" i="130"/>
  <c r="F1998" i="130"/>
  <c r="I1997" i="130"/>
  <c r="H1997" i="130"/>
  <c r="G1997" i="130"/>
  <c r="F1997" i="130"/>
  <c r="C1996" i="130"/>
  <c r="C1995" i="130"/>
  <c r="C1994" i="130"/>
  <c r="C1993" i="130"/>
  <c r="C1992" i="130"/>
  <c r="C1991" i="130"/>
  <c r="I1990" i="130"/>
  <c r="H1990" i="130"/>
  <c r="G1990" i="130"/>
  <c r="F1990" i="130"/>
  <c r="E1990" i="130"/>
  <c r="D1990" i="130"/>
  <c r="I1989" i="130"/>
  <c r="H1989" i="130"/>
  <c r="G1989" i="130"/>
  <c r="F1989" i="130"/>
  <c r="E1989" i="130"/>
  <c r="D1989" i="130"/>
  <c r="I1988" i="130"/>
  <c r="C1988" i="130" s="1"/>
  <c r="I1987" i="130"/>
  <c r="I1975" i="130" s="1"/>
  <c r="C1986" i="130"/>
  <c r="C1985" i="130"/>
  <c r="C1984" i="130"/>
  <c r="C1983" i="130"/>
  <c r="C1982" i="130"/>
  <c r="C1981" i="130"/>
  <c r="C1980" i="130"/>
  <c r="C1979" i="130"/>
  <c r="E1978" i="130"/>
  <c r="E1976" i="130" s="1"/>
  <c r="D1978" i="130"/>
  <c r="D1976" i="130" s="1"/>
  <c r="E1977" i="130"/>
  <c r="E1975" i="130" s="1"/>
  <c r="D1977" i="130"/>
  <c r="D1975" i="130" s="1"/>
  <c r="H1976" i="130"/>
  <c r="G1976" i="130"/>
  <c r="F1976" i="130"/>
  <c r="H1975" i="130"/>
  <c r="G1975" i="130"/>
  <c r="F1975" i="130"/>
  <c r="C1974" i="130"/>
  <c r="C1973" i="130"/>
  <c r="C1972" i="130"/>
  <c r="C1971" i="130"/>
  <c r="C1970" i="130"/>
  <c r="C1969" i="130"/>
  <c r="C1968" i="130"/>
  <c r="C1967" i="130"/>
  <c r="C1966" i="130"/>
  <c r="C1965" i="130"/>
  <c r="C1964" i="130"/>
  <c r="C1963" i="130"/>
  <c r="C1962" i="130"/>
  <c r="C1961" i="130"/>
  <c r="C1960" i="130"/>
  <c r="C1959" i="130"/>
  <c r="C1958" i="130"/>
  <c r="C1957" i="130"/>
  <c r="C1955" i="130"/>
  <c r="C1954" i="130"/>
  <c r="I1953" i="130"/>
  <c r="I1951" i="130" s="1"/>
  <c r="D1953" i="130"/>
  <c r="I1952" i="130"/>
  <c r="H1952" i="130"/>
  <c r="G1952" i="130"/>
  <c r="F1952" i="130"/>
  <c r="E1952" i="130"/>
  <c r="D1952" i="130"/>
  <c r="H1951" i="130"/>
  <c r="G1951" i="130"/>
  <c r="F1951" i="130"/>
  <c r="E1951" i="130"/>
  <c r="C1950" i="130"/>
  <c r="C1949" i="130"/>
  <c r="C1948" i="130"/>
  <c r="C1947" i="130"/>
  <c r="E1946" i="130"/>
  <c r="C1946" i="130" s="1"/>
  <c r="E1945" i="130"/>
  <c r="C1945" i="130" s="1"/>
  <c r="C1944" i="130"/>
  <c r="C1943" i="130"/>
  <c r="C1942" i="130"/>
  <c r="C1941" i="130"/>
  <c r="C1940" i="130"/>
  <c r="C1939" i="130"/>
  <c r="C1938" i="130"/>
  <c r="C1937" i="130"/>
  <c r="C1936" i="130"/>
  <c r="C1935" i="130"/>
  <c r="C1934" i="130"/>
  <c r="C1933" i="130"/>
  <c r="C1932" i="130"/>
  <c r="C1931" i="130"/>
  <c r="C1930" i="130"/>
  <c r="C1929" i="130"/>
  <c r="C1928" i="130"/>
  <c r="C1927" i="130"/>
  <c r="C1926" i="130"/>
  <c r="C1925" i="130"/>
  <c r="C1924" i="130"/>
  <c r="C1923" i="130"/>
  <c r="C1922" i="130"/>
  <c r="C1921" i="130"/>
  <c r="C1920" i="130"/>
  <c r="C1919" i="130"/>
  <c r="C1918" i="130"/>
  <c r="C1917" i="130"/>
  <c r="I1916" i="130"/>
  <c r="C1916" i="130" s="1"/>
  <c r="I1915" i="130"/>
  <c r="C1915" i="130" s="1"/>
  <c r="I1914" i="130"/>
  <c r="C1914" i="130" s="1"/>
  <c r="I1913" i="130"/>
  <c r="C1913" i="130" s="1"/>
  <c r="C1912" i="130"/>
  <c r="C1911" i="130"/>
  <c r="C1910" i="130"/>
  <c r="C1909" i="130"/>
  <c r="I1908" i="130"/>
  <c r="C1908" i="130" s="1"/>
  <c r="I1907" i="130"/>
  <c r="C1907" i="130" s="1"/>
  <c r="C1906" i="130"/>
  <c r="C1905" i="130"/>
  <c r="C1904" i="130"/>
  <c r="C1903" i="130"/>
  <c r="C1902" i="130"/>
  <c r="I1901" i="130"/>
  <c r="E1901" i="130"/>
  <c r="E1897" i="130" s="1"/>
  <c r="D1901" i="130"/>
  <c r="D1897" i="130" s="1"/>
  <c r="H1898" i="130"/>
  <c r="G1898" i="130"/>
  <c r="F1898" i="130"/>
  <c r="D1898" i="130"/>
  <c r="H1897" i="130"/>
  <c r="G1897" i="130"/>
  <c r="F1897" i="130"/>
  <c r="C1885" i="130"/>
  <c r="C1884" i="130"/>
  <c r="I1883" i="130"/>
  <c r="I1881" i="130" s="1"/>
  <c r="I1879" i="130" s="1"/>
  <c r="I1877" i="130" s="1"/>
  <c r="I1875" i="130" s="1"/>
  <c r="I1873" i="130" s="1"/>
  <c r="H1883" i="130"/>
  <c r="H1881" i="130" s="1"/>
  <c r="H1879" i="130" s="1"/>
  <c r="H1877" i="130" s="1"/>
  <c r="H1875" i="130" s="1"/>
  <c r="H1873" i="130" s="1"/>
  <c r="G1883" i="130"/>
  <c r="G1881" i="130" s="1"/>
  <c r="G1879" i="130" s="1"/>
  <c r="G1877" i="130" s="1"/>
  <c r="G1875" i="130" s="1"/>
  <c r="G1873" i="130" s="1"/>
  <c r="F1883" i="130"/>
  <c r="F1881" i="130" s="1"/>
  <c r="F1879" i="130" s="1"/>
  <c r="F1877" i="130" s="1"/>
  <c r="F1875" i="130" s="1"/>
  <c r="F1873" i="130" s="1"/>
  <c r="E1883" i="130"/>
  <c r="E1881" i="130" s="1"/>
  <c r="D1883" i="130"/>
  <c r="I1882" i="130"/>
  <c r="I1880" i="130" s="1"/>
  <c r="I1878" i="130" s="1"/>
  <c r="I1876" i="130" s="1"/>
  <c r="I1874" i="130" s="1"/>
  <c r="I1872" i="130" s="1"/>
  <c r="H1882" i="130"/>
  <c r="H1880" i="130" s="1"/>
  <c r="H1878" i="130" s="1"/>
  <c r="H1876" i="130" s="1"/>
  <c r="H1874" i="130" s="1"/>
  <c r="H1872" i="130" s="1"/>
  <c r="G1882" i="130"/>
  <c r="G1880" i="130" s="1"/>
  <c r="G1878" i="130" s="1"/>
  <c r="G1876" i="130" s="1"/>
  <c r="G1874" i="130" s="1"/>
  <c r="G1872" i="130" s="1"/>
  <c r="F1882" i="130"/>
  <c r="F1880" i="130" s="1"/>
  <c r="F1878" i="130" s="1"/>
  <c r="F1876" i="130" s="1"/>
  <c r="F1874" i="130" s="1"/>
  <c r="F1872" i="130" s="1"/>
  <c r="E1882" i="130"/>
  <c r="E1880" i="130" s="1"/>
  <c r="D1882" i="130"/>
  <c r="C1870" i="130"/>
  <c r="C1869" i="130"/>
  <c r="C1868" i="130"/>
  <c r="C1867" i="130"/>
  <c r="I1866" i="130"/>
  <c r="H1866" i="130"/>
  <c r="G1866" i="130"/>
  <c r="F1866" i="130"/>
  <c r="E1866" i="130"/>
  <c r="D1866" i="130"/>
  <c r="I1865" i="130"/>
  <c r="H1865" i="130"/>
  <c r="G1865" i="130"/>
  <c r="F1865" i="130"/>
  <c r="E1865" i="130"/>
  <c r="E1859" i="130" s="1"/>
  <c r="E1857" i="130" s="1"/>
  <c r="E1855" i="130" s="1"/>
  <c r="E1853" i="130" s="1"/>
  <c r="E1851" i="130" s="1"/>
  <c r="D1865" i="130"/>
  <c r="C1864" i="130"/>
  <c r="C1863" i="130"/>
  <c r="I1862" i="130"/>
  <c r="H1862" i="130"/>
  <c r="G1862" i="130"/>
  <c r="F1862" i="130"/>
  <c r="E1862" i="130"/>
  <c r="D1862" i="130"/>
  <c r="I1861" i="130"/>
  <c r="H1861" i="130"/>
  <c r="G1861" i="130"/>
  <c r="F1861" i="130"/>
  <c r="E1861" i="130"/>
  <c r="D1861" i="130"/>
  <c r="C1849" i="130"/>
  <c r="C1848" i="130"/>
  <c r="C1847" i="130"/>
  <c r="C1846" i="130"/>
  <c r="C1845" i="130"/>
  <c r="C1844" i="130"/>
  <c r="C1843" i="130"/>
  <c r="C1842" i="130"/>
  <c r="C1841" i="130"/>
  <c r="C1840" i="130"/>
  <c r="C1839" i="130"/>
  <c r="C1838" i="130"/>
  <c r="C1837" i="130"/>
  <c r="C1836" i="130"/>
  <c r="C1835" i="130"/>
  <c r="C1834" i="130"/>
  <c r="C1833" i="130"/>
  <c r="C1832" i="130"/>
  <c r="C1831" i="130"/>
  <c r="C1830" i="130"/>
  <c r="C1829" i="130"/>
  <c r="C1828" i="130"/>
  <c r="C1827" i="130"/>
  <c r="C1826" i="130"/>
  <c r="C1825" i="130"/>
  <c r="C1824" i="130"/>
  <c r="C1823" i="130"/>
  <c r="C1822" i="130"/>
  <c r="C1821" i="130"/>
  <c r="C1820" i="130"/>
  <c r="C1819" i="130"/>
  <c r="C1818" i="130"/>
  <c r="C1817" i="130"/>
  <c r="C1816" i="130"/>
  <c r="C1815" i="130"/>
  <c r="C1814" i="130"/>
  <c r="C1813" i="130"/>
  <c r="C1812" i="130"/>
  <c r="C1811" i="130"/>
  <c r="C1810" i="130"/>
  <c r="C1809" i="130"/>
  <c r="C1808" i="130"/>
  <c r="C1807" i="130"/>
  <c r="C1806" i="130"/>
  <c r="C1805" i="130"/>
  <c r="C1804" i="130"/>
  <c r="I1803" i="130"/>
  <c r="C1803" i="130" s="1"/>
  <c r="I1802" i="130"/>
  <c r="C1802" i="130" s="1"/>
  <c r="I1801" i="130"/>
  <c r="C1801" i="130" s="1"/>
  <c r="I1800" i="130"/>
  <c r="C1800" i="130" s="1"/>
  <c r="I1799" i="130"/>
  <c r="C1799" i="130" s="1"/>
  <c r="I1798" i="130"/>
  <c r="C1798" i="130" s="1"/>
  <c r="I1797" i="130"/>
  <c r="D1796" i="130"/>
  <c r="I1795" i="130"/>
  <c r="D1795" i="130"/>
  <c r="I1794" i="130"/>
  <c r="D1794" i="130"/>
  <c r="C1793" i="130"/>
  <c r="D1792" i="130"/>
  <c r="C1791" i="130"/>
  <c r="C1790" i="130" s="1"/>
  <c r="D1790" i="130"/>
  <c r="C1789" i="130"/>
  <c r="C1788" i="130" s="1"/>
  <c r="C1787" i="130"/>
  <c r="C1786" i="130" s="1"/>
  <c r="I1786" i="130"/>
  <c r="C1785" i="130"/>
  <c r="C1784" i="130"/>
  <c r="C1783" i="130"/>
  <c r="C1782" i="130"/>
  <c r="H1781" i="130"/>
  <c r="H1779" i="130" s="1"/>
  <c r="H1777" i="130" s="1"/>
  <c r="H1775" i="130" s="1"/>
  <c r="H1773" i="130" s="1"/>
  <c r="G1781" i="130"/>
  <c r="G1779" i="130" s="1"/>
  <c r="G1777" i="130" s="1"/>
  <c r="G1775" i="130" s="1"/>
  <c r="G1773" i="130" s="1"/>
  <c r="F1781" i="130"/>
  <c r="F1779" i="130" s="1"/>
  <c r="F1777" i="130" s="1"/>
  <c r="F1775" i="130" s="1"/>
  <c r="F1773" i="130" s="1"/>
  <c r="E1781" i="130"/>
  <c r="E1779" i="130" s="1"/>
  <c r="E1777" i="130" s="1"/>
  <c r="E1775" i="130" s="1"/>
  <c r="E1773" i="130" s="1"/>
  <c r="H1780" i="130"/>
  <c r="H1778" i="130" s="1"/>
  <c r="H1776" i="130" s="1"/>
  <c r="H1774" i="130" s="1"/>
  <c r="H1772" i="130" s="1"/>
  <c r="G1780" i="130"/>
  <c r="G1778" i="130" s="1"/>
  <c r="G1776" i="130" s="1"/>
  <c r="G1774" i="130" s="1"/>
  <c r="G1772" i="130" s="1"/>
  <c r="F1780" i="130"/>
  <c r="F1778" i="130" s="1"/>
  <c r="F1776" i="130" s="1"/>
  <c r="F1774" i="130" s="1"/>
  <c r="F1772" i="130" s="1"/>
  <c r="E1780" i="130"/>
  <c r="E1778" i="130" s="1"/>
  <c r="E1776" i="130" s="1"/>
  <c r="E1774" i="130" s="1"/>
  <c r="E1772" i="130" s="1"/>
  <c r="H1756" i="130"/>
  <c r="E1756" i="130"/>
  <c r="D1756" i="130"/>
  <c r="I1755" i="130"/>
  <c r="E1748" i="130"/>
  <c r="C1748" i="130" s="1"/>
  <c r="E1747" i="130"/>
  <c r="C1747" i="130" s="1"/>
  <c r="C1746" i="130"/>
  <c r="C1745" i="130"/>
  <c r="I1744" i="130"/>
  <c r="I1742" i="130" s="1"/>
  <c r="I1740" i="130" s="1"/>
  <c r="I1738" i="130" s="1"/>
  <c r="I1736" i="130" s="1"/>
  <c r="H1744" i="130"/>
  <c r="H1742" i="130" s="1"/>
  <c r="H1740" i="130" s="1"/>
  <c r="H1738" i="130" s="1"/>
  <c r="H1736" i="130" s="1"/>
  <c r="G1744" i="130"/>
  <c r="G1742" i="130" s="1"/>
  <c r="G1740" i="130" s="1"/>
  <c r="G1738" i="130" s="1"/>
  <c r="G1736" i="130" s="1"/>
  <c r="F1744" i="130"/>
  <c r="F1742" i="130" s="1"/>
  <c r="F1740" i="130" s="1"/>
  <c r="F1738" i="130" s="1"/>
  <c r="F1736" i="130" s="1"/>
  <c r="D1744" i="130"/>
  <c r="D1742" i="130" s="1"/>
  <c r="D1740" i="130" s="1"/>
  <c r="D1738" i="130" s="1"/>
  <c r="D1736" i="130" s="1"/>
  <c r="I1743" i="130"/>
  <c r="I1741" i="130" s="1"/>
  <c r="I1739" i="130" s="1"/>
  <c r="I1737" i="130" s="1"/>
  <c r="I1735" i="130" s="1"/>
  <c r="H1743" i="130"/>
  <c r="H1741" i="130" s="1"/>
  <c r="H1739" i="130" s="1"/>
  <c r="H1737" i="130" s="1"/>
  <c r="H1735" i="130" s="1"/>
  <c r="G1743" i="130"/>
  <c r="G1741" i="130" s="1"/>
  <c r="G1739" i="130" s="1"/>
  <c r="G1737" i="130" s="1"/>
  <c r="G1735" i="130" s="1"/>
  <c r="F1743" i="130"/>
  <c r="F1741" i="130" s="1"/>
  <c r="F1739" i="130" s="1"/>
  <c r="F1737" i="130" s="1"/>
  <c r="F1735" i="130" s="1"/>
  <c r="D1743" i="130"/>
  <c r="C1733" i="130"/>
  <c r="C1732" i="130"/>
  <c r="C1731" i="130"/>
  <c r="C1730" i="130"/>
  <c r="I1729" i="130"/>
  <c r="H1729" i="130"/>
  <c r="G1729" i="130"/>
  <c r="F1729" i="130"/>
  <c r="E1729" i="130"/>
  <c r="D1729" i="130"/>
  <c r="I1728" i="130"/>
  <c r="H1728" i="130"/>
  <c r="G1728" i="130"/>
  <c r="F1728" i="130"/>
  <c r="E1728" i="130"/>
  <c r="D1728" i="130"/>
  <c r="C1727" i="130"/>
  <c r="C1726" i="130"/>
  <c r="I1725" i="130"/>
  <c r="H1725" i="130"/>
  <c r="G1725" i="130"/>
  <c r="F1725" i="130"/>
  <c r="E1725" i="130"/>
  <c r="D1725" i="130"/>
  <c r="I1724" i="130"/>
  <c r="H1724" i="130"/>
  <c r="G1724" i="130"/>
  <c r="G1722" i="130" s="1"/>
  <c r="F1724" i="130"/>
  <c r="E1724" i="130"/>
  <c r="D1724" i="130"/>
  <c r="C1717" i="130"/>
  <c r="C1716" i="130"/>
  <c r="C1713" i="130"/>
  <c r="C1712" i="130"/>
  <c r="I1711" i="130"/>
  <c r="H1711" i="130"/>
  <c r="G1711" i="130"/>
  <c r="F1711" i="130"/>
  <c r="E1711" i="130"/>
  <c r="D1711" i="130"/>
  <c r="I1710" i="130"/>
  <c r="H1710" i="130"/>
  <c r="G1710" i="130"/>
  <c r="F1710" i="130"/>
  <c r="E1710" i="130"/>
  <c r="D1710" i="130"/>
  <c r="C1707" i="130"/>
  <c r="C1706" i="130"/>
  <c r="C1705" i="130"/>
  <c r="C1704" i="130"/>
  <c r="E1701" i="130"/>
  <c r="C1701" i="130" s="1"/>
  <c r="E1700" i="130"/>
  <c r="E1699" i="130"/>
  <c r="C1699" i="130" s="1"/>
  <c r="E1698" i="130"/>
  <c r="C1698" i="130" s="1"/>
  <c r="C1697" i="130"/>
  <c r="C1696" i="130"/>
  <c r="C1695" i="130"/>
  <c r="C1694" i="130"/>
  <c r="C1693" i="130"/>
  <c r="C1692" i="130"/>
  <c r="I1691" i="130"/>
  <c r="H1691" i="130"/>
  <c r="G1691" i="130"/>
  <c r="F1691" i="130"/>
  <c r="D1691" i="130"/>
  <c r="I1690" i="130"/>
  <c r="H1690" i="130"/>
  <c r="G1690" i="130"/>
  <c r="F1690" i="130"/>
  <c r="D1690" i="130"/>
  <c r="I1681" i="130"/>
  <c r="I1680" i="130"/>
  <c r="C1680" i="130" s="1"/>
  <c r="C1679" i="130"/>
  <c r="C1678" i="130"/>
  <c r="C1677" i="130"/>
  <c r="C1676" i="130"/>
  <c r="H1675" i="130"/>
  <c r="H1673" i="130" s="1"/>
  <c r="G1675" i="130"/>
  <c r="G1673" i="130" s="1"/>
  <c r="F1675" i="130"/>
  <c r="F1673" i="130" s="1"/>
  <c r="E1675" i="130"/>
  <c r="E1673" i="130" s="1"/>
  <c r="D1675" i="130"/>
  <c r="D1673" i="130" s="1"/>
  <c r="H1674" i="130"/>
  <c r="H1672" i="130" s="1"/>
  <c r="G1674" i="130"/>
  <c r="G1672" i="130" s="1"/>
  <c r="F1674" i="130"/>
  <c r="F1672" i="130" s="1"/>
  <c r="E1674" i="130"/>
  <c r="E1672" i="130" s="1"/>
  <c r="D1674" i="130"/>
  <c r="D1672" i="130" s="1"/>
  <c r="C1671" i="130"/>
  <c r="C1670" i="130"/>
  <c r="I1669" i="130"/>
  <c r="H1669" i="130"/>
  <c r="G1669" i="130"/>
  <c r="F1669" i="130"/>
  <c r="E1669" i="130"/>
  <c r="D1669" i="130"/>
  <c r="I1668" i="130"/>
  <c r="H1668" i="130"/>
  <c r="G1668" i="130"/>
  <c r="F1668" i="130"/>
  <c r="E1668" i="130"/>
  <c r="D1668" i="130"/>
  <c r="C1667" i="130"/>
  <c r="C1666" i="130"/>
  <c r="I1665" i="130"/>
  <c r="H1665" i="130"/>
  <c r="G1665" i="130"/>
  <c r="F1665" i="130"/>
  <c r="E1665" i="130"/>
  <c r="D1665" i="130"/>
  <c r="I1664" i="130"/>
  <c r="H1664" i="130"/>
  <c r="G1664" i="130"/>
  <c r="F1664" i="130"/>
  <c r="E1664" i="130"/>
  <c r="D1664" i="130"/>
  <c r="C1663" i="130"/>
  <c r="C1662" i="130"/>
  <c r="C1661" i="130"/>
  <c r="C1660" i="130"/>
  <c r="I1659" i="130"/>
  <c r="H1659" i="130"/>
  <c r="G1659" i="130"/>
  <c r="F1659" i="130"/>
  <c r="E1659" i="130"/>
  <c r="D1659" i="130"/>
  <c r="I1658" i="130"/>
  <c r="H1658" i="130"/>
  <c r="G1658" i="130"/>
  <c r="F1658" i="130"/>
  <c r="E1658" i="130"/>
  <c r="D1658" i="130"/>
  <c r="C1651" i="130"/>
  <c r="C1649" i="130" s="1"/>
  <c r="C1647" i="130" s="1"/>
  <c r="C1650" i="130"/>
  <c r="C1648" i="130" s="1"/>
  <c r="C1646" i="130" s="1"/>
  <c r="I1649" i="130"/>
  <c r="H1649" i="130"/>
  <c r="H1647" i="130" s="1"/>
  <c r="G1649" i="130"/>
  <c r="G1647" i="130" s="1"/>
  <c r="F1649" i="130"/>
  <c r="F1647" i="130" s="1"/>
  <c r="E1649" i="130"/>
  <c r="E1647" i="130" s="1"/>
  <c r="D1649" i="130"/>
  <c r="D1647" i="130" s="1"/>
  <c r="I1648" i="130"/>
  <c r="I1646" i="130" s="1"/>
  <c r="H1648" i="130"/>
  <c r="H1646" i="130" s="1"/>
  <c r="G1648" i="130"/>
  <c r="G1646" i="130" s="1"/>
  <c r="F1648" i="130"/>
  <c r="F1646" i="130" s="1"/>
  <c r="E1648" i="130"/>
  <c r="E1646" i="130" s="1"/>
  <c r="D1648" i="130"/>
  <c r="D1646" i="130" s="1"/>
  <c r="I1647" i="130"/>
  <c r="C1640" i="130"/>
  <c r="C1639" i="130"/>
  <c r="C1638" i="130"/>
  <c r="C1637" i="130"/>
  <c r="I1636" i="130"/>
  <c r="H1636" i="130"/>
  <c r="G1636" i="130"/>
  <c r="F1636" i="130"/>
  <c r="E1636" i="130"/>
  <c r="D1636" i="130"/>
  <c r="I1635" i="130"/>
  <c r="H1635" i="130"/>
  <c r="G1635" i="130"/>
  <c r="F1635" i="130"/>
  <c r="E1635" i="130"/>
  <c r="D1635" i="130"/>
  <c r="C1634" i="130"/>
  <c r="C1633" i="130"/>
  <c r="E1632" i="130"/>
  <c r="C1632" i="130" s="1"/>
  <c r="E1631" i="130"/>
  <c r="C1631" i="130" s="1"/>
  <c r="E1630" i="130"/>
  <c r="E1629" i="130"/>
  <c r="C1629" i="130" s="1"/>
  <c r="C1628" i="130"/>
  <c r="C1627" i="130"/>
  <c r="E1626" i="130"/>
  <c r="C1626" i="130" s="1"/>
  <c r="E1625" i="130"/>
  <c r="C1625" i="130" s="1"/>
  <c r="C1624" i="130"/>
  <c r="C1622" i="130"/>
  <c r="C1621" i="130"/>
  <c r="C1620" i="130"/>
  <c r="C1619" i="130"/>
  <c r="C1618" i="130"/>
  <c r="C1617" i="130"/>
  <c r="C1616" i="130"/>
  <c r="C1615" i="130"/>
  <c r="C1614" i="130"/>
  <c r="C1613" i="130"/>
  <c r="I1612" i="130"/>
  <c r="H1612" i="130"/>
  <c r="G1612" i="130"/>
  <c r="F1612" i="130"/>
  <c r="F1610" i="130" s="1"/>
  <c r="D1612" i="130"/>
  <c r="I1611" i="130"/>
  <c r="I1609" i="130" s="1"/>
  <c r="H1611" i="130"/>
  <c r="G1611" i="130"/>
  <c r="F1611" i="130"/>
  <c r="D1611" i="130"/>
  <c r="E1608" i="130"/>
  <c r="C1608" i="130" s="1"/>
  <c r="E1607" i="130"/>
  <c r="C1607" i="130" s="1"/>
  <c r="I1606" i="130"/>
  <c r="I1604" i="130" s="1"/>
  <c r="I657" i="130" s="1"/>
  <c r="I573" i="130" s="1"/>
  <c r="I73" i="130" s="1"/>
  <c r="H1606" i="130"/>
  <c r="H1604" i="130" s="1"/>
  <c r="G1606" i="130"/>
  <c r="G1604" i="130" s="1"/>
  <c r="G657" i="130" s="1"/>
  <c r="G573" i="130" s="1"/>
  <c r="G73" i="130" s="1"/>
  <c r="F1606" i="130"/>
  <c r="F1604" i="130" s="1"/>
  <c r="F657" i="130" s="1"/>
  <c r="F573" i="130" s="1"/>
  <c r="F73" i="130" s="1"/>
  <c r="D1606" i="130"/>
  <c r="D1604" i="130" s="1"/>
  <c r="D657" i="130" s="1"/>
  <c r="D573" i="130" s="1"/>
  <c r="D73" i="130" s="1"/>
  <c r="I1605" i="130"/>
  <c r="I1603" i="130" s="1"/>
  <c r="H1605" i="130"/>
  <c r="G1605" i="130"/>
  <c r="G1603" i="130" s="1"/>
  <c r="G656" i="130" s="1"/>
  <c r="G572" i="130" s="1"/>
  <c r="G72" i="130" s="1"/>
  <c r="F1605" i="130"/>
  <c r="F1603" i="130" s="1"/>
  <c r="F656" i="130" s="1"/>
  <c r="F572" i="130" s="1"/>
  <c r="F72" i="130" s="1"/>
  <c r="D1605" i="130"/>
  <c r="H1603" i="130"/>
  <c r="C1602" i="130"/>
  <c r="C1601" i="130"/>
  <c r="C1600" i="130"/>
  <c r="C1599" i="130"/>
  <c r="C1598" i="130"/>
  <c r="C1597" i="130"/>
  <c r="C1596" i="130"/>
  <c r="C1595" i="130"/>
  <c r="C1594" i="130"/>
  <c r="C1593" i="130"/>
  <c r="D1592" i="130"/>
  <c r="D1590" i="130" s="1"/>
  <c r="D1591" i="130"/>
  <c r="I1590" i="130"/>
  <c r="H1590" i="130"/>
  <c r="G1590" i="130"/>
  <c r="F1590" i="130"/>
  <c r="E1590" i="130"/>
  <c r="I1589" i="130"/>
  <c r="H1589" i="130"/>
  <c r="G1589" i="130"/>
  <c r="F1589" i="130"/>
  <c r="E1589" i="130"/>
  <c r="C1588" i="130"/>
  <c r="C1587" i="130"/>
  <c r="C1586" i="130"/>
  <c r="C1585" i="130"/>
  <c r="I1584" i="130"/>
  <c r="H1584" i="130"/>
  <c r="G1584" i="130"/>
  <c r="F1584" i="130"/>
  <c r="E1584" i="130"/>
  <c r="D1584" i="130"/>
  <c r="I1583" i="130"/>
  <c r="H1583" i="130"/>
  <c r="G1583" i="130"/>
  <c r="F1583" i="130"/>
  <c r="E1583" i="130"/>
  <c r="D1583" i="130"/>
  <c r="C1582" i="130"/>
  <c r="C1581" i="130"/>
  <c r="C1580" i="130"/>
  <c r="C1579" i="130"/>
  <c r="C1578" i="130"/>
  <c r="C1577" i="130"/>
  <c r="C1576" i="130"/>
  <c r="C1575" i="130"/>
  <c r="D1574" i="130"/>
  <c r="D1572" i="130" s="1"/>
  <c r="D1573" i="130"/>
  <c r="C1573" i="130" s="1"/>
  <c r="I1572" i="130"/>
  <c r="H1572" i="130"/>
  <c r="G1572" i="130"/>
  <c r="F1572" i="130"/>
  <c r="E1572" i="130"/>
  <c r="I1571" i="130"/>
  <c r="H1571" i="130"/>
  <c r="G1571" i="130"/>
  <c r="F1571" i="130"/>
  <c r="E1571" i="130"/>
  <c r="E1570" i="130"/>
  <c r="C1570" i="130" s="1"/>
  <c r="E1569" i="130"/>
  <c r="C1569" i="130" s="1"/>
  <c r="C1568" i="130"/>
  <c r="C1567" i="130"/>
  <c r="C1566" i="130"/>
  <c r="C1565" i="130"/>
  <c r="C1564" i="130"/>
  <c r="C1563" i="130"/>
  <c r="E1562" i="130"/>
  <c r="C1562" i="130" s="1"/>
  <c r="E1561" i="130"/>
  <c r="C1561" i="130" s="1"/>
  <c r="C1560" i="130"/>
  <c r="C1559" i="130"/>
  <c r="C1558" i="130"/>
  <c r="C1557" i="130"/>
  <c r="E1556" i="130"/>
  <c r="C1556" i="130" s="1"/>
  <c r="E1555" i="130"/>
  <c r="C1555" i="130" s="1"/>
  <c r="E1554" i="130"/>
  <c r="C1554" i="130" s="1"/>
  <c r="E1553" i="130"/>
  <c r="C1553" i="130" s="1"/>
  <c r="C1552" i="130"/>
  <c r="C1551" i="130"/>
  <c r="C1550" i="130"/>
  <c r="C1549" i="130"/>
  <c r="C1548" i="130"/>
  <c r="C1547" i="130"/>
  <c r="E1546" i="130"/>
  <c r="E1545" i="130"/>
  <c r="C1545" i="130" s="1"/>
  <c r="C1544" i="130"/>
  <c r="C1543" i="130"/>
  <c r="C1542" i="130"/>
  <c r="C1541" i="130"/>
  <c r="C1540" i="130"/>
  <c r="C1539" i="130"/>
  <c r="C1538" i="130"/>
  <c r="C1537" i="130"/>
  <c r="C1536" i="130"/>
  <c r="C1535" i="130"/>
  <c r="C1534" i="130"/>
  <c r="C1533" i="130"/>
  <c r="C1532" i="130"/>
  <c r="C1531" i="130"/>
  <c r="C1530" i="130"/>
  <c r="C1529" i="130"/>
  <c r="C1528" i="130"/>
  <c r="C1527" i="130"/>
  <c r="C1526" i="130"/>
  <c r="C1525" i="130"/>
  <c r="C1524" i="130"/>
  <c r="C1523" i="130"/>
  <c r="C1522" i="130"/>
  <c r="C1521" i="130"/>
  <c r="C1520" i="130"/>
  <c r="C1519" i="130"/>
  <c r="E1518" i="130"/>
  <c r="C1518" i="130" s="1"/>
  <c r="E1517" i="130"/>
  <c r="C1517" i="130" s="1"/>
  <c r="E1516" i="130"/>
  <c r="C1516" i="130" s="1"/>
  <c r="E1515" i="130"/>
  <c r="C1515" i="130" s="1"/>
  <c r="E1514" i="130"/>
  <c r="C1514" i="130" s="1"/>
  <c r="E1513" i="130"/>
  <c r="C1513" i="130" s="1"/>
  <c r="E1512" i="130"/>
  <c r="C1512" i="130" s="1"/>
  <c r="E1511" i="130"/>
  <c r="C1511" i="130" s="1"/>
  <c r="E1510" i="130"/>
  <c r="C1510" i="130" s="1"/>
  <c r="E1509" i="130"/>
  <c r="C1509" i="130" s="1"/>
  <c r="E1508" i="130"/>
  <c r="C1508" i="130" s="1"/>
  <c r="E1507" i="130"/>
  <c r="C1507" i="130" s="1"/>
  <c r="E1506" i="130"/>
  <c r="C1506" i="130" s="1"/>
  <c r="E1505" i="130"/>
  <c r="C1505" i="130" s="1"/>
  <c r="C1504" i="130"/>
  <c r="C1503" i="130"/>
  <c r="D1502" i="130"/>
  <c r="D1500" i="130" s="1"/>
  <c r="D1501" i="130"/>
  <c r="C1501" i="130" s="1"/>
  <c r="I1500" i="130"/>
  <c r="H1500" i="130"/>
  <c r="G1500" i="130"/>
  <c r="F1500" i="130"/>
  <c r="I1499" i="130"/>
  <c r="H1499" i="130"/>
  <c r="G1499" i="130"/>
  <c r="F1499" i="130"/>
  <c r="C1492" i="130"/>
  <c r="C1491" i="130"/>
  <c r="C1490" i="130"/>
  <c r="C1489" i="130"/>
  <c r="C1488" i="130"/>
  <c r="C1487" i="130"/>
  <c r="C1486" i="130"/>
  <c r="C1485" i="130"/>
  <c r="C1484" i="130"/>
  <c r="C1483" i="130"/>
  <c r="C1482" i="130"/>
  <c r="C1481" i="130"/>
  <c r="C1480" i="130"/>
  <c r="C1479" i="130"/>
  <c r="C1478" i="130"/>
  <c r="C1477" i="130"/>
  <c r="C1476" i="130"/>
  <c r="C1475" i="130"/>
  <c r="I1474" i="130"/>
  <c r="H1474" i="130"/>
  <c r="G1474" i="130"/>
  <c r="F1474" i="130"/>
  <c r="D1474" i="130"/>
  <c r="I1473" i="130"/>
  <c r="H1473" i="130"/>
  <c r="G1473" i="130"/>
  <c r="F1473" i="130"/>
  <c r="D1473" i="130"/>
  <c r="C1472" i="130"/>
  <c r="C1471" i="130"/>
  <c r="I1470" i="130"/>
  <c r="H1470" i="130"/>
  <c r="G1470" i="130"/>
  <c r="F1470" i="130"/>
  <c r="D1470" i="130"/>
  <c r="I1469" i="130"/>
  <c r="H1469" i="130"/>
  <c r="G1469" i="130"/>
  <c r="F1469" i="130"/>
  <c r="D1469" i="130"/>
  <c r="C1468" i="130"/>
  <c r="C1467" i="130"/>
  <c r="I1466" i="130"/>
  <c r="I1446" i="130" s="1"/>
  <c r="H1466" i="130"/>
  <c r="H1446" i="130" s="1"/>
  <c r="G1466" i="130"/>
  <c r="G1446" i="130" s="1"/>
  <c r="F1466" i="130"/>
  <c r="F1446" i="130" s="1"/>
  <c r="D1466" i="130"/>
  <c r="D1446" i="130" s="1"/>
  <c r="I1465" i="130"/>
  <c r="I1445" i="130" s="1"/>
  <c r="H1465" i="130"/>
  <c r="H1445" i="130" s="1"/>
  <c r="G1465" i="130"/>
  <c r="G1445" i="130" s="1"/>
  <c r="F1465" i="130"/>
  <c r="F1445" i="130" s="1"/>
  <c r="D1465" i="130"/>
  <c r="D1445" i="130" s="1"/>
  <c r="C1464" i="130"/>
  <c r="C1463" i="130"/>
  <c r="C1462" i="130"/>
  <c r="C1461" i="130"/>
  <c r="C1460" i="130"/>
  <c r="C1459" i="130"/>
  <c r="C1458" i="130"/>
  <c r="C1457" i="130"/>
  <c r="C1456" i="130"/>
  <c r="C1455" i="130"/>
  <c r="C1454" i="130"/>
  <c r="C1453" i="130"/>
  <c r="C1452" i="130"/>
  <c r="C1451" i="130"/>
  <c r="C1450" i="130"/>
  <c r="C1449" i="130"/>
  <c r="C1448" i="130"/>
  <c r="C1447" i="130"/>
  <c r="C1436" i="130"/>
  <c r="C1435" i="130"/>
  <c r="I1434" i="130"/>
  <c r="I1432" i="130" s="1"/>
  <c r="H1434" i="130"/>
  <c r="G1434" i="130"/>
  <c r="G1432" i="130" s="1"/>
  <c r="F1434" i="130"/>
  <c r="F1432" i="130" s="1"/>
  <c r="E1434" i="130"/>
  <c r="E1432" i="130" s="1"/>
  <c r="D1434" i="130"/>
  <c r="D1432" i="130" s="1"/>
  <c r="I1433" i="130"/>
  <c r="I1431" i="130" s="1"/>
  <c r="H1433" i="130"/>
  <c r="H1431" i="130" s="1"/>
  <c r="G1433" i="130"/>
  <c r="G1431" i="130" s="1"/>
  <c r="F1433" i="130"/>
  <c r="F1431" i="130" s="1"/>
  <c r="E1433" i="130"/>
  <c r="E1431" i="130" s="1"/>
  <c r="D1433" i="130"/>
  <c r="D1431" i="130" s="1"/>
  <c r="H1432" i="130"/>
  <c r="C1430" i="130"/>
  <c r="C1429" i="130"/>
  <c r="C1428" i="130"/>
  <c r="C1427" i="130"/>
  <c r="I1426" i="130"/>
  <c r="I1424" i="130" s="1"/>
  <c r="H1426" i="130"/>
  <c r="H1424" i="130" s="1"/>
  <c r="G1426" i="130"/>
  <c r="G1424" i="130" s="1"/>
  <c r="F1426" i="130"/>
  <c r="F1424" i="130" s="1"/>
  <c r="E1426" i="130"/>
  <c r="E1424" i="130" s="1"/>
  <c r="D1426" i="130"/>
  <c r="D1424" i="130" s="1"/>
  <c r="I1425" i="130"/>
  <c r="I1423" i="130" s="1"/>
  <c r="H1425" i="130"/>
  <c r="H1423" i="130" s="1"/>
  <c r="G1425" i="130"/>
  <c r="G1423" i="130" s="1"/>
  <c r="F1425" i="130"/>
  <c r="F1423" i="130" s="1"/>
  <c r="E1425" i="130"/>
  <c r="E1423" i="130" s="1"/>
  <c r="D1425" i="130"/>
  <c r="C1422" i="130"/>
  <c r="C1421" i="130"/>
  <c r="C1420" i="130"/>
  <c r="C1419" i="130"/>
  <c r="I1418" i="130"/>
  <c r="H1418" i="130"/>
  <c r="H1416" i="130" s="1"/>
  <c r="G1418" i="130"/>
  <c r="G1416" i="130" s="1"/>
  <c r="F1418" i="130"/>
  <c r="F1416" i="130" s="1"/>
  <c r="E1418" i="130"/>
  <c r="D1418" i="130"/>
  <c r="D1416" i="130" s="1"/>
  <c r="I1417" i="130"/>
  <c r="I1415" i="130" s="1"/>
  <c r="H1417" i="130"/>
  <c r="H1415" i="130" s="1"/>
  <c r="G1417" i="130"/>
  <c r="G1415" i="130" s="1"/>
  <c r="F1417" i="130"/>
  <c r="F1415" i="130" s="1"/>
  <c r="E1417" i="130"/>
  <c r="E1415" i="130" s="1"/>
  <c r="D1417" i="130"/>
  <c r="D1415" i="130" s="1"/>
  <c r="I1416" i="130"/>
  <c r="D1410" i="130"/>
  <c r="D1408" i="130" s="1"/>
  <c r="D1409" i="130"/>
  <c r="C1409" i="130" s="1"/>
  <c r="I1408" i="130"/>
  <c r="I1406" i="130" s="1"/>
  <c r="H1408" i="130"/>
  <c r="H1406" i="130" s="1"/>
  <c r="G1408" i="130"/>
  <c r="G1406" i="130" s="1"/>
  <c r="F1408" i="130"/>
  <c r="F1406" i="130" s="1"/>
  <c r="E1408" i="130"/>
  <c r="E1406" i="130" s="1"/>
  <c r="E633" i="130" s="1"/>
  <c r="I1407" i="130"/>
  <c r="I1405" i="130" s="1"/>
  <c r="H1407" i="130"/>
  <c r="H1405" i="130" s="1"/>
  <c r="H3030" i="130" s="1"/>
  <c r="G1407" i="130"/>
  <c r="G1405" i="130" s="1"/>
  <c r="G3030" i="130" s="1"/>
  <c r="F1407" i="130"/>
  <c r="F1405" i="130" s="1"/>
  <c r="E1407" i="130"/>
  <c r="E1405" i="130" s="1"/>
  <c r="C1399" i="130"/>
  <c r="C1398" i="130"/>
  <c r="C1397" i="130"/>
  <c r="C1396" i="130"/>
  <c r="C1395" i="130"/>
  <c r="C1394" i="130"/>
  <c r="I1393" i="130"/>
  <c r="H1393" i="130"/>
  <c r="G1393" i="130"/>
  <c r="F1393" i="130"/>
  <c r="E1393" i="130"/>
  <c r="D1393" i="130"/>
  <c r="I1392" i="130"/>
  <c r="H1392" i="130"/>
  <c r="G1392" i="130"/>
  <c r="F1392" i="130"/>
  <c r="E1392" i="130"/>
  <c r="D1392" i="130"/>
  <c r="C1391" i="130"/>
  <c r="C1390" i="130"/>
  <c r="C1389" i="130"/>
  <c r="C1388" i="130"/>
  <c r="C1387" i="130"/>
  <c r="C1386" i="130"/>
  <c r="I1385" i="130"/>
  <c r="H1385" i="130"/>
  <c r="G1385" i="130"/>
  <c r="F1385" i="130"/>
  <c r="E1385" i="130"/>
  <c r="D1385" i="130"/>
  <c r="I1384" i="130"/>
  <c r="H1384" i="130"/>
  <c r="G1384" i="130"/>
  <c r="F1384" i="130"/>
  <c r="E1384" i="130"/>
  <c r="D1384" i="130"/>
  <c r="E1383" i="130"/>
  <c r="C1383" i="130" s="1"/>
  <c r="E1382" i="130"/>
  <c r="I1381" i="130"/>
  <c r="H1381" i="130"/>
  <c r="G1381" i="130"/>
  <c r="F1381" i="130"/>
  <c r="D1381" i="130"/>
  <c r="I1380" i="130"/>
  <c r="H1380" i="130"/>
  <c r="G1380" i="130"/>
  <c r="F1380" i="130"/>
  <c r="D1380" i="130"/>
  <c r="C1379" i="130"/>
  <c r="C1378" i="130"/>
  <c r="C1377" i="130"/>
  <c r="C1376" i="130"/>
  <c r="C1375" i="130"/>
  <c r="C1374" i="130"/>
  <c r="C1373" i="130"/>
  <c r="C1372" i="130"/>
  <c r="C1371" i="130"/>
  <c r="C1370" i="130"/>
  <c r="I1369" i="130"/>
  <c r="H1369" i="130"/>
  <c r="G1369" i="130"/>
  <c r="F1369" i="130"/>
  <c r="E1369" i="130"/>
  <c r="D1369" i="130"/>
  <c r="I1368" i="130"/>
  <c r="H1368" i="130"/>
  <c r="G1368" i="130"/>
  <c r="F1368" i="130"/>
  <c r="E1368" i="130"/>
  <c r="D1368" i="130"/>
  <c r="C1359" i="130"/>
  <c r="C1358" i="130"/>
  <c r="C1357" i="130"/>
  <c r="C1356" i="130"/>
  <c r="C1355" i="130"/>
  <c r="C1354" i="130"/>
  <c r="C1353" i="130"/>
  <c r="C1352" i="130"/>
  <c r="C1351" i="130"/>
  <c r="C1350" i="130"/>
  <c r="C1349" i="130"/>
  <c r="C1348" i="130"/>
  <c r="C1347" i="130"/>
  <c r="C1346" i="130"/>
  <c r="C1341" i="130"/>
  <c r="C1340" i="130"/>
  <c r="C1339" i="130"/>
  <c r="C1338" i="130"/>
  <c r="C1337" i="130"/>
  <c r="C1336" i="130"/>
  <c r="C1335" i="130"/>
  <c r="C1334" i="130"/>
  <c r="C1327" i="130"/>
  <c r="C1326" i="130"/>
  <c r="C1325" i="130"/>
  <c r="C1324" i="130"/>
  <c r="C1323" i="130"/>
  <c r="C1322" i="130"/>
  <c r="C1321" i="130"/>
  <c r="C1320" i="130"/>
  <c r="C1319" i="130"/>
  <c r="C1318" i="130"/>
  <c r="C1317" i="130"/>
  <c r="C1316" i="130"/>
  <c r="C1315" i="130"/>
  <c r="C1314" i="130"/>
  <c r="C1311" i="130"/>
  <c r="C1310" i="130"/>
  <c r="C1309" i="130"/>
  <c r="C1308" i="130"/>
  <c r="C1307" i="130"/>
  <c r="C1306" i="130"/>
  <c r="C1305" i="130"/>
  <c r="C1304" i="130"/>
  <c r="C1303" i="130"/>
  <c r="C1302" i="130"/>
  <c r="I1301" i="130"/>
  <c r="H1301" i="130"/>
  <c r="G1301" i="130"/>
  <c r="F1301" i="130"/>
  <c r="E1301" i="130"/>
  <c r="D1301" i="130"/>
  <c r="D1291" i="130" s="1"/>
  <c r="I1300" i="130"/>
  <c r="H1300" i="130"/>
  <c r="G1300" i="130"/>
  <c r="F1300" i="130"/>
  <c r="E1300" i="130"/>
  <c r="D1300" i="130"/>
  <c r="D1286" i="130" s="1"/>
  <c r="C1295" i="130"/>
  <c r="C1294" i="130"/>
  <c r="C1293" i="130"/>
  <c r="C1292" i="130"/>
  <c r="E1291" i="130"/>
  <c r="E1290" i="130"/>
  <c r="E1289" i="130"/>
  <c r="E1288" i="130"/>
  <c r="E1287" i="130"/>
  <c r="E1286" i="130"/>
  <c r="E1285" i="130"/>
  <c r="E1284" i="130"/>
  <c r="I1283" i="130"/>
  <c r="H1283" i="130"/>
  <c r="G1283" i="130"/>
  <c r="F1283" i="130"/>
  <c r="E1283" i="130"/>
  <c r="I1282" i="130"/>
  <c r="H1282" i="130"/>
  <c r="G1282" i="130"/>
  <c r="F1282" i="130"/>
  <c r="E1282" i="130"/>
  <c r="E1281" i="130"/>
  <c r="E1280" i="130"/>
  <c r="I1279" i="130"/>
  <c r="H1279" i="130"/>
  <c r="G1279" i="130"/>
  <c r="F1279" i="130"/>
  <c r="E1279" i="130"/>
  <c r="I1278" i="130"/>
  <c r="H1278" i="130"/>
  <c r="G1278" i="130"/>
  <c r="F1278" i="130"/>
  <c r="E1278" i="130"/>
  <c r="C1275" i="130"/>
  <c r="C1274" i="130"/>
  <c r="C1273" i="130"/>
  <c r="C1272" i="130"/>
  <c r="C1271" i="130"/>
  <c r="C1270" i="130"/>
  <c r="C1269" i="130"/>
  <c r="C1268" i="130"/>
  <c r="C1267" i="130"/>
  <c r="C1266" i="130"/>
  <c r="C1265" i="130"/>
  <c r="C1264" i="130"/>
  <c r="C1263" i="130"/>
  <c r="C1262" i="130"/>
  <c r="C1261" i="130"/>
  <c r="C1260" i="130"/>
  <c r="C1259" i="130"/>
  <c r="C1258" i="130"/>
  <c r="C1257" i="130"/>
  <c r="C1256" i="130"/>
  <c r="C1255" i="130"/>
  <c r="C1254" i="130"/>
  <c r="I1253" i="130"/>
  <c r="H1253" i="130"/>
  <c r="G1253" i="130"/>
  <c r="F1253" i="130"/>
  <c r="E1253" i="130"/>
  <c r="D1253" i="130"/>
  <c r="I1252" i="130"/>
  <c r="H1252" i="130"/>
  <c r="G1252" i="130"/>
  <c r="F1252" i="130"/>
  <c r="E1252" i="130"/>
  <c r="D1252" i="130"/>
  <c r="C1251" i="130"/>
  <c r="C1250" i="130"/>
  <c r="C1249" i="130"/>
  <c r="C1248" i="130"/>
  <c r="C1247" i="130"/>
  <c r="C1246" i="130"/>
  <c r="C1245" i="130"/>
  <c r="C1244" i="130"/>
  <c r="C1243" i="130"/>
  <c r="C1242" i="130"/>
  <c r="C1241" i="130"/>
  <c r="C1240" i="130"/>
  <c r="C1239" i="130"/>
  <c r="C1238" i="130"/>
  <c r="E1237" i="130"/>
  <c r="C1237" i="130" s="1"/>
  <c r="E1236" i="130"/>
  <c r="C1236" i="130" s="1"/>
  <c r="C1235" i="130"/>
  <c r="C1234" i="130"/>
  <c r="C1233" i="130"/>
  <c r="C1232" i="130"/>
  <c r="C1231" i="130"/>
  <c r="C1230" i="130"/>
  <c r="E1229" i="130"/>
  <c r="C1229" i="130" s="1"/>
  <c r="E1228" i="130"/>
  <c r="C1228" i="130" s="1"/>
  <c r="C1227" i="130"/>
  <c r="C1226" i="130"/>
  <c r="C1225" i="130"/>
  <c r="C1224" i="130"/>
  <c r="C1223" i="130"/>
  <c r="C1222" i="130"/>
  <c r="E1221" i="130"/>
  <c r="C1221" i="130" s="1"/>
  <c r="E1220" i="130"/>
  <c r="C1220" i="130" s="1"/>
  <c r="C1219" i="130"/>
  <c r="C1218" i="130"/>
  <c r="C1217" i="130"/>
  <c r="C1216" i="130"/>
  <c r="C1215" i="130"/>
  <c r="C1214" i="130"/>
  <c r="C1213" i="130"/>
  <c r="C1212" i="130"/>
  <c r="C1211" i="130"/>
  <c r="C1210" i="130"/>
  <c r="C1209" i="130"/>
  <c r="C1208" i="130"/>
  <c r="C1207" i="130"/>
  <c r="C1206" i="130"/>
  <c r="C1205" i="130"/>
  <c r="C1204" i="130"/>
  <c r="C1203" i="130"/>
  <c r="C1202" i="130"/>
  <c r="C1201" i="130"/>
  <c r="C1200" i="130"/>
  <c r="C1199" i="130"/>
  <c r="C1198" i="130"/>
  <c r="C1197" i="130"/>
  <c r="C1196" i="130"/>
  <c r="C1195" i="130"/>
  <c r="C1194" i="130"/>
  <c r="C1193" i="130"/>
  <c r="C1192" i="130"/>
  <c r="C1191" i="130"/>
  <c r="C1190" i="130"/>
  <c r="C1189" i="130"/>
  <c r="C1188" i="130"/>
  <c r="C1187" i="130"/>
  <c r="C1186" i="130"/>
  <c r="C1185" i="130"/>
  <c r="C1184" i="130"/>
  <c r="C1183" i="130"/>
  <c r="C1182" i="130"/>
  <c r="C1181" i="130"/>
  <c r="C1180" i="130"/>
  <c r="C1179" i="130"/>
  <c r="C1178" i="130"/>
  <c r="C1177" i="130"/>
  <c r="C1176" i="130"/>
  <c r="C1175" i="130"/>
  <c r="C1174" i="130"/>
  <c r="C1173" i="130"/>
  <c r="C1172" i="130"/>
  <c r="I1171" i="130"/>
  <c r="H1171" i="130"/>
  <c r="G1171" i="130"/>
  <c r="F1171" i="130"/>
  <c r="D1171" i="130"/>
  <c r="I1170" i="130"/>
  <c r="H1170" i="130"/>
  <c r="G1170" i="130"/>
  <c r="F1170" i="130"/>
  <c r="D1170" i="130"/>
  <c r="C1169" i="130"/>
  <c r="C1168" i="130"/>
  <c r="C1167" i="130"/>
  <c r="C1166" i="130"/>
  <c r="C1165" i="130"/>
  <c r="C1164" i="130"/>
  <c r="C1163" i="130"/>
  <c r="C1162" i="130"/>
  <c r="C1161" i="130"/>
  <c r="C1160" i="130"/>
  <c r="C1159" i="130"/>
  <c r="C1158" i="130"/>
  <c r="C1157" i="130"/>
  <c r="C1156" i="130"/>
  <c r="C1155" i="130"/>
  <c r="C1154" i="130"/>
  <c r="C1153" i="130"/>
  <c r="C1152" i="130"/>
  <c r="C1151" i="130"/>
  <c r="C1150" i="130"/>
  <c r="C1149" i="130"/>
  <c r="C1148" i="130"/>
  <c r="C1147" i="130"/>
  <c r="C1146" i="130"/>
  <c r="C1145" i="130"/>
  <c r="C1144" i="130"/>
  <c r="C1143" i="130"/>
  <c r="C1142" i="130"/>
  <c r="C1141" i="130"/>
  <c r="C1140" i="130"/>
  <c r="C1139" i="130"/>
  <c r="C1138" i="130"/>
  <c r="C1137" i="130"/>
  <c r="C1136" i="130"/>
  <c r="C1135" i="130"/>
  <c r="C1134" i="130"/>
  <c r="C1133" i="130"/>
  <c r="C1132" i="130"/>
  <c r="C1131" i="130"/>
  <c r="C1130" i="130"/>
  <c r="C1129" i="130"/>
  <c r="C1128" i="130"/>
  <c r="C1127" i="130"/>
  <c r="C1126" i="130"/>
  <c r="C1125" i="130"/>
  <c r="C1124" i="130"/>
  <c r="C1123" i="130"/>
  <c r="C1122" i="130"/>
  <c r="C1121" i="130"/>
  <c r="C1120" i="130"/>
  <c r="C1119" i="130"/>
  <c r="C1118" i="130"/>
  <c r="C1117" i="130"/>
  <c r="C1116" i="130"/>
  <c r="C1115" i="130"/>
  <c r="C1114" i="130"/>
  <c r="C1113" i="130"/>
  <c r="C1112" i="130"/>
  <c r="C1111" i="130"/>
  <c r="C1110" i="130"/>
  <c r="I1109" i="130"/>
  <c r="H1109" i="130"/>
  <c r="G1109" i="130"/>
  <c r="F1109" i="130"/>
  <c r="E1109" i="130"/>
  <c r="D1109" i="130"/>
  <c r="I1108" i="130"/>
  <c r="H1108" i="130"/>
  <c r="G1108" i="130"/>
  <c r="F1108" i="130"/>
  <c r="E1108" i="130"/>
  <c r="D1108" i="130"/>
  <c r="C1095" i="130"/>
  <c r="C1094" i="130"/>
  <c r="C1093" i="130"/>
  <c r="C1092" i="130"/>
  <c r="C1091" i="130"/>
  <c r="C1090" i="130"/>
  <c r="C1089" i="130"/>
  <c r="C1088" i="130"/>
  <c r="C1087" i="130"/>
  <c r="C1086" i="130"/>
  <c r="C1085" i="130"/>
  <c r="C1084" i="130"/>
  <c r="C1083" i="130"/>
  <c r="C1082" i="130"/>
  <c r="E1081" i="130"/>
  <c r="C1081" i="130" s="1"/>
  <c r="E1080" i="130"/>
  <c r="C1080" i="130" s="1"/>
  <c r="C1079" i="130"/>
  <c r="C1078" i="130"/>
  <c r="C1077" i="130"/>
  <c r="C1076" i="130"/>
  <c r="C1075" i="130"/>
  <c r="C1074" i="130"/>
  <c r="C1073" i="130"/>
  <c r="C1072" i="130"/>
  <c r="C1071" i="130"/>
  <c r="C1070" i="130"/>
  <c r="C1069" i="130"/>
  <c r="C1068" i="130"/>
  <c r="C1067" i="130"/>
  <c r="C1066" i="130"/>
  <c r="C1065" i="130"/>
  <c r="C1064" i="130"/>
  <c r="C1063" i="130"/>
  <c r="C1062" i="130"/>
  <c r="C1061" i="130"/>
  <c r="C1060" i="130"/>
  <c r="C1059" i="130"/>
  <c r="C1058" i="130"/>
  <c r="C1057" i="130"/>
  <c r="C1056" i="130"/>
  <c r="C1055" i="130"/>
  <c r="C1054" i="130"/>
  <c r="E1053" i="130"/>
  <c r="C1053" i="130" s="1"/>
  <c r="E1052" i="130"/>
  <c r="C1052" i="130" s="1"/>
  <c r="C1051" i="130"/>
  <c r="C1050" i="130"/>
  <c r="C1049" i="130"/>
  <c r="C1048" i="130"/>
  <c r="E1047" i="130"/>
  <c r="C1047" i="130" s="1"/>
  <c r="E1046" i="130"/>
  <c r="C1046" i="130" s="1"/>
  <c r="C1045" i="130"/>
  <c r="C1044" i="130"/>
  <c r="C1043" i="130"/>
  <c r="C1042" i="130"/>
  <c r="C1041" i="130"/>
  <c r="C1040" i="130"/>
  <c r="C1039" i="130"/>
  <c r="C1038" i="130"/>
  <c r="E1037" i="130"/>
  <c r="C1037" i="130" s="1"/>
  <c r="E1036" i="130"/>
  <c r="C1036" i="130" s="1"/>
  <c r="E1035" i="130"/>
  <c r="C1035" i="130" s="1"/>
  <c r="E1034" i="130"/>
  <c r="C1034" i="130" s="1"/>
  <c r="C1033" i="130"/>
  <c r="C1032" i="130"/>
  <c r="E1031" i="130"/>
  <c r="C1031" i="130" s="1"/>
  <c r="E1030" i="130"/>
  <c r="C1030" i="130" s="1"/>
  <c r="C1029" i="130"/>
  <c r="C1028" i="130"/>
  <c r="C1027" i="130"/>
  <c r="C1026" i="130"/>
  <c r="E1025" i="130"/>
  <c r="C1025" i="130" s="1"/>
  <c r="E1024" i="130"/>
  <c r="C1024" i="130" s="1"/>
  <c r="E1023" i="130"/>
  <c r="C1023" i="130" s="1"/>
  <c r="E1022" i="130"/>
  <c r="C1022" i="130" s="1"/>
  <c r="E1021" i="130"/>
  <c r="C1021" i="130" s="1"/>
  <c r="E1020" i="130"/>
  <c r="C1020" i="130" s="1"/>
  <c r="E1019" i="130"/>
  <c r="C1019" i="130" s="1"/>
  <c r="E1018" i="130"/>
  <c r="C1018" i="130" s="1"/>
  <c r="E1017" i="130"/>
  <c r="C1017" i="130" s="1"/>
  <c r="E1016" i="130"/>
  <c r="C1016" i="130" s="1"/>
  <c r="C1015" i="130"/>
  <c r="C1014" i="130"/>
  <c r="C1013" i="130"/>
  <c r="C1012" i="130"/>
  <c r="E1011" i="130"/>
  <c r="C1011" i="130" s="1"/>
  <c r="E1010" i="130"/>
  <c r="C1010" i="130" s="1"/>
  <c r="E1009" i="130"/>
  <c r="E1008" i="130"/>
  <c r="C1008" i="130" s="1"/>
  <c r="E1007" i="130"/>
  <c r="C1007" i="130" s="1"/>
  <c r="E1006" i="130"/>
  <c r="C1006" i="130" s="1"/>
  <c r="C1005" i="130"/>
  <c r="C1004" i="130"/>
  <c r="C1003" i="130"/>
  <c r="C1002" i="130"/>
  <c r="C1001" i="130"/>
  <c r="C1000" i="130"/>
  <c r="E999" i="130"/>
  <c r="C999" i="130" s="1"/>
  <c r="E998" i="130"/>
  <c r="C998" i="130" s="1"/>
  <c r="C997" i="130"/>
  <c r="C996" i="130"/>
  <c r="E995" i="130"/>
  <c r="C995" i="130" s="1"/>
  <c r="E994" i="130"/>
  <c r="C994" i="130" s="1"/>
  <c r="C993" i="130"/>
  <c r="C992" i="130"/>
  <c r="E991" i="130"/>
  <c r="E990" i="130"/>
  <c r="C989" i="130"/>
  <c r="C988" i="130"/>
  <c r="C987" i="130"/>
  <c r="C986" i="130"/>
  <c r="C985" i="130"/>
  <c r="C984" i="130"/>
  <c r="C983" i="130"/>
  <c r="C982" i="130"/>
  <c r="C981" i="130"/>
  <c r="C980" i="130"/>
  <c r="C979" i="130"/>
  <c r="C978" i="130"/>
  <c r="C977" i="130"/>
  <c r="C976" i="130"/>
  <c r="C975" i="130"/>
  <c r="C974" i="130"/>
  <c r="C973" i="130"/>
  <c r="C972" i="130"/>
  <c r="C971" i="130"/>
  <c r="C970" i="130"/>
  <c r="C969" i="130"/>
  <c r="C968" i="130"/>
  <c r="C967" i="130"/>
  <c r="C966" i="130"/>
  <c r="C965" i="130"/>
  <c r="C964" i="130"/>
  <c r="C963" i="130"/>
  <c r="C962" i="130"/>
  <c r="C961" i="130"/>
  <c r="C960" i="130"/>
  <c r="C959" i="130"/>
  <c r="C958" i="130"/>
  <c r="C957" i="130"/>
  <c r="C956" i="130"/>
  <c r="C947" i="130"/>
  <c r="C946" i="130"/>
  <c r="I945" i="130"/>
  <c r="H945" i="130"/>
  <c r="G945" i="130"/>
  <c r="F945" i="130"/>
  <c r="E945" i="130"/>
  <c r="D945" i="130"/>
  <c r="I944" i="130"/>
  <c r="H944" i="130"/>
  <c r="G944" i="130"/>
  <c r="F944" i="130"/>
  <c r="E944" i="130"/>
  <c r="D944" i="130"/>
  <c r="C943" i="130"/>
  <c r="C942" i="130"/>
  <c r="C941" i="130"/>
  <c r="C940" i="130"/>
  <c r="I939" i="130"/>
  <c r="H939" i="130"/>
  <c r="G939" i="130"/>
  <c r="F939" i="130"/>
  <c r="E939" i="130"/>
  <c r="D939" i="130"/>
  <c r="I938" i="130"/>
  <c r="H938" i="130"/>
  <c r="G938" i="130"/>
  <c r="F938" i="130"/>
  <c r="E938" i="130"/>
  <c r="D938" i="130"/>
  <c r="C937" i="130"/>
  <c r="C936" i="130"/>
  <c r="I935" i="130"/>
  <c r="C935" i="130" s="1"/>
  <c r="I934" i="130"/>
  <c r="C934" i="130" s="1"/>
  <c r="H933" i="130"/>
  <c r="G933" i="130"/>
  <c r="F933" i="130"/>
  <c r="E933" i="130"/>
  <c r="D933" i="130"/>
  <c r="H932" i="130"/>
  <c r="G932" i="130"/>
  <c r="F932" i="130"/>
  <c r="E932" i="130"/>
  <c r="D932" i="130"/>
  <c r="C924" i="130"/>
  <c r="C923" i="130"/>
  <c r="I922" i="130"/>
  <c r="H922" i="130"/>
  <c r="H920" i="130" s="1"/>
  <c r="G922" i="130"/>
  <c r="G920" i="130" s="1"/>
  <c r="F922" i="130"/>
  <c r="F920" i="130" s="1"/>
  <c r="E922" i="130"/>
  <c r="D922" i="130"/>
  <c r="D920" i="130" s="1"/>
  <c r="I921" i="130"/>
  <c r="I919" i="130" s="1"/>
  <c r="H921" i="130"/>
  <c r="H919" i="130" s="1"/>
  <c r="G921" i="130"/>
  <c r="G919" i="130" s="1"/>
  <c r="F921" i="130"/>
  <c r="F919" i="130" s="1"/>
  <c r="E921" i="130"/>
  <c r="E919" i="130" s="1"/>
  <c r="D921" i="130"/>
  <c r="D919" i="130" s="1"/>
  <c r="I920" i="130"/>
  <c r="C918" i="130"/>
  <c r="C917" i="130"/>
  <c r="I916" i="130"/>
  <c r="H916" i="130"/>
  <c r="G916" i="130"/>
  <c r="F916" i="130"/>
  <c r="E916" i="130"/>
  <c r="D916" i="130"/>
  <c r="I915" i="130"/>
  <c r="H915" i="130"/>
  <c r="G915" i="130"/>
  <c r="F915" i="130"/>
  <c r="E915" i="130"/>
  <c r="D915" i="130"/>
  <c r="C914" i="130"/>
  <c r="C913" i="130"/>
  <c r="I912" i="130"/>
  <c r="H912" i="130"/>
  <c r="G912" i="130"/>
  <c r="F912" i="130"/>
  <c r="E912" i="130"/>
  <c r="D912" i="130"/>
  <c r="I911" i="130"/>
  <c r="H911" i="130"/>
  <c r="G911" i="130"/>
  <c r="F911" i="130"/>
  <c r="E911" i="130"/>
  <c r="D911" i="130"/>
  <c r="C904" i="130"/>
  <c r="C903" i="130"/>
  <c r="C902" i="130"/>
  <c r="C901" i="130"/>
  <c r="I900" i="130"/>
  <c r="H900" i="130"/>
  <c r="H898" i="130" s="1"/>
  <c r="G900" i="130"/>
  <c r="G898" i="130" s="1"/>
  <c r="F900" i="130"/>
  <c r="F898" i="130" s="1"/>
  <c r="E900" i="130"/>
  <c r="E898" i="130" s="1"/>
  <c r="E3009" i="130" s="1"/>
  <c r="D900" i="130"/>
  <c r="D898" i="130" s="1"/>
  <c r="D3009" i="130" s="1"/>
  <c r="I899" i="130"/>
  <c r="I897" i="130" s="1"/>
  <c r="I3008" i="130" s="1"/>
  <c r="H899" i="130"/>
  <c r="H897" i="130" s="1"/>
  <c r="H3008" i="130" s="1"/>
  <c r="G899" i="130"/>
  <c r="G897" i="130" s="1"/>
  <c r="F899" i="130"/>
  <c r="F897" i="130" s="1"/>
  <c r="F3008" i="130" s="1"/>
  <c r="E899" i="130"/>
  <c r="E897" i="130" s="1"/>
  <c r="D899" i="130"/>
  <c r="C891" i="130"/>
  <c r="C890" i="130"/>
  <c r="I889" i="130"/>
  <c r="H889" i="130"/>
  <c r="H887" i="130" s="1"/>
  <c r="G889" i="130"/>
  <c r="G887" i="130" s="1"/>
  <c r="F889" i="130"/>
  <c r="F887" i="130" s="1"/>
  <c r="E889" i="130"/>
  <c r="E887" i="130" s="1"/>
  <c r="D889" i="130"/>
  <c r="D887" i="130" s="1"/>
  <c r="I888" i="130"/>
  <c r="I886" i="130" s="1"/>
  <c r="H888" i="130"/>
  <c r="H886" i="130" s="1"/>
  <c r="G888" i="130"/>
  <c r="G886" i="130" s="1"/>
  <c r="F888" i="130"/>
  <c r="E888" i="130"/>
  <c r="E886" i="130" s="1"/>
  <c r="D888" i="130"/>
  <c r="D886" i="130" s="1"/>
  <c r="I887" i="130"/>
  <c r="C885" i="130"/>
  <c r="C884" i="130"/>
  <c r="C883" i="130"/>
  <c r="C882" i="130"/>
  <c r="C881" i="130"/>
  <c r="C880" i="130"/>
  <c r="C879" i="130"/>
  <c r="C878" i="130"/>
  <c r="C877" i="130"/>
  <c r="C876" i="130"/>
  <c r="C875" i="130"/>
  <c r="C874" i="130"/>
  <c r="I873" i="130"/>
  <c r="H873" i="130"/>
  <c r="G873" i="130"/>
  <c r="F873" i="130"/>
  <c r="E873" i="130"/>
  <c r="D873" i="130"/>
  <c r="I872" i="130"/>
  <c r="H872" i="130"/>
  <c r="G872" i="130"/>
  <c r="F872" i="130"/>
  <c r="E872" i="130"/>
  <c r="D872" i="130"/>
  <c r="C871" i="130"/>
  <c r="C870" i="130"/>
  <c r="C869" i="130"/>
  <c r="C868" i="130"/>
  <c r="C867" i="130"/>
  <c r="C866" i="130"/>
  <c r="C865" i="130"/>
  <c r="C864" i="130"/>
  <c r="C863" i="130"/>
  <c r="C862" i="130"/>
  <c r="C861" i="130"/>
  <c r="C860" i="130"/>
  <c r="C859" i="130"/>
  <c r="C858" i="130"/>
  <c r="C857" i="130"/>
  <c r="C856" i="130"/>
  <c r="C855" i="130"/>
  <c r="C854" i="130"/>
  <c r="C853" i="130"/>
  <c r="C852" i="130"/>
  <c r="C851" i="130"/>
  <c r="C850" i="130"/>
  <c r="C849" i="130"/>
  <c r="C848" i="130"/>
  <c r="C847" i="130"/>
  <c r="C846" i="130"/>
  <c r="C845" i="130"/>
  <c r="C844" i="130"/>
  <c r="C843" i="130"/>
  <c r="C842" i="130"/>
  <c r="C841" i="130"/>
  <c r="C840" i="130"/>
  <c r="C839" i="130"/>
  <c r="C838" i="130"/>
  <c r="C837" i="130"/>
  <c r="C836" i="130"/>
  <c r="D835" i="130"/>
  <c r="D834" i="130"/>
  <c r="I833" i="130"/>
  <c r="H833" i="130"/>
  <c r="G833" i="130"/>
  <c r="F833" i="130"/>
  <c r="E833" i="130"/>
  <c r="I832" i="130"/>
  <c r="H832" i="130"/>
  <c r="G832" i="130"/>
  <c r="G830" i="130" s="1"/>
  <c r="F832" i="130"/>
  <c r="E832" i="130"/>
  <c r="C820" i="130"/>
  <c r="C819" i="130"/>
  <c r="I818" i="130"/>
  <c r="H818" i="130"/>
  <c r="G818" i="130"/>
  <c r="F818" i="130"/>
  <c r="E818" i="130"/>
  <c r="D818" i="130"/>
  <c r="I817" i="130"/>
  <c r="H817" i="130"/>
  <c r="G817" i="130"/>
  <c r="F817" i="130"/>
  <c r="E817" i="130"/>
  <c r="D817" i="130"/>
  <c r="C816" i="130"/>
  <c r="C815" i="130"/>
  <c r="C814" i="130"/>
  <c r="C813" i="130"/>
  <c r="I812" i="130"/>
  <c r="H812" i="130"/>
  <c r="H810" i="130" s="1"/>
  <c r="G812" i="130"/>
  <c r="F812" i="130"/>
  <c r="E812" i="130"/>
  <c r="D812" i="130"/>
  <c r="I811" i="130"/>
  <c r="H811" i="130"/>
  <c r="G811" i="130"/>
  <c r="F811" i="130"/>
  <c r="F809" i="130" s="1"/>
  <c r="E811" i="130"/>
  <c r="D811" i="130"/>
  <c r="C808" i="130"/>
  <c r="C807" i="130"/>
  <c r="C806" i="130"/>
  <c r="C805" i="130"/>
  <c r="E804" i="130"/>
  <c r="C804" i="130" s="1"/>
  <c r="E803" i="130"/>
  <c r="I802" i="130"/>
  <c r="H802" i="130"/>
  <c r="G802" i="130"/>
  <c r="F802" i="130"/>
  <c r="D802" i="130"/>
  <c r="I801" i="130"/>
  <c r="H801" i="130"/>
  <c r="G801" i="130"/>
  <c r="F801" i="130"/>
  <c r="D801" i="130"/>
  <c r="C800" i="130"/>
  <c r="C799" i="130"/>
  <c r="C798" i="130"/>
  <c r="C797" i="130"/>
  <c r="C796" i="130"/>
  <c r="C795" i="130"/>
  <c r="I794" i="130"/>
  <c r="H794" i="130"/>
  <c r="G794" i="130"/>
  <c r="F794" i="130"/>
  <c r="E794" i="130"/>
  <c r="D794" i="130"/>
  <c r="I793" i="130"/>
  <c r="H793" i="130"/>
  <c r="G793" i="130"/>
  <c r="F793" i="130"/>
  <c r="E793" i="130"/>
  <c r="D793" i="130"/>
  <c r="C790" i="130"/>
  <c r="C789" i="130"/>
  <c r="C788" i="130"/>
  <c r="C787" i="130"/>
  <c r="I786" i="130"/>
  <c r="I784" i="130" s="1"/>
  <c r="H786" i="130"/>
  <c r="H784" i="130" s="1"/>
  <c r="G786" i="130"/>
  <c r="G784" i="130" s="1"/>
  <c r="F786" i="130"/>
  <c r="F784" i="130" s="1"/>
  <c r="E786" i="130"/>
  <c r="E784" i="130" s="1"/>
  <c r="D786" i="130"/>
  <c r="D784" i="130" s="1"/>
  <c r="I785" i="130"/>
  <c r="I783" i="130" s="1"/>
  <c r="H785" i="130"/>
  <c r="H783" i="130" s="1"/>
  <c r="G785" i="130"/>
  <c r="G783" i="130" s="1"/>
  <c r="F785" i="130"/>
  <c r="E785" i="130"/>
  <c r="E783" i="130" s="1"/>
  <c r="D785" i="130"/>
  <c r="D783" i="130" s="1"/>
  <c r="C773" i="130"/>
  <c r="C772" i="130"/>
  <c r="C771" i="130"/>
  <c r="C770" i="130"/>
  <c r="C769" i="130"/>
  <c r="C768" i="130"/>
  <c r="I767" i="130"/>
  <c r="I765" i="130" s="1"/>
  <c r="H767" i="130"/>
  <c r="H765" i="130" s="1"/>
  <c r="G767" i="130"/>
  <c r="G765" i="130" s="1"/>
  <c r="F767" i="130"/>
  <c r="F765" i="130" s="1"/>
  <c r="E767" i="130"/>
  <c r="E765" i="130" s="1"/>
  <c r="D767" i="130"/>
  <c r="D765" i="130" s="1"/>
  <c r="I766" i="130"/>
  <c r="I764" i="130" s="1"/>
  <c r="H766" i="130"/>
  <c r="H764" i="130" s="1"/>
  <c r="G766" i="130"/>
  <c r="G764" i="130" s="1"/>
  <c r="F766" i="130"/>
  <c r="F764" i="130" s="1"/>
  <c r="E766" i="130"/>
  <c r="E764" i="130" s="1"/>
  <c r="D766" i="130"/>
  <c r="C763" i="130"/>
  <c r="C762" i="130"/>
  <c r="C761" i="130"/>
  <c r="C760" i="130"/>
  <c r="I759" i="130"/>
  <c r="H759" i="130"/>
  <c r="H757" i="130" s="1"/>
  <c r="G759" i="130"/>
  <c r="G757" i="130" s="1"/>
  <c r="F759" i="130"/>
  <c r="F757" i="130" s="1"/>
  <c r="E759" i="130"/>
  <c r="E757" i="130" s="1"/>
  <c r="D759" i="130"/>
  <c r="D757" i="130" s="1"/>
  <c r="I758" i="130"/>
  <c r="I756" i="130" s="1"/>
  <c r="H758" i="130"/>
  <c r="H756" i="130" s="1"/>
  <c r="G758" i="130"/>
  <c r="G756" i="130" s="1"/>
  <c r="F758" i="130"/>
  <c r="F756" i="130" s="1"/>
  <c r="E758" i="130"/>
  <c r="E756" i="130" s="1"/>
  <c r="D758" i="130"/>
  <c r="I757" i="130"/>
  <c r="C746" i="130"/>
  <c r="C745" i="130"/>
  <c r="C744" i="130"/>
  <c r="C743" i="130"/>
  <c r="C742" i="130"/>
  <c r="C741" i="130"/>
  <c r="C740" i="130"/>
  <c r="C739" i="130"/>
  <c r="E738" i="130"/>
  <c r="C738" i="130" s="1"/>
  <c r="E737" i="130"/>
  <c r="C736" i="130"/>
  <c r="C735" i="130"/>
  <c r="C734" i="130"/>
  <c r="C733" i="130"/>
  <c r="C732" i="130"/>
  <c r="C731" i="130"/>
  <c r="C730" i="130"/>
  <c r="C729" i="130"/>
  <c r="C728" i="130"/>
  <c r="C727" i="130"/>
  <c r="C726" i="130"/>
  <c r="C725" i="130"/>
  <c r="I724" i="130"/>
  <c r="H724" i="130"/>
  <c r="G724" i="130"/>
  <c r="F724" i="130"/>
  <c r="D724" i="130"/>
  <c r="I723" i="130"/>
  <c r="H723" i="130"/>
  <c r="G723" i="130"/>
  <c r="F723" i="130"/>
  <c r="D723" i="130"/>
  <c r="C722" i="130"/>
  <c r="C721" i="130"/>
  <c r="C720" i="130"/>
  <c r="C719" i="130"/>
  <c r="I718" i="130"/>
  <c r="H718" i="130"/>
  <c r="G718" i="130"/>
  <c r="F718" i="130"/>
  <c r="E718" i="130"/>
  <c r="D718" i="130"/>
  <c r="I717" i="130"/>
  <c r="H717" i="130"/>
  <c r="G717" i="130"/>
  <c r="F717" i="130"/>
  <c r="E717" i="130"/>
  <c r="D717" i="130"/>
  <c r="C716" i="130"/>
  <c r="C715" i="130"/>
  <c r="E714" i="130"/>
  <c r="C714" i="130" s="1"/>
  <c r="E713" i="130"/>
  <c r="C713" i="130" s="1"/>
  <c r="C712" i="130"/>
  <c r="C711" i="130"/>
  <c r="C710" i="130"/>
  <c r="C709" i="130"/>
  <c r="C708" i="130"/>
  <c r="C707" i="130"/>
  <c r="C706" i="130"/>
  <c r="C705" i="130"/>
  <c r="C704" i="130"/>
  <c r="C703" i="130"/>
  <c r="E702" i="130"/>
  <c r="C702" i="130" s="1"/>
  <c r="E701" i="130"/>
  <c r="C701" i="130" s="1"/>
  <c r="C700" i="130"/>
  <c r="C699" i="130"/>
  <c r="C698" i="130"/>
  <c r="C697" i="130"/>
  <c r="C696" i="130"/>
  <c r="C695" i="130"/>
  <c r="C694" i="130"/>
  <c r="C693" i="130"/>
  <c r="C692" i="130"/>
  <c r="C691" i="130"/>
  <c r="C690" i="130"/>
  <c r="C689" i="130"/>
  <c r="C688" i="130"/>
  <c r="C687" i="130"/>
  <c r="C686" i="130"/>
  <c r="C685" i="130"/>
  <c r="C684" i="130"/>
  <c r="I683" i="130"/>
  <c r="H683" i="130"/>
  <c r="H679" i="130" s="1"/>
  <c r="G683" i="130"/>
  <c r="G679" i="130" s="1"/>
  <c r="E683" i="130"/>
  <c r="D683" i="130"/>
  <c r="C682" i="130"/>
  <c r="C681" i="130"/>
  <c r="I680" i="130"/>
  <c r="H680" i="130"/>
  <c r="G680" i="130"/>
  <c r="F680" i="130"/>
  <c r="D680" i="130"/>
  <c r="I679" i="130"/>
  <c r="F679" i="130"/>
  <c r="C674" i="130"/>
  <c r="C673" i="130"/>
  <c r="C672" i="130"/>
  <c r="C671" i="130"/>
  <c r="I670" i="130"/>
  <c r="I635" i="130" s="1"/>
  <c r="I547" i="130" s="1"/>
  <c r="H670" i="130"/>
  <c r="H635" i="130" s="1"/>
  <c r="H547" i="130" s="1"/>
  <c r="G670" i="130"/>
  <c r="G635" i="130" s="1"/>
  <c r="G547" i="130" s="1"/>
  <c r="F670" i="130"/>
  <c r="F635" i="130" s="1"/>
  <c r="F547" i="130" s="1"/>
  <c r="E670" i="130"/>
  <c r="E635" i="130" s="1"/>
  <c r="E547" i="130" s="1"/>
  <c r="D670" i="130"/>
  <c r="D635" i="130" s="1"/>
  <c r="I669" i="130"/>
  <c r="I634" i="130" s="1"/>
  <c r="I546" i="130" s="1"/>
  <c r="H669" i="130"/>
  <c r="H634" i="130" s="1"/>
  <c r="H546" i="130" s="1"/>
  <c r="G669" i="130"/>
  <c r="F669" i="130"/>
  <c r="F634" i="130" s="1"/>
  <c r="E669" i="130"/>
  <c r="D669" i="130"/>
  <c r="D634" i="130" s="1"/>
  <c r="D546" i="130" s="1"/>
  <c r="C668" i="130"/>
  <c r="C667" i="130"/>
  <c r="I666" i="130"/>
  <c r="H666" i="130"/>
  <c r="H2970" i="130" s="1"/>
  <c r="G666" i="130"/>
  <c r="G2970" i="130" s="1"/>
  <c r="F666" i="130"/>
  <c r="F2970" i="130" s="1"/>
  <c r="E666" i="130"/>
  <c r="D666" i="130"/>
  <c r="D2970" i="130" s="1"/>
  <c r="I665" i="130"/>
  <c r="I2969" i="130" s="1"/>
  <c r="H665" i="130"/>
  <c r="H2969" i="130" s="1"/>
  <c r="G665" i="130"/>
  <c r="G2969" i="130" s="1"/>
  <c r="F665" i="130"/>
  <c r="E665" i="130"/>
  <c r="E2969" i="130" s="1"/>
  <c r="D665" i="130"/>
  <c r="H657" i="130"/>
  <c r="H573" i="130" s="1"/>
  <c r="H73" i="130" s="1"/>
  <c r="I656" i="130"/>
  <c r="I572" i="130" s="1"/>
  <c r="I72" i="130" s="1"/>
  <c r="H656" i="130"/>
  <c r="H572" i="130" s="1"/>
  <c r="H72" i="130" s="1"/>
  <c r="G634" i="130"/>
  <c r="G546" i="130" s="1"/>
  <c r="C623" i="130"/>
  <c r="C622" i="130"/>
  <c r="C621" i="130"/>
  <c r="C620" i="130"/>
  <c r="I619" i="130"/>
  <c r="I617" i="130" s="1"/>
  <c r="I615" i="130" s="1"/>
  <c r="I613" i="130" s="1"/>
  <c r="I611" i="130" s="1"/>
  <c r="I609" i="130" s="1"/>
  <c r="H619" i="130"/>
  <c r="G619" i="130"/>
  <c r="G617" i="130" s="1"/>
  <c r="F619" i="130"/>
  <c r="F617" i="130" s="1"/>
  <c r="F615" i="130" s="1"/>
  <c r="F613" i="130" s="1"/>
  <c r="F611" i="130" s="1"/>
  <c r="F609" i="130" s="1"/>
  <c r="E619" i="130"/>
  <c r="E617" i="130" s="1"/>
  <c r="E615" i="130" s="1"/>
  <c r="E613" i="130" s="1"/>
  <c r="E611" i="130" s="1"/>
  <c r="E609" i="130" s="1"/>
  <c r="D619" i="130"/>
  <c r="D617" i="130" s="1"/>
  <c r="I618" i="130"/>
  <c r="I616" i="130" s="1"/>
  <c r="I614" i="130" s="1"/>
  <c r="I612" i="130" s="1"/>
  <c r="I610" i="130" s="1"/>
  <c r="I608" i="130" s="1"/>
  <c r="H618" i="130"/>
  <c r="H616" i="130" s="1"/>
  <c r="G618" i="130"/>
  <c r="G616" i="130" s="1"/>
  <c r="G614" i="130" s="1"/>
  <c r="G612" i="130" s="1"/>
  <c r="G610" i="130" s="1"/>
  <c r="G608" i="130" s="1"/>
  <c r="F618" i="130"/>
  <c r="E618" i="130"/>
  <c r="E616" i="130" s="1"/>
  <c r="E614" i="130" s="1"/>
  <c r="E612" i="130" s="1"/>
  <c r="E610" i="130" s="1"/>
  <c r="E608" i="130" s="1"/>
  <c r="D618" i="130"/>
  <c r="D616" i="130" s="1"/>
  <c r="D614" i="130" s="1"/>
  <c r="H617" i="130"/>
  <c r="H615" i="130" s="1"/>
  <c r="H613" i="130" s="1"/>
  <c r="H611" i="130" s="1"/>
  <c r="H609" i="130" s="1"/>
  <c r="C606" i="130"/>
  <c r="C605" i="130"/>
  <c r="C604" i="130"/>
  <c r="C603" i="130"/>
  <c r="I602" i="130"/>
  <c r="C602" i="130" s="1"/>
  <c r="I601" i="130"/>
  <c r="C601" i="130" s="1"/>
  <c r="H600" i="130"/>
  <c r="H598" i="130" s="1"/>
  <c r="H596" i="130" s="1"/>
  <c r="H594" i="130" s="1"/>
  <c r="H592" i="130" s="1"/>
  <c r="G600" i="130"/>
  <c r="G598" i="130" s="1"/>
  <c r="G596" i="130" s="1"/>
  <c r="G594" i="130" s="1"/>
  <c r="G592" i="130" s="1"/>
  <c r="F600" i="130"/>
  <c r="F598" i="130" s="1"/>
  <c r="F596" i="130" s="1"/>
  <c r="F594" i="130" s="1"/>
  <c r="F592" i="130" s="1"/>
  <c r="E600" i="130"/>
  <c r="E598" i="130" s="1"/>
  <c r="E596" i="130" s="1"/>
  <c r="E594" i="130" s="1"/>
  <c r="E592" i="130" s="1"/>
  <c r="D600" i="130"/>
  <c r="D598" i="130" s="1"/>
  <c r="D596" i="130" s="1"/>
  <c r="H599" i="130"/>
  <c r="H597" i="130" s="1"/>
  <c r="H595" i="130" s="1"/>
  <c r="H593" i="130" s="1"/>
  <c r="H591" i="130" s="1"/>
  <c r="G599" i="130"/>
  <c r="F599" i="130"/>
  <c r="F597" i="130" s="1"/>
  <c r="F595" i="130" s="1"/>
  <c r="F593" i="130" s="1"/>
  <c r="F591" i="130" s="1"/>
  <c r="E599" i="130"/>
  <c r="D599" i="130"/>
  <c r="D597" i="130" s="1"/>
  <c r="E535" i="130"/>
  <c r="C535" i="130" s="1"/>
  <c r="E534" i="130"/>
  <c r="C534" i="130" s="1"/>
  <c r="I533" i="130"/>
  <c r="I419" i="130" s="1"/>
  <c r="I417" i="130" s="1"/>
  <c r="H533" i="130"/>
  <c r="H531" i="130" s="1"/>
  <c r="G533" i="130"/>
  <c r="G419" i="130" s="1"/>
  <c r="G417" i="130" s="1"/>
  <c r="F533" i="130"/>
  <c r="F419" i="130" s="1"/>
  <c r="F417" i="130" s="1"/>
  <c r="D533" i="130"/>
  <c r="D419" i="130" s="1"/>
  <c r="I532" i="130"/>
  <c r="I530" i="130" s="1"/>
  <c r="H532" i="130"/>
  <c r="H418" i="130" s="1"/>
  <c r="H416" i="130" s="1"/>
  <c r="G532" i="130"/>
  <c r="G530" i="130" s="1"/>
  <c r="F532" i="130"/>
  <c r="F418" i="130" s="1"/>
  <c r="F416" i="130" s="1"/>
  <c r="D532" i="130"/>
  <c r="D530" i="130" s="1"/>
  <c r="C529" i="130"/>
  <c r="C528" i="130"/>
  <c r="C527" i="130"/>
  <c r="C526" i="130"/>
  <c r="C525" i="130"/>
  <c r="C524" i="130"/>
  <c r="I523" i="130"/>
  <c r="I515" i="130" s="1"/>
  <c r="I513" i="130" s="1"/>
  <c r="E523" i="130"/>
  <c r="I522" i="130"/>
  <c r="I514" i="130" s="1"/>
  <c r="I512" i="130" s="1"/>
  <c r="E522" i="130"/>
  <c r="F521" i="130"/>
  <c r="E521" i="130"/>
  <c r="F520" i="130"/>
  <c r="E520" i="130"/>
  <c r="F519" i="130"/>
  <c r="E519" i="130"/>
  <c r="F518" i="130"/>
  <c r="E518" i="130"/>
  <c r="C517" i="130"/>
  <c r="C516" i="130"/>
  <c r="H515" i="130"/>
  <c r="H513" i="130" s="1"/>
  <c r="H511" i="130" s="1"/>
  <c r="G515" i="130"/>
  <c r="G513" i="130" s="1"/>
  <c r="D515" i="130"/>
  <c r="D513" i="130" s="1"/>
  <c r="H514" i="130"/>
  <c r="H512" i="130" s="1"/>
  <c r="G514" i="130"/>
  <c r="G512" i="130" s="1"/>
  <c r="G508" i="130" s="1"/>
  <c r="G506" i="130" s="1"/>
  <c r="D514" i="130"/>
  <c r="D512" i="130" s="1"/>
  <c r="D508" i="130" s="1"/>
  <c r="D506" i="130" s="1"/>
  <c r="C502" i="130"/>
  <c r="H501" i="130"/>
  <c r="H499" i="130" s="1"/>
  <c r="G501" i="130"/>
  <c r="G499" i="130" s="1"/>
  <c r="G497" i="130" s="1"/>
  <c r="G495" i="130" s="1"/>
  <c r="F501" i="130"/>
  <c r="F499" i="130" s="1"/>
  <c r="D501" i="130"/>
  <c r="D499" i="130" s="1"/>
  <c r="I500" i="130"/>
  <c r="I3060" i="130" s="1"/>
  <c r="H500" i="130"/>
  <c r="G500" i="130"/>
  <c r="G3060" i="130" s="1"/>
  <c r="F500" i="130"/>
  <c r="F3060" i="130" s="1"/>
  <c r="E500" i="130"/>
  <c r="E3060" i="130" s="1"/>
  <c r="D500" i="130"/>
  <c r="D3060" i="130" s="1"/>
  <c r="I499" i="130"/>
  <c r="E499" i="130"/>
  <c r="E497" i="130" s="1"/>
  <c r="E495" i="130" s="1"/>
  <c r="I493" i="130"/>
  <c r="I491" i="130" s="1"/>
  <c r="I489" i="130" s="1"/>
  <c r="E493" i="130"/>
  <c r="E491" i="130" s="1"/>
  <c r="I492" i="130"/>
  <c r="I490" i="130" s="1"/>
  <c r="I488" i="130" s="1"/>
  <c r="E492" i="130"/>
  <c r="E490" i="130" s="1"/>
  <c r="H491" i="130"/>
  <c r="H489" i="130" s="1"/>
  <c r="H487" i="130" s="1"/>
  <c r="H485" i="130" s="1"/>
  <c r="G491" i="130"/>
  <c r="G489" i="130" s="1"/>
  <c r="F491" i="130"/>
  <c r="F489" i="130" s="1"/>
  <c r="F487" i="130" s="1"/>
  <c r="F485" i="130" s="1"/>
  <c r="D491" i="130"/>
  <c r="D489" i="130" s="1"/>
  <c r="D487" i="130" s="1"/>
  <c r="D485" i="130" s="1"/>
  <c r="H490" i="130"/>
  <c r="H488" i="130" s="1"/>
  <c r="H486" i="130" s="1"/>
  <c r="H484" i="130" s="1"/>
  <c r="G490" i="130"/>
  <c r="G488" i="130" s="1"/>
  <c r="F490" i="130"/>
  <c r="F488" i="130" s="1"/>
  <c r="F486" i="130" s="1"/>
  <c r="F484" i="130" s="1"/>
  <c r="F482" i="130" s="1"/>
  <c r="F480" i="130" s="1"/>
  <c r="D490" i="130"/>
  <c r="D488" i="130" s="1"/>
  <c r="F478" i="130"/>
  <c r="F476" i="130" s="1"/>
  <c r="F474" i="130" s="1"/>
  <c r="E478" i="130"/>
  <c r="F477" i="130"/>
  <c r="F475" i="130" s="1"/>
  <c r="F473" i="130" s="1"/>
  <c r="F471" i="130" s="1"/>
  <c r="F469" i="130" s="1"/>
  <c r="F467" i="130" s="1"/>
  <c r="F465" i="130" s="1"/>
  <c r="E477" i="130"/>
  <c r="I476" i="130"/>
  <c r="I474" i="130" s="1"/>
  <c r="I472" i="130" s="1"/>
  <c r="I470" i="130" s="1"/>
  <c r="I468" i="130" s="1"/>
  <c r="I466" i="130" s="1"/>
  <c r="H476" i="130"/>
  <c r="H474" i="130" s="1"/>
  <c r="H472" i="130" s="1"/>
  <c r="H470" i="130" s="1"/>
  <c r="H468" i="130" s="1"/>
  <c r="H466" i="130" s="1"/>
  <c r="G476" i="130"/>
  <c r="G474" i="130" s="1"/>
  <c r="G472" i="130" s="1"/>
  <c r="G470" i="130" s="1"/>
  <c r="G468" i="130" s="1"/>
  <c r="G466" i="130" s="1"/>
  <c r="D476" i="130"/>
  <c r="D474" i="130" s="1"/>
  <c r="D472" i="130" s="1"/>
  <c r="D470" i="130" s="1"/>
  <c r="D468" i="130" s="1"/>
  <c r="D466" i="130" s="1"/>
  <c r="I475" i="130"/>
  <c r="I473" i="130" s="1"/>
  <c r="I471" i="130" s="1"/>
  <c r="I469" i="130" s="1"/>
  <c r="I467" i="130" s="1"/>
  <c r="I465" i="130" s="1"/>
  <c r="H475" i="130"/>
  <c r="H473" i="130" s="1"/>
  <c r="H471" i="130" s="1"/>
  <c r="H469" i="130" s="1"/>
  <c r="H467" i="130" s="1"/>
  <c r="H465" i="130" s="1"/>
  <c r="G475" i="130"/>
  <c r="G473" i="130" s="1"/>
  <c r="G471" i="130" s="1"/>
  <c r="G469" i="130" s="1"/>
  <c r="G467" i="130" s="1"/>
  <c r="G465" i="130" s="1"/>
  <c r="D475" i="130"/>
  <c r="D473" i="130" s="1"/>
  <c r="D471" i="130" s="1"/>
  <c r="D469" i="130" s="1"/>
  <c r="I463" i="130"/>
  <c r="E463" i="130"/>
  <c r="E459" i="130" s="1"/>
  <c r="I462" i="130"/>
  <c r="I458" i="130" s="1"/>
  <c r="I456" i="130" s="1"/>
  <c r="E462" i="130"/>
  <c r="E458" i="130" s="1"/>
  <c r="E456" i="130" s="1"/>
  <c r="E454" i="130" s="1"/>
  <c r="E452" i="130" s="1"/>
  <c r="E450" i="130" s="1"/>
  <c r="E448" i="130" s="1"/>
  <c r="H461" i="130"/>
  <c r="H459" i="130" s="1"/>
  <c r="H457" i="130" s="1"/>
  <c r="H460" i="130"/>
  <c r="C460" i="130" s="1"/>
  <c r="G459" i="130"/>
  <c r="G457" i="130" s="1"/>
  <c r="F459" i="130"/>
  <c r="F457" i="130" s="1"/>
  <c r="F455" i="130" s="1"/>
  <c r="F453" i="130" s="1"/>
  <c r="F451" i="130" s="1"/>
  <c r="F449" i="130" s="1"/>
  <c r="D459" i="130"/>
  <c r="D457" i="130" s="1"/>
  <c r="G458" i="130"/>
  <c r="G456" i="130" s="1"/>
  <c r="G454" i="130" s="1"/>
  <c r="G452" i="130" s="1"/>
  <c r="G450" i="130" s="1"/>
  <c r="G448" i="130" s="1"/>
  <c r="F458" i="130"/>
  <c r="F456" i="130" s="1"/>
  <c r="D458" i="130"/>
  <c r="C446" i="130"/>
  <c r="C445" i="130"/>
  <c r="C444" i="130"/>
  <c r="C443" i="130"/>
  <c r="I442" i="130"/>
  <c r="H442" i="130"/>
  <c r="G442" i="130"/>
  <c r="G440" i="130" s="1"/>
  <c r="G438" i="130" s="1"/>
  <c r="F442" i="130"/>
  <c r="F440" i="130" s="1"/>
  <c r="F438" i="130" s="1"/>
  <c r="E442" i="130"/>
  <c r="E440" i="130" s="1"/>
  <c r="E438" i="130" s="1"/>
  <c r="D442" i="130"/>
  <c r="I441" i="130"/>
  <c r="I439" i="130" s="1"/>
  <c r="I437" i="130" s="1"/>
  <c r="H441" i="130"/>
  <c r="H439" i="130" s="1"/>
  <c r="H437" i="130" s="1"/>
  <c r="G441" i="130"/>
  <c r="G439" i="130" s="1"/>
  <c r="G437" i="130" s="1"/>
  <c r="F441" i="130"/>
  <c r="F439" i="130" s="1"/>
  <c r="F437" i="130" s="1"/>
  <c r="E441" i="130"/>
  <c r="D441" i="130"/>
  <c r="D439" i="130" s="1"/>
  <c r="D437" i="130" s="1"/>
  <c r="I440" i="130"/>
  <c r="I438" i="130" s="1"/>
  <c r="C436" i="130"/>
  <c r="C435" i="130"/>
  <c r="I434" i="130"/>
  <c r="I409" i="130" s="1"/>
  <c r="H434" i="130"/>
  <c r="H409" i="130" s="1"/>
  <c r="G434" i="130"/>
  <c r="G409" i="130" s="1"/>
  <c r="F434" i="130"/>
  <c r="F409" i="130" s="1"/>
  <c r="E434" i="130"/>
  <c r="E409" i="130" s="1"/>
  <c r="D434" i="130"/>
  <c r="D409" i="130" s="1"/>
  <c r="I433" i="130"/>
  <c r="H433" i="130"/>
  <c r="H408" i="130" s="1"/>
  <c r="G433" i="130"/>
  <c r="G408" i="130" s="1"/>
  <c r="F433" i="130"/>
  <c r="F408" i="130" s="1"/>
  <c r="E433" i="130"/>
  <c r="E408" i="130" s="1"/>
  <c r="D433" i="130"/>
  <c r="D408" i="130" s="1"/>
  <c r="I418" i="130"/>
  <c r="I416" i="130" s="1"/>
  <c r="I407" i="130"/>
  <c r="I406" i="130"/>
  <c r="C399" i="130"/>
  <c r="C398" i="130"/>
  <c r="I397" i="130"/>
  <c r="I387" i="130" s="1"/>
  <c r="D397" i="130"/>
  <c r="I396" i="130"/>
  <c r="I386" i="130" s="1"/>
  <c r="I3094" i="130" s="1"/>
  <c r="D396" i="130"/>
  <c r="D395" i="130"/>
  <c r="C395" i="130" s="1"/>
  <c r="D394" i="130"/>
  <c r="C394" i="130" s="1"/>
  <c r="E393" i="130"/>
  <c r="E387" i="130" s="1"/>
  <c r="E101" i="130" s="1"/>
  <c r="D393" i="130"/>
  <c r="E392" i="130"/>
  <c r="E386" i="130" s="1"/>
  <c r="E100" i="130" s="1"/>
  <c r="D392" i="130"/>
  <c r="D391" i="130"/>
  <c r="C391" i="130" s="1"/>
  <c r="D390" i="130"/>
  <c r="C390" i="130" s="1"/>
  <c r="D389" i="130"/>
  <c r="D388" i="130"/>
  <c r="C388" i="130" s="1"/>
  <c r="H387" i="130"/>
  <c r="H385" i="130" s="1"/>
  <c r="G387" i="130"/>
  <c r="G385" i="130" s="1"/>
  <c r="F387" i="130"/>
  <c r="H386" i="130"/>
  <c r="H384" i="130" s="1"/>
  <c r="G386" i="130"/>
  <c r="F386" i="130"/>
  <c r="F384" i="130" s="1"/>
  <c r="E383" i="130"/>
  <c r="C383" i="130" s="1"/>
  <c r="E382" i="130"/>
  <c r="C382" i="130" s="1"/>
  <c r="I381" i="130"/>
  <c r="F381" i="130"/>
  <c r="E381" i="130"/>
  <c r="I380" i="130"/>
  <c r="F380" i="130"/>
  <c r="E380" i="130"/>
  <c r="C379" i="130"/>
  <c r="C378" i="130"/>
  <c r="F377" i="130"/>
  <c r="E377" i="130"/>
  <c r="F376" i="130"/>
  <c r="E376" i="130"/>
  <c r="G375" i="130"/>
  <c r="E375" i="130"/>
  <c r="G374" i="130"/>
  <c r="E374" i="130"/>
  <c r="E373" i="130"/>
  <c r="C373" i="130" s="1"/>
  <c r="E372" i="130"/>
  <c r="C372" i="130" s="1"/>
  <c r="I371" i="130"/>
  <c r="I370" i="130"/>
  <c r="C370" i="130" s="1"/>
  <c r="C369" i="130"/>
  <c r="C368" i="130"/>
  <c r="D367" i="130"/>
  <c r="C367" i="130" s="1"/>
  <c r="D366" i="130"/>
  <c r="C366" i="130" s="1"/>
  <c r="D365" i="130"/>
  <c r="C365" i="130" s="1"/>
  <c r="D364" i="130"/>
  <c r="C364" i="130" s="1"/>
  <c r="F363" i="130"/>
  <c r="D363" i="130"/>
  <c r="F362" i="130"/>
  <c r="D362" i="130"/>
  <c r="D361" i="130"/>
  <c r="C361" i="130" s="1"/>
  <c r="D360" i="130"/>
  <c r="C360" i="130" s="1"/>
  <c r="D359" i="130"/>
  <c r="C359" i="130" s="1"/>
  <c r="D358" i="130"/>
  <c r="C358" i="130" s="1"/>
  <c r="F357" i="130"/>
  <c r="E357" i="130"/>
  <c r="D357" i="130"/>
  <c r="F356" i="130"/>
  <c r="E356" i="130"/>
  <c r="D356" i="130"/>
  <c r="F355" i="130"/>
  <c r="C355" i="130" s="1"/>
  <c r="D355" i="130"/>
  <c r="F354" i="130"/>
  <c r="D354" i="130"/>
  <c r="G353" i="130"/>
  <c r="F353" i="130"/>
  <c r="D353" i="130"/>
  <c r="G352" i="130"/>
  <c r="F352" i="130"/>
  <c r="D352" i="130"/>
  <c r="F351" i="130"/>
  <c r="D351" i="130"/>
  <c r="F350" i="130"/>
  <c r="C350" i="130" s="1"/>
  <c r="D350" i="130"/>
  <c r="G349" i="130"/>
  <c r="F349" i="130"/>
  <c r="D349" i="130"/>
  <c r="G348" i="130"/>
  <c r="F348" i="130"/>
  <c r="D348" i="130"/>
  <c r="F347" i="130"/>
  <c r="D347" i="130"/>
  <c r="F346" i="130"/>
  <c r="D346" i="130"/>
  <c r="I345" i="130"/>
  <c r="E345" i="130"/>
  <c r="D345" i="130"/>
  <c r="I344" i="130"/>
  <c r="E344" i="130"/>
  <c r="D344" i="130"/>
  <c r="D343" i="130"/>
  <c r="C343" i="130" s="1"/>
  <c r="D342" i="130"/>
  <c r="C342" i="130" s="1"/>
  <c r="D341" i="130"/>
  <c r="C341" i="130" s="1"/>
  <c r="D340" i="130"/>
  <c r="C340" i="130" s="1"/>
  <c r="I339" i="130"/>
  <c r="D339" i="130"/>
  <c r="I338" i="130"/>
  <c r="D338" i="130"/>
  <c r="F337" i="130"/>
  <c r="D337" i="130"/>
  <c r="F336" i="130"/>
  <c r="D336" i="130"/>
  <c r="I335" i="130"/>
  <c r="D335" i="130"/>
  <c r="I334" i="130"/>
  <c r="D334" i="130"/>
  <c r="E333" i="130"/>
  <c r="D333" i="130"/>
  <c r="E332" i="130"/>
  <c r="D332" i="130"/>
  <c r="D331" i="130"/>
  <c r="C331" i="130" s="1"/>
  <c r="D330" i="130"/>
  <c r="C330" i="130" s="1"/>
  <c r="D329" i="130"/>
  <c r="C329" i="130" s="1"/>
  <c r="D328" i="130"/>
  <c r="C328" i="130" s="1"/>
  <c r="D327" i="130"/>
  <c r="D326" i="130" s="1"/>
  <c r="C326" i="130" s="1"/>
  <c r="D325" i="130"/>
  <c r="D323" i="130"/>
  <c r="C323" i="130" s="1"/>
  <c r="I321" i="130"/>
  <c r="D321" i="130"/>
  <c r="I320" i="130"/>
  <c r="D320" i="130"/>
  <c r="C320" i="130" s="1"/>
  <c r="I319" i="130"/>
  <c r="D319" i="130"/>
  <c r="D318" i="130" s="1"/>
  <c r="I318" i="130"/>
  <c r="H317" i="130"/>
  <c r="H315" i="130" s="1"/>
  <c r="H313" i="130" s="1"/>
  <c r="H316" i="130"/>
  <c r="H314" i="130" s="1"/>
  <c r="H312" i="130" s="1"/>
  <c r="D311" i="130"/>
  <c r="C311" i="130" s="1"/>
  <c r="D310" i="130"/>
  <c r="D306" i="130" s="1"/>
  <c r="D3092" i="130" s="1"/>
  <c r="C309" i="130"/>
  <c r="C308" i="130"/>
  <c r="I307" i="130"/>
  <c r="I3093" i="130" s="1"/>
  <c r="H307" i="130"/>
  <c r="H3093" i="130" s="1"/>
  <c r="G307" i="130"/>
  <c r="G3093" i="130" s="1"/>
  <c r="F307" i="130"/>
  <c r="F3093" i="130" s="1"/>
  <c r="E307" i="130"/>
  <c r="I306" i="130"/>
  <c r="I3092" i="130" s="1"/>
  <c r="H306" i="130"/>
  <c r="H3092" i="130" s="1"/>
  <c r="G306" i="130"/>
  <c r="G3092" i="130" s="1"/>
  <c r="F306" i="130"/>
  <c r="E306" i="130"/>
  <c r="E3092" i="130" s="1"/>
  <c r="F303" i="130"/>
  <c r="F299" i="130" s="1"/>
  <c r="D303" i="130"/>
  <c r="F302" i="130"/>
  <c r="F298" i="130" s="1"/>
  <c r="D302" i="130"/>
  <c r="D301" i="130"/>
  <c r="C301" i="130" s="1"/>
  <c r="D300" i="130"/>
  <c r="C300" i="130" s="1"/>
  <c r="I299" i="130"/>
  <c r="H299" i="130"/>
  <c r="H3072" i="130" s="1"/>
  <c r="G299" i="130"/>
  <c r="E299" i="130"/>
  <c r="I298" i="130"/>
  <c r="I3071" i="130" s="1"/>
  <c r="H298" i="130"/>
  <c r="H3071" i="130" s="1"/>
  <c r="G298" i="130"/>
  <c r="E298" i="130"/>
  <c r="C297" i="130"/>
  <c r="D296" i="130"/>
  <c r="C296" i="130" s="1"/>
  <c r="C295" i="130"/>
  <c r="I294" i="130"/>
  <c r="H294" i="130"/>
  <c r="H292" i="130" s="1"/>
  <c r="H84" i="130" s="1"/>
  <c r="G294" i="130"/>
  <c r="G292" i="130" s="1"/>
  <c r="G3069" i="130" s="1"/>
  <c r="F294" i="130"/>
  <c r="F292" i="130" s="1"/>
  <c r="F84" i="130" s="1"/>
  <c r="E294" i="130"/>
  <c r="E292" i="130" s="1"/>
  <c r="E3069" i="130" s="1"/>
  <c r="D294" i="130"/>
  <c r="I293" i="130"/>
  <c r="I3070" i="130" s="1"/>
  <c r="H293" i="130"/>
  <c r="H85" i="130" s="1"/>
  <c r="G293" i="130"/>
  <c r="G3070" i="130" s="1"/>
  <c r="F293" i="130"/>
  <c r="F3070" i="130" s="1"/>
  <c r="E293" i="130"/>
  <c r="E85" i="130" s="1"/>
  <c r="D293" i="130"/>
  <c r="D3070" i="130" s="1"/>
  <c r="I292" i="130"/>
  <c r="I84" i="130" s="1"/>
  <c r="D285" i="130"/>
  <c r="D283" i="130" s="1"/>
  <c r="D284" i="130"/>
  <c r="C284" i="130" s="1"/>
  <c r="I283" i="130"/>
  <c r="I281" i="130" s="1"/>
  <c r="H283" i="130"/>
  <c r="G283" i="130"/>
  <c r="G279" i="130" s="1"/>
  <c r="F283" i="130"/>
  <c r="F281" i="130" s="1"/>
  <c r="E283" i="130"/>
  <c r="E281" i="130" s="1"/>
  <c r="I282" i="130"/>
  <c r="I278" i="130" s="1"/>
  <c r="I3061" i="130" s="1"/>
  <c r="H282" i="130"/>
  <c r="H280" i="130" s="1"/>
  <c r="G282" i="130"/>
  <c r="G280" i="130" s="1"/>
  <c r="F282" i="130"/>
  <c r="F280" i="130" s="1"/>
  <c r="E282" i="130"/>
  <c r="E278" i="130" s="1"/>
  <c r="F279" i="130"/>
  <c r="F3062" i="130" s="1"/>
  <c r="F272" i="130"/>
  <c r="F271" i="130"/>
  <c r="I270" i="130"/>
  <c r="I268" i="130" s="1"/>
  <c r="I266" i="130" s="1"/>
  <c r="I264" i="130" s="1"/>
  <c r="H270" i="130"/>
  <c r="H268" i="130" s="1"/>
  <c r="H266" i="130" s="1"/>
  <c r="H264" i="130" s="1"/>
  <c r="G270" i="130"/>
  <c r="G268" i="130" s="1"/>
  <c r="G266" i="130" s="1"/>
  <c r="G264" i="130" s="1"/>
  <c r="G262" i="130" s="1"/>
  <c r="E270" i="130"/>
  <c r="E268" i="130" s="1"/>
  <c r="E266" i="130" s="1"/>
  <c r="E264" i="130" s="1"/>
  <c r="D270" i="130"/>
  <c r="I269" i="130"/>
  <c r="I267" i="130" s="1"/>
  <c r="I265" i="130" s="1"/>
  <c r="I263" i="130" s="1"/>
  <c r="H269" i="130"/>
  <c r="H267" i="130" s="1"/>
  <c r="H265" i="130" s="1"/>
  <c r="H263" i="130" s="1"/>
  <c r="H261" i="130" s="1"/>
  <c r="G269" i="130"/>
  <c r="G267" i="130" s="1"/>
  <c r="G265" i="130" s="1"/>
  <c r="G263" i="130" s="1"/>
  <c r="E269" i="130"/>
  <c r="E267" i="130" s="1"/>
  <c r="E265" i="130" s="1"/>
  <c r="E263" i="130" s="1"/>
  <c r="D269" i="130"/>
  <c r="D267" i="130" s="1"/>
  <c r="D265" i="130" s="1"/>
  <c r="D263" i="130" s="1"/>
  <c r="C260" i="130"/>
  <c r="C259" i="130"/>
  <c r="C258" i="130"/>
  <c r="C257" i="130"/>
  <c r="I256" i="130"/>
  <c r="I254" i="130" s="1"/>
  <c r="I3047" i="130" s="1"/>
  <c r="H256" i="130"/>
  <c r="H254" i="130" s="1"/>
  <c r="G256" i="130"/>
  <c r="G254" i="130" s="1"/>
  <c r="G3047" i="130" s="1"/>
  <c r="F256" i="130"/>
  <c r="F254" i="130" s="1"/>
  <c r="E256" i="130"/>
  <c r="E254" i="130" s="1"/>
  <c r="D256" i="130"/>
  <c r="D254" i="130" s="1"/>
  <c r="D3047" i="130" s="1"/>
  <c r="I255" i="130"/>
  <c r="I253" i="130" s="1"/>
  <c r="I3046" i="130" s="1"/>
  <c r="H255" i="130"/>
  <c r="H253" i="130" s="1"/>
  <c r="H3046" i="130" s="1"/>
  <c r="G255" i="130"/>
  <c r="G253" i="130" s="1"/>
  <c r="F255" i="130"/>
  <c r="F253" i="130" s="1"/>
  <c r="F3046" i="130" s="1"/>
  <c r="E255" i="130"/>
  <c r="E253" i="130" s="1"/>
  <c r="E3046" i="130" s="1"/>
  <c r="D255" i="130"/>
  <c r="D253" i="130" s="1"/>
  <c r="D3046" i="130" s="1"/>
  <c r="D252" i="130"/>
  <c r="C252" i="130" s="1"/>
  <c r="D251" i="130"/>
  <c r="C251" i="130" s="1"/>
  <c r="D250" i="130"/>
  <c r="C250" i="130" s="1"/>
  <c r="D249" i="130"/>
  <c r="C249" i="130" s="1"/>
  <c r="I248" i="130"/>
  <c r="D248" i="130"/>
  <c r="I247" i="130"/>
  <c r="D247" i="130"/>
  <c r="I246" i="130"/>
  <c r="D246" i="130"/>
  <c r="I245" i="130"/>
  <c r="D245" i="130"/>
  <c r="D244" i="130"/>
  <c r="C244" i="130" s="1"/>
  <c r="D243" i="130"/>
  <c r="C243" i="130" s="1"/>
  <c r="D242" i="130"/>
  <c r="C242" i="130" s="1"/>
  <c r="D241" i="130"/>
  <c r="C241" i="130" s="1"/>
  <c r="D240" i="130"/>
  <c r="C240" i="130" s="1"/>
  <c r="D239" i="130"/>
  <c r="C239" i="130" s="1"/>
  <c r="H238" i="130"/>
  <c r="H236" i="130" s="1"/>
  <c r="G238" i="130"/>
  <c r="G236" i="130" s="1"/>
  <c r="F238" i="130"/>
  <c r="F236" i="130" s="1"/>
  <c r="E238" i="130"/>
  <c r="E236" i="130" s="1"/>
  <c r="H237" i="130"/>
  <c r="H235" i="130" s="1"/>
  <c r="G237" i="130"/>
  <c r="G235" i="130" s="1"/>
  <c r="F237" i="130"/>
  <c r="F235" i="130" s="1"/>
  <c r="E237" i="130"/>
  <c r="E235" i="130" s="1"/>
  <c r="D229" i="130"/>
  <c r="D227" i="130" s="1"/>
  <c r="D228" i="130"/>
  <c r="I227" i="130"/>
  <c r="I225" i="130" s="1"/>
  <c r="H227" i="130"/>
  <c r="H225" i="130" s="1"/>
  <c r="H223" i="130" s="1"/>
  <c r="H221" i="130" s="1"/>
  <c r="H219" i="130" s="1"/>
  <c r="H217" i="130" s="1"/>
  <c r="G227" i="130"/>
  <c r="G225" i="130" s="1"/>
  <c r="G223" i="130" s="1"/>
  <c r="G221" i="130" s="1"/>
  <c r="F227" i="130"/>
  <c r="F225" i="130" s="1"/>
  <c r="F223" i="130" s="1"/>
  <c r="F221" i="130" s="1"/>
  <c r="E227" i="130"/>
  <c r="E225" i="130" s="1"/>
  <c r="E223" i="130" s="1"/>
  <c r="E221" i="130" s="1"/>
  <c r="I226" i="130"/>
  <c r="I224" i="130" s="1"/>
  <c r="I222" i="130" s="1"/>
  <c r="I220" i="130" s="1"/>
  <c r="I218" i="130" s="1"/>
  <c r="I216" i="130" s="1"/>
  <c r="H226" i="130"/>
  <c r="H224" i="130" s="1"/>
  <c r="H222" i="130" s="1"/>
  <c r="H220" i="130" s="1"/>
  <c r="G226" i="130"/>
  <c r="G224" i="130" s="1"/>
  <c r="G222" i="130" s="1"/>
  <c r="G220" i="130" s="1"/>
  <c r="G218" i="130" s="1"/>
  <c r="G216" i="130" s="1"/>
  <c r="F226" i="130"/>
  <c r="F224" i="130" s="1"/>
  <c r="E226" i="130"/>
  <c r="E224" i="130" s="1"/>
  <c r="E222" i="130" s="1"/>
  <c r="E220" i="130" s="1"/>
  <c r="C214" i="130"/>
  <c r="C213" i="130"/>
  <c r="C212" i="130"/>
  <c r="C211" i="130"/>
  <c r="I210" i="130"/>
  <c r="H210" i="130"/>
  <c r="G210" i="130"/>
  <c r="F210" i="130"/>
  <c r="E210" i="130"/>
  <c r="D210" i="130"/>
  <c r="I209" i="130"/>
  <c r="H209" i="130"/>
  <c r="G209" i="130"/>
  <c r="F209" i="130"/>
  <c r="E209" i="130"/>
  <c r="D209" i="130"/>
  <c r="C208" i="130"/>
  <c r="C207" i="130"/>
  <c r="I206" i="130"/>
  <c r="I204" i="130" s="1"/>
  <c r="E206" i="130"/>
  <c r="E204" i="130" s="1"/>
  <c r="I205" i="130"/>
  <c r="I203" i="130" s="1"/>
  <c r="E205" i="130"/>
  <c r="E203" i="130" s="1"/>
  <c r="H204" i="130"/>
  <c r="G204" i="130"/>
  <c r="F204" i="130"/>
  <c r="D204" i="130"/>
  <c r="H203" i="130"/>
  <c r="G203" i="130"/>
  <c r="F203" i="130"/>
  <c r="D203" i="130"/>
  <c r="C202" i="130"/>
  <c r="C201" i="130"/>
  <c r="D200" i="130"/>
  <c r="C200" i="130" s="1"/>
  <c r="D199" i="130"/>
  <c r="C199" i="130" s="1"/>
  <c r="I196" i="130"/>
  <c r="D198" i="130"/>
  <c r="C198" i="130" s="1"/>
  <c r="D197" i="130"/>
  <c r="C197" i="130" s="1"/>
  <c r="H196" i="130"/>
  <c r="G196" i="130"/>
  <c r="F196" i="130"/>
  <c r="E196" i="130"/>
  <c r="I195" i="130"/>
  <c r="H195" i="130"/>
  <c r="G195" i="130"/>
  <c r="F195" i="130"/>
  <c r="E195" i="130"/>
  <c r="I188" i="130"/>
  <c r="I186" i="130" s="1"/>
  <c r="I184" i="130" s="1"/>
  <c r="D188" i="130"/>
  <c r="D186" i="130" s="1"/>
  <c r="I187" i="130"/>
  <c r="I185" i="130" s="1"/>
  <c r="I183" i="130" s="1"/>
  <c r="D187" i="130"/>
  <c r="H186" i="130"/>
  <c r="H184" i="130" s="1"/>
  <c r="G186" i="130"/>
  <c r="G184" i="130" s="1"/>
  <c r="G105" i="130" s="1"/>
  <c r="G61" i="130" s="1"/>
  <c r="F186" i="130"/>
  <c r="F184" i="130" s="1"/>
  <c r="E186" i="130"/>
  <c r="E184" i="130" s="1"/>
  <c r="E105" i="130" s="1"/>
  <c r="E61" i="130" s="1"/>
  <c r="H185" i="130"/>
  <c r="H183" i="130" s="1"/>
  <c r="G185" i="130"/>
  <c r="G183" i="130" s="1"/>
  <c r="F185" i="130"/>
  <c r="F183" i="130" s="1"/>
  <c r="F3019" i="130" s="1"/>
  <c r="E185" i="130"/>
  <c r="E183" i="130" s="1"/>
  <c r="C177" i="130"/>
  <c r="C176" i="130"/>
  <c r="D175" i="130"/>
  <c r="C175" i="130" s="1"/>
  <c r="D174" i="130"/>
  <c r="C174" i="130" s="1"/>
  <c r="D173" i="130"/>
  <c r="C173" i="130" s="1"/>
  <c r="D172" i="130"/>
  <c r="C172" i="130" s="1"/>
  <c r="D171" i="130"/>
  <c r="C171" i="130" s="1"/>
  <c r="D170" i="130"/>
  <c r="C170" i="130" s="1"/>
  <c r="I169" i="130"/>
  <c r="I168" i="130"/>
  <c r="C168" i="130" s="1"/>
  <c r="D167" i="130"/>
  <c r="C167" i="130" s="1"/>
  <c r="D166" i="130"/>
  <c r="C166" i="130" s="1"/>
  <c r="D165" i="130"/>
  <c r="C165" i="130" s="1"/>
  <c r="D164" i="130"/>
  <c r="C164" i="130" s="1"/>
  <c r="D163" i="130"/>
  <c r="C163" i="130" s="1"/>
  <c r="D162" i="130"/>
  <c r="C162" i="130" s="1"/>
  <c r="D161" i="130"/>
  <c r="D160" i="130"/>
  <c r="C160" i="130" s="1"/>
  <c r="H159" i="130"/>
  <c r="H2980" i="130" s="1"/>
  <c r="H2978" i="130" s="1"/>
  <c r="G159" i="130"/>
  <c r="G2980" i="130" s="1"/>
  <c r="G2978" i="130" s="1"/>
  <c r="F159" i="130"/>
  <c r="F2980" i="130" s="1"/>
  <c r="F2978" i="130" s="1"/>
  <c r="E159" i="130"/>
  <c r="E99" i="130" s="1"/>
  <c r="H158" i="130"/>
  <c r="H2979" i="130" s="1"/>
  <c r="H2977" i="130" s="1"/>
  <c r="G158" i="130"/>
  <c r="G2979" i="130" s="1"/>
  <c r="G2977" i="130" s="1"/>
  <c r="F158" i="130"/>
  <c r="E158" i="130"/>
  <c r="F155" i="130"/>
  <c r="E155" i="130"/>
  <c r="E149" i="130" s="1"/>
  <c r="F154" i="130"/>
  <c r="E154" i="130"/>
  <c r="D153" i="130"/>
  <c r="C153" i="130" s="1"/>
  <c r="D152" i="130"/>
  <c r="C152" i="130" s="1"/>
  <c r="D151" i="130"/>
  <c r="C151" i="130" s="1"/>
  <c r="D150" i="130"/>
  <c r="I149" i="130"/>
  <c r="I147" i="130" s="1"/>
  <c r="I145" i="130" s="1"/>
  <c r="H149" i="130"/>
  <c r="H147" i="130" s="1"/>
  <c r="H145" i="130" s="1"/>
  <c r="G149" i="130"/>
  <c r="G147" i="130" s="1"/>
  <c r="G145" i="130" s="1"/>
  <c r="I148" i="130"/>
  <c r="I146" i="130" s="1"/>
  <c r="I144" i="130" s="1"/>
  <c r="H148" i="130"/>
  <c r="H146" i="130" s="1"/>
  <c r="H144" i="130" s="1"/>
  <c r="G148" i="130"/>
  <c r="G146" i="130" s="1"/>
  <c r="G144" i="130" s="1"/>
  <c r="F148" i="130"/>
  <c r="F146" i="130" s="1"/>
  <c r="F144" i="130" s="1"/>
  <c r="C143" i="130"/>
  <c r="C142" i="130"/>
  <c r="C141" i="130"/>
  <c r="C140" i="130"/>
  <c r="I139" i="130"/>
  <c r="H139" i="130"/>
  <c r="G139" i="130"/>
  <c r="F139" i="130"/>
  <c r="E139" i="130"/>
  <c r="D139" i="130"/>
  <c r="I138" i="130"/>
  <c r="H138" i="130"/>
  <c r="G138" i="130"/>
  <c r="F138" i="130"/>
  <c r="E138" i="130"/>
  <c r="D138" i="130"/>
  <c r="D137" i="130"/>
  <c r="C137" i="130" s="1"/>
  <c r="D136" i="130"/>
  <c r="C136" i="130" s="1"/>
  <c r="D135" i="130"/>
  <c r="C135" i="130" s="1"/>
  <c r="D134" i="130"/>
  <c r="C134" i="130" s="1"/>
  <c r="D133" i="130"/>
  <c r="C133" i="130" s="1"/>
  <c r="D132" i="130"/>
  <c r="C132" i="130" s="1"/>
  <c r="G131" i="130"/>
  <c r="D131" i="130"/>
  <c r="G130" i="130"/>
  <c r="G118" i="130" s="1"/>
  <c r="D130" i="130"/>
  <c r="D129" i="130"/>
  <c r="C129" i="130" s="1"/>
  <c r="D128" i="130"/>
  <c r="C128" i="130" s="1"/>
  <c r="D127" i="130"/>
  <c r="C127" i="130" s="1"/>
  <c r="D126" i="130"/>
  <c r="C126" i="130" s="1"/>
  <c r="D125" i="130"/>
  <c r="C125" i="130" s="1"/>
  <c r="D124" i="130"/>
  <c r="C124" i="130" s="1"/>
  <c r="D123" i="130"/>
  <c r="I122" i="130"/>
  <c r="D122" i="130"/>
  <c r="D121" i="130"/>
  <c r="C121" i="130" s="1"/>
  <c r="I120" i="130"/>
  <c r="D120" i="130"/>
  <c r="I119" i="130"/>
  <c r="I2972" i="130" s="1"/>
  <c r="H119" i="130"/>
  <c r="F119" i="130"/>
  <c r="F2972" i="130" s="1"/>
  <c r="E119" i="130"/>
  <c r="E2972" i="130" s="1"/>
  <c r="H118" i="130"/>
  <c r="H2971" i="130" s="1"/>
  <c r="F118" i="130"/>
  <c r="F2971" i="130" s="1"/>
  <c r="E118" i="130"/>
  <c r="E2971" i="130" s="1"/>
  <c r="G101" i="130"/>
  <c r="F101" i="130"/>
  <c r="F100" i="130" l="1"/>
  <c r="F104" i="130"/>
  <c r="F3058" i="130"/>
  <c r="F3056" i="130" s="1"/>
  <c r="F54" i="130"/>
  <c r="E3044" i="130"/>
  <c r="F407" i="130"/>
  <c r="E632" i="130"/>
  <c r="C334" i="130"/>
  <c r="G1610" i="130"/>
  <c r="I831" i="130"/>
  <c r="I829" i="130" s="1"/>
  <c r="I827" i="130" s="1"/>
  <c r="E954" i="130"/>
  <c r="C954" i="130" s="1"/>
  <c r="F1722" i="130"/>
  <c r="F85" i="130"/>
  <c r="I3072" i="130"/>
  <c r="I1657" i="130"/>
  <c r="H415" i="130"/>
  <c r="H413" i="130" s="1"/>
  <c r="H411" i="130" s="1"/>
  <c r="I2093" i="130"/>
  <c r="I2063" i="130" s="1"/>
  <c r="I2061" i="130" s="1"/>
  <c r="I2059" i="130" s="1"/>
  <c r="I2057" i="130" s="1"/>
  <c r="I2041" i="130" s="1"/>
  <c r="C1291" i="130"/>
  <c r="G810" i="130"/>
  <c r="G645" i="130" s="1"/>
  <c r="C991" i="130"/>
  <c r="E955" i="130"/>
  <c r="C2336" i="130"/>
  <c r="D85" i="130"/>
  <c r="H2974" i="130"/>
  <c r="E2137" i="130"/>
  <c r="I2974" i="130"/>
  <c r="G99" i="130"/>
  <c r="G53" i="130" s="1"/>
  <c r="I677" i="130"/>
  <c r="I675" i="130" s="1"/>
  <c r="D418" i="130"/>
  <c r="D416" i="130" s="1"/>
  <c r="I279" i="130"/>
  <c r="I3062" i="130" s="1"/>
  <c r="I3058" i="130" s="1"/>
  <c r="I3056" i="130" s="1"/>
  <c r="I1723" i="130"/>
  <c r="H101" i="130"/>
  <c r="E588" i="130"/>
  <c r="E586" i="130" s="1"/>
  <c r="E584" i="130" s="1"/>
  <c r="E582" i="130" s="1"/>
  <c r="E580" i="130" s="1"/>
  <c r="I792" i="130"/>
  <c r="D910" i="130"/>
  <c r="E831" i="130"/>
  <c r="E829" i="130" s="1"/>
  <c r="E827" i="130" s="1"/>
  <c r="E825" i="130" s="1"/>
  <c r="E823" i="130" s="1"/>
  <c r="E279" i="130"/>
  <c r="E3062" i="130" s="1"/>
  <c r="E3058" i="130" s="1"/>
  <c r="E3056" i="130" s="1"/>
  <c r="H3045" i="130"/>
  <c r="D407" i="130"/>
  <c r="H754" i="130"/>
  <c r="H752" i="130" s="1"/>
  <c r="H1656" i="130"/>
  <c r="G85" i="130"/>
  <c r="H831" i="130"/>
  <c r="H829" i="130" s="1"/>
  <c r="H827" i="130" s="1"/>
  <c r="H825" i="130" s="1"/>
  <c r="H823" i="130" s="1"/>
  <c r="C1286" i="130"/>
  <c r="D2332" i="130"/>
  <c r="D2330" i="130" s="1"/>
  <c r="D2328" i="130" s="1"/>
  <c r="E2907" i="130"/>
  <c r="E2486" i="130" s="1"/>
  <c r="E559" i="130" s="1"/>
  <c r="E49" i="130" s="1"/>
  <c r="C376" i="130"/>
  <c r="F1444" i="130"/>
  <c r="F1442" i="130" s="1"/>
  <c r="F1440" i="130" s="1"/>
  <c r="F1438" i="130" s="1"/>
  <c r="I2459" i="130"/>
  <c r="I2457" i="130" s="1"/>
  <c r="I2455" i="130" s="1"/>
  <c r="I2453" i="130" s="1"/>
  <c r="C3088" i="130"/>
  <c r="G1366" i="130"/>
  <c r="I2011" i="130"/>
  <c r="H3044" i="130"/>
  <c r="F2577" i="130"/>
  <c r="F2575" i="130" s="1"/>
  <c r="F2573" i="130" s="1"/>
  <c r="F2571" i="130" s="1"/>
  <c r="F2569" i="130" s="1"/>
  <c r="G3071" i="130"/>
  <c r="G2907" i="130"/>
  <c r="G2486" i="130" s="1"/>
  <c r="H589" i="130"/>
  <c r="H587" i="130" s="1"/>
  <c r="H585" i="130" s="1"/>
  <c r="H583" i="130" s="1"/>
  <c r="H581" i="130" s="1"/>
  <c r="I531" i="130"/>
  <c r="F2922" i="130"/>
  <c r="F2920" i="130" s="1"/>
  <c r="F2918" i="130" s="1"/>
  <c r="F2916" i="130" s="1"/>
  <c r="H3047" i="130"/>
  <c r="H89" i="130"/>
  <c r="H35" i="130" s="1"/>
  <c r="E589" i="130"/>
  <c r="E587" i="130" s="1"/>
  <c r="E585" i="130" s="1"/>
  <c r="E583" i="130" s="1"/>
  <c r="E581" i="130" s="1"/>
  <c r="D1288" i="130"/>
  <c r="C1288" i="130" s="1"/>
  <c r="G2063" i="130"/>
  <c r="G2061" i="130" s="1"/>
  <c r="G2059" i="130" s="1"/>
  <c r="G2057" i="130" s="1"/>
  <c r="F55" i="130"/>
  <c r="F3095" i="130"/>
  <c r="F3091" i="130" s="1"/>
  <c r="E2588" i="130"/>
  <c r="E2578" i="130" s="1"/>
  <c r="E2576" i="130" s="1"/>
  <c r="E2574" i="130" s="1"/>
  <c r="E2572" i="130" s="1"/>
  <c r="E2570" i="130" s="1"/>
  <c r="G2923" i="130"/>
  <c r="G2921" i="130" s="1"/>
  <c r="G2919" i="130" s="1"/>
  <c r="G2917" i="130" s="1"/>
  <c r="D531" i="130"/>
  <c r="F531" i="130"/>
  <c r="I810" i="130"/>
  <c r="I782" i="130" s="1"/>
  <c r="I780" i="130" s="1"/>
  <c r="D1290" i="130"/>
  <c r="C1290" i="130" s="1"/>
  <c r="H2907" i="130"/>
  <c r="C333" i="130"/>
  <c r="C522" i="130"/>
  <c r="D678" i="130"/>
  <c r="D676" i="130" s="1"/>
  <c r="D1280" i="130"/>
  <c r="C1280" i="130" s="1"/>
  <c r="I1656" i="130"/>
  <c r="G278" i="130"/>
  <c r="G3061" i="130" s="1"/>
  <c r="F678" i="130"/>
  <c r="F676" i="130" s="1"/>
  <c r="F664" i="130" s="1"/>
  <c r="F662" i="130" s="1"/>
  <c r="D1278" i="130"/>
  <c r="C1278" i="130" s="1"/>
  <c r="I791" i="130"/>
  <c r="D1284" i="130"/>
  <c r="C1284" i="130" s="1"/>
  <c r="I1898" i="130"/>
  <c r="H2715" i="130"/>
  <c r="H2713" i="130" s="1"/>
  <c r="H2711" i="130" s="1"/>
  <c r="E1743" i="130"/>
  <c r="E1741" i="130" s="1"/>
  <c r="E1739" i="130" s="1"/>
  <c r="E1737" i="130" s="1"/>
  <c r="E1735" i="130" s="1"/>
  <c r="D952" i="130"/>
  <c r="D1282" i="130"/>
  <c r="I2719" i="130"/>
  <c r="I2717" i="130" s="1"/>
  <c r="I2715" i="130" s="1"/>
  <c r="I2713" i="130" s="1"/>
  <c r="I2711" i="130" s="1"/>
  <c r="G828" i="130"/>
  <c r="G826" i="130" s="1"/>
  <c r="G824" i="130" s="1"/>
  <c r="G822" i="130" s="1"/>
  <c r="G2906" i="130"/>
  <c r="G2485" i="130" s="1"/>
  <c r="G558" i="130" s="1"/>
  <c r="G48" i="130" s="1"/>
  <c r="I599" i="130"/>
  <c r="I597" i="130" s="1"/>
  <c r="I595" i="130" s="1"/>
  <c r="I593" i="130" s="1"/>
  <c r="I591" i="130" s="1"/>
  <c r="H830" i="130"/>
  <c r="H828" i="130" s="1"/>
  <c r="H826" i="130" s="1"/>
  <c r="H824" i="130" s="1"/>
  <c r="H822" i="130" s="1"/>
  <c r="C245" i="130"/>
  <c r="F754" i="130"/>
  <c r="F752" i="130" s="1"/>
  <c r="F2986" i="130" s="1"/>
  <c r="F2984" i="130" s="1"/>
  <c r="F2982" i="130" s="1"/>
  <c r="F514" i="130"/>
  <c r="F512" i="130" s="1"/>
  <c r="F510" i="130" s="1"/>
  <c r="C2946" i="130"/>
  <c r="C818" i="130"/>
  <c r="C521" i="130"/>
  <c r="E2458" i="130"/>
  <c r="E2456" i="130" s="1"/>
  <c r="E2454" i="130" s="1"/>
  <c r="E2452" i="130" s="1"/>
  <c r="G305" i="130"/>
  <c r="E3045" i="130"/>
  <c r="E87" i="130"/>
  <c r="E280" i="130"/>
  <c r="F498" i="130"/>
  <c r="F496" i="130" s="1"/>
  <c r="E1381" i="130"/>
  <c r="C1381" i="130" s="1"/>
  <c r="G3072" i="130"/>
  <c r="D908" i="130"/>
  <c r="D906" i="130" s="1"/>
  <c r="D896" i="130" s="1"/>
  <c r="I910" i="130"/>
  <c r="I908" i="130" s="1"/>
  <c r="I906" i="130" s="1"/>
  <c r="H1443" i="130"/>
  <c r="C2931" i="130"/>
  <c r="C248" i="130"/>
  <c r="F193" i="130"/>
  <c r="F191" i="130" s="1"/>
  <c r="F189" i="130" s="1"/>
  <c r="F181" i="130" s="1"/>
  <c r="F179" i="130" s="1"/>
  <c r="I809" i="130"/>
  <c r="I644" i="130" s="1"/>
  <c r="H1859" i="130"/>
  <c r="H1857" i="130" s="1"/>
  <c r="H1855" i="130" s="1"/>
  <c r="H1853" i="130" s="1"/>
  <c r="H1851" i="130" s="1"/>
  <c r="F2062" i="130"/>
  <c r="F2060" i="130" s="1"/>
  <c r="F2058" i="130" s="1"/>
  <c r="F2056" i="130" s="1"/>
  <c r="F2040" i="130" s="1"/>
  <c r="I2458" i="130"/>
  <c r="I2456" i="130" s="1"/>
  <c r="I2454" i="130" s="1"/>
  <c r="I2452" i="130" s="1"/>
  <c r="H440" i="130"/>
  <c r="H438" i="130" s="1"/>
  <c r="H432" i="130" s="1"/>
  <c r="H430" i="130" s="1"/>
  <c r="E810" i="130"/>
  <c r="G2720" i="130"/>
  <c r="G2718" i="130" s="1"/>
  <c r="G2716" i="130" s="1"/>
  <c r="G2714" i="130" s="1"/>
  <c r="G2712" i="130" s="1"/>
  <c r="E532" i="130"/>
  <c r="E418" i="130" s="1"/>
  <c r="E416" i="130" s="1"/>
  <c r="D2974" i="130"/>
  <c r="H1860" i="130"/>
  <c r="H1858" i="130" s="1"/>
  <c r="H1856" i="130" s="1"/>
  <c r="H1854" i="130" s="1"/>
  <c r="H1852" i="130" s="1"/>
  <c r="I830" i="130"/>
  <c r="I828" i="130" s="1"/>
  <c r="I826" i="130" s="1"/>
  <c r="I824" i="130" s="1"/>
  <c r="I822" i="130" s="1"/>
  <c r="I1414" i="130"/>
  <c r="I1412" i="130" s="1"/>
  <c r="I1404" i="130" s="1"/>
  <c r="F2063" i="130"/>
  <c r="F2061" i="130" s="1"/>
  <c r="F2059" i="130" s="1"/>
  <c r="F2057" i="130" s="1"/>
  <c r="F2041" i="130" s="1"/>
  <c r="C1953" i="130"/>
  <c r="G910" i="130"/>
  <c r="E2248" i="130"/>
  <c r="C2248" i="130" s="1"/>
  <c r="H2368" i="130"/>
  <c r="H2366" i="130" s="1"/>
  <c r="D2637" i="130"/>
  <c r="D2615" i="130" s="1"/>
  <c r="E2012" i="130"/>
  <c r="G2770" i="130"/>
  <c r="G2768" i="130" s="1"/>
  <c r="H1689" i="130"/>
  <c r="C1711" i="130"/>
  <c r="F1859" i="130"/>
  <c r="F1857" i="130" s="1"/>
  <c r="F1855" i="130" s="1"/>
  <c r="F1853" i="130" s="1"/>
  <c r="F1851" i="130" s="1"/>
  <c r="C2470" i="130"/>
  <c r="G1859" i="130"/>
  <c r="G1857" i="130" s="1"/>
  <c r="G1855" i="130" s="1"/>
  <c r="G1853" i="130" s="1"/>
  <c r="G1851" i="130" s="1"/>
  <c r="E2772" i="130"/>
  <c r="C2772" i="130" s="1"/>
  <c r="C2927" i="130"/>
  <c r="D1723" i="130"/>
  <c r="D307" i="130"/>
  <c r="D305" i="130" s="1"/>
  <c r="C337" i="130"/>
  <c r="C354" i="130"/>
  <c r="C393" i="130"/>
  <c r="I1859" i="130"/>
  <c r="C362" i="130"/>
  <c r="H1654" i="130"/>
  <c r="H1652" i="130" s="1"/>
  <c r="H1644" i="130" s="1"/>
  <c r="F1723" i="130"/>
  <c r="F1860" i="130"/>
  <c r="F1858" i="130" s="1"/>
  <c r="F1856" i="130" s="1"/>
  <c r="F1854" i="130" s="1"/>
  <c r="F1852" i="130" s="1"/>
  <c r="E544" i="130"/>
  <c r="C246" i="130"/>
  <c r="E533" i="130"/>
  <c r="E3095" i="130" s="1"/>
  <c r="H931" i="130"/>
  <c r="H3022" i="130" s="1"/>
  <c r="F1609" i="130"/>
  <c r="I2692" i="130"/>
  <c r="C2692" i="130" s="1"/>
  <c r="H278" i="130"/>
  <c r="H3061" i="130" s="1"/>
  <c r="I3090" i="130"/>
  <c r="C397" i="130"/>
  <c r="I663" i="130"/>
  <c r="I661" i="130" s="1"/>
  <c r="G1657" i="130"/>
  <c r="G1655" i="130" s="1"/>
  <c r="G1653" i="130" s="1"/>
  <c r="G1645" i="130" s="1"/>
  <c r="E2722" i="130"/>
  <c r="E2720" i="130" s="1"/>
  <c r="E2718" i="130" s="1"/>
  <c r="E2716" i="130" s="1"/>
  <c r="E2714" i="130" s="1"/>
  <c r="E2712" i="130" s="1"/>
  <c r="E3071" i="130"/>
  <c r="I630" i="130"/>
  <c r="I542" i="130" s="1"/>
  <c r="I30" i="130" s="1"/>
  <c r="I2334" i="130"/>
  <c r="C2334" i="130" s="1"/>
  <c r="G432" i="130"/>
  <c r="G430" i="130" s="1"/>
  <c r="H953" i="130"/>
  <c r="F952" i="130"/>
  <c r="I1366" i="130"/>
  <c r="E545" i="130"/>
  <c r="D299" i="130"/>
  <c r="D3072" i="130" s="1"/>
  <c r="I384" i="130"/>
  <c r="I1722" i="130"/>
  <c r="D2907" i="130"/>
  <c r="I909" i="130"/>
  <c r="I907" i="130" s="1"/>
  <c r="I905" i="130" s="1"/>
  <c r="I895" i="130" s="1"/>
  <c r="I893" i="130" s="1"/>
  <c r="D2092" i="130"/>
  <c r="D2062" i="130" s="1"/>
  <c r="I2925" i="130"/>
  <c r="I2923" i="130" s="1"/>
  <c r="I2921" i="130" s="1"/>
  <c r="I2919" i="130" s="1"/>
  <c r="I2917" i="130" s="1"/>
  <c r="I280" i="130"/>
  <c r="H304" i="130"/>
  <c r="I678" i="130"/>
  <c r="I676" i="130" s="1"/>
  <c r="I664" i="130" s="1"/>
  <c r="I662" i="130" s="1"/>
  <c r="C1333" i="130"/>
  <c r="G1723" i="130"/>
  <c r="F2135" i="130"/>
  <c r="F2133" i="130" s="1"/>
  <c r="F2131" i="130" s="1"/>
  <c r="F2129" i="130" s="1"/>
  <c r="C1344" i="130"/>
  <c r="G1367" i="130"/>
  <c r="C2648" i="130"/>
  <c r="D2719" i="130"/>
  <c r="D2717" i="130" s="1"/>
  <c r="H94" i="130"/>
  <c r="H92" i="130" s="1"/>
  <c r="H90" i="130" s="1"/>
  <c r="G754" i="130"/>
  <c r="G752" i="130" s="1"/>
  <c r="G2986" i="130" s="1"/>
  <c r="G2984" i="130" s="1"/>
  <c r="G2982" i="130" s="1"/>
  <c r="E809" i="130"/>
  <c r="C912" i="130"/>
  <c r="F1657" i="130"/>
  <c r="F1655" i="130" s="1"/>
  <c r="F1653" i="130" s="1"/>
  <c r="F1645" i="130" s="1"/>
  <c r="H2135" i="130"/>
  <c r="H2133" i="130" s="1"/>
  <c r="H2131" i="130" s="1"/>
  <c r="H2129" i="130" s="1"/>
  <c r="D2636" i="130"/>
  <c r="C2636" i="130" s="1"/>
  <c r="E2876" i="130"/>
  <c r="H2923" i="130"/>
  <c r="H2921" i="130" s="1"/>
  <c r="H2919" i="130" s="1"/>
  <c r="H2917" i="130" s="1"/>
  <c r="G791" i="130"/>
  <c r="G642" i="130" s="1"/>
  <c r="G554" i="130" s="1"/>
  <c r="G44" i="130" s="1"/>
  <c r="C1109" i="130"/>
  <c r="C2114" i="130"/>
  <c r="E2683" i="130"/>
  <c r="E2498" i="130" s="1"/>
  <c r="E577" i="130" s="1"/>
  <c r="E77" i="130" s="1"/>
  <c r="D88" i="130"/>
  <c r="D34" i="130" s="1"/>
  <c r="G157" i="130"/>
  <c r="C374" i="130"/>
  <c r="H431" i="130"/>
  <c r="H429" i="130" s="1"/>
  <c r="G831" i="130"/>
  <c r="G829" i="130" s="1"/>
  <c r="G827" i="130" s="1"/>
  <c r="G825" i="130" s="1"/>
  <c r="G823" i="130" s="1"/>
  <c r="F1414" i="130"/>
  <c r="F1412" i="130" s="1"/>
  <c r="F3033" i="130" s="1"/>
  <c r="H1444" i="130"/>
  <c r="E1690" i="130"/>
  <c r="C1690" i="130" s="1"/>
  <c r="C1862" i="130"/>
  <c r="I1976" i="130"/>
  <c r="C1976" i="130" s="1"/>
  <c r="E2065" i="130"/>
  <c r="C2065" i="130" s="1"/>
  <c r="G2578" i="130"/>
  <c r="G2576" i="130" s="1"/>
  <c r="G2574" i="130" s="1"/>
  <c r="G2572" i="130" s="1"/>
  <c r="G2570" i="130" s="1"/>
  <c r="I100" i="130"/>
  <c r="I54" i="130" s="1"/>
  <c r="C327" i="130"/>
  <c r="C396" i="130"/>
  <c r="C757" i="130"/>
  <c r="D931" i="130"/>
  <c r="D649" i="130" s="1"/>
  <c r="D1722" i="130"/>
  <c r="D1860" i="130"/>
  <c r="D1858" i="130" s="1"/>
  <c r="C2109" i="130"/>
  <c r="E2138" i="130"/>
  <c r="C2138" i="130" s="1"/>
  <c r="I2552" i="130"/>
  <c r="I2550" i="130" s="1"/>
  <c r="I2548" i="130" s="1"/>
  <c r="I2720" i="130"/>
  <c r="I2718" i="130" s="1"/>
  <c r="I2716" i="130" s="1"/>
  <c r="I2714" i="130" s="1"/>
  <c r="I2712" i="130" s="1"/>
  <c r="H614" i="130"/>
  <c r="H612" i="130" s="1"/>
  <c r="H610" i="130" s="1"/>
  <c r="H608" i="130" s="1"/>
  <c r="H588" i="130"/>
  <c r="H586" i="130" s="1"/>
  <c r="H584" i="130" s="1"/>
  <c r="H582" i="130" s="1"/>
  <c r="H580" i="130" s="1"/>
  <c r="E3047" i="130"/>
  <c r="E89" i="130"/>
  <c r="E35" i="130" s="1"/>
  <c r="H3031" i="130"/>
  <c r="H633" i="130"/>
  <c r="H545" i="130" s="1"/>
  <c r="I316" i="130"/>
  <c r="I94" i="130" s="1"/>
  <c r="I92" i="130" s="1"/>
  <c r="I90" i="130" s="1"/>
  <c r="F910" i="130"/>
  <c r="F908" i="130" s="1"/>
  <c r="F906" i="130" s="1"/>
  <c r="F896" i="130" s="1"/>
  <c r="F894" i="130" s="1"/>
  <c r="E910" i="130"/>
  <c r="G1443" i="130"/>
  <c r="C1584" i="130"/>
  <c r="G1688" i="130"/>
  <c r="G1686" i="130" s="1"/>
  <c r="G1684" i="130" s="1"/>
  <c r="G1682" i="130" s="1"/>
  <c r="G2136" i="130"/>
  <c r="G2134" i="130" s="1"/>
  <c r="G2132" i="130" s="1"/>
  <c r="G2130" i="130" s="1"/>
  <c r="G2368" i="130"/>
  <c r="G2366" i="130" s="1"/>
  <c r="G2459" i="130"/>
  <c r="G2457" i="130" s="1"/>
  <c r="G2455" i="130" s="1"/>
  <c r="G2453" i="130" s="1"/>
  <c r="C2627" i="130"/>
  <c r="I194" i="130"/>
  <c r="I192" i="130" s="1"/>
  <c r="I190" i="130" s="1"/>
  <c r="I182" i="130" s="1"/>
  <c r="I180" i="130" s="1"/>
  <c r="H305" i="130"/>
  <c r="C345" i="130"/>
  <c r="C377" i="130"/>
  <c r="H792" i="130"/>
  <c r="H643" i="130" s="1"/>
  <c r="H555" i="130" s="1"/>
  <c r="H45" i="130" s="1"/>
  <c r="H910" i="130"/>
  <c r="H908" i="130" s="1"/>
  <c r="H906" i="130" s="1"/>
  <c r="H896" i="130" s="1"/>
  <c r="H894" i="130" s="1"/>
  <c r="C1369" i="130"/>
  <c r="C2051" i="130"/>
  <c r="C2543" i="130"/>
  <c r="C2679" i="130"/>
  <c r="C2942" i="130"/>
  <c r="F385" i="130"/>
  <c r="D414" i="130"/>
  <c r="D412" i="130" s="1"/>
  <c r="D410" i="130" s="1"/>
  <c r="C520" i="130"/>
  <c r="I600" i="130"/>
  <c r="I589" i="130" s="1"/>
  <c r="I587" i="130" s="1"/>
  <c r="I585" i="130" s="1"/>
  <c r="I583" i="130" s="1"/>
  <c r="I581" i="130" s="1"/>
  <c r="F810" i="130"/>
  <c r="F645" i="130" s="1"/>
  <c r="I933" i="130"/>
  <c r="I931" i="130" s="1"/>
  <c r="I649" i="130" s="1"/>
  <c r="I565" i="130" s="1"/>
  <c r="I63" i="130" s="1"/>
  <c r="C939" i="130"/>
  <c r="D1499" i="130"/>
  <c r="H1657" i="130"/>
  <c r="H1655" i="130" s="1"/>
  <c r="H1653" i="130" s="1"/>
  <c r="H1645" i="130" s="1"/>
  <c r="C2021" i="130"/>
  <c r="I2136" i="130"/>
  <c r="I2134" i="130" s="1"/>
  <c r="I2132" i="130" s="1"/>
  <c r="I2130" i="130" s="1"/>
  <c r="H2136" i="130"/>
  <c r="H2134" i="130" s="1"/>
  <c r="H2132" i="130" s="1"/>
  <c r="H2130" i="130" s="1"/>
  <c r="C2387" i="130"/>
  <c r="D2577" i="130"/>
  <c r="D2575" i="130" s="1"/>
  <c r="D2573" i="130" s="1"/>
  <c r="H2578" i="130"/>
  <c r="H2576" i="130" s="1"/>
  <c r="H2574" i="130" s="1"/>
  <c r="H2572" i="130" s="1"/>
  <c r="H2570" i="130" s="1"/>
  <c r="D2683" i="130"/>
  <c r="D2498" i="130" s="1"/>
  <c r="D577" i="130" s="1"/>
  <c r="D77" i="130" s="1"/>
  <c r="D2682" i="130"/>
  <c r="G2974" i="130"/>
  <c r="C210" i="130"/>
  <c r="E1656" i="130"/>
  <c r="E1654" i="130" s="1"/>
  <c r="E1652" i="130" s="1"/>
  <c r="E1644" i="130" s="1"/>
  <c r="C2702" i="130"/>
  <c r="C347" i="130"/>
  <c r="C352" i="130"/>
  <c r="F431" i="130"/>
  <c r="F429" i="130" s="1"/>
  <c r="D930" i="130"/>
  <c r="D648" i="130" s="1"/>
  <c r="D564" i="130" s="1"/>
  <c r="D62" i="130" s="1"/>
  <c r="I953" i="130"/>
  <c r="I1413" i="130"/>
  <c r="I1411" i="130" s="1"/>
  <c r="I3032" i="130" s="1"/>
  <c r="G633" i="130"/>
  <c r="G545" i="130" s="1"/>
  <c r="E1722" i="130"/>
  <c r="C1755" i="130"/>
  <c r="C2227" i="130"/>
  <c r="H2332" i="130"/>
  <c r="H2330" i="130" s="1"/>
  <c r="H2328" i="130" s="1"/>
  <c r="H2326" i="130" s="1"/>
  <c r="C2348" i="130"/>
  <c r="C2362" i="130"/>
  <c r="C2697" i="130"/>
  <c r="C204" i="130"/>
  <c r="G3094" i="130"/>
  <c r="G3090" i="130" s="1"/>
  <c r="E498" i="130"/>
  <c r="E496" i="130" s="1"/>
  <c r="H678" i="130"/>
  <c r="H676" i="130" s="1"/>
  <c r="H664" i="130" s="1"/>
  <c r="H662" i="130" s="1"/>
  <c r="D809" i="130"/>
  <c r="D644" i="130" s="1"/>
  <c r="F1689" i="130"/>
  <c r="I2135" i="130"/>
  <c r="I2133" i="130" s="1"/>
  <c r="I2131" i="130" s="1"/>
  <c r="I2129" i="130" s="1"/>
  <c r="F2369" i="130"/>
  <c r="F2367" i="130" s="1"/>
  <c r="F2719" i="130"/>
  <c r="F2717" i="130" s="1"/>
  <c r="F2720" i="130"/>
  <c r="F2718" i="130" s="1"/>
  <c r="F2716" i="130" s="1"/>
  <c r="F2714" i="130" s="1"/>
  <c r="F2712" i="130" s="1"/>
  <c r="H645" i="130"/>
  <c r="C794" i="130"/>
  <c r="E909" i="130"/>
  <c r="E907" i="130" s="1"/>
  <c r="E905" i="130" s="1"/>
  <c r="E895" i="130" s="1"/>
  <c r="E893" i="130" s="1"/>
  <c r="G1413" i="130"/>
  <c r="G1411" i="130" s="1"/>
  <c r="G3032" i="130" s="1"/>
  <c r="G3028" i="130" s="1"/>
  <c r="H1610" i="130"/>
  <c r="I1674" i="130"/>
  <c r="I1672" i="130" s="1"/>
  <c r="C1795" i="130"/>
  <c r="C1794" i="130" s="1"/>
  <c r="G2369" i="130"/>
  <c r="G2367" i="130" s="1"/>
  <c r="C2389" i="130"/>
  <c r="C2677" i="130"/>
  <c r="G2715" i="130"/>
  <c r="G2713" i="130" s="1"/>
  <c r="G2711" i="130" s="1"/>
  <c r="H1366" i="130"/>
  <c r="D149" i="130"/>
  <c r="D147" i="130" s="1"/>
  <c r="G156" i="130"/>
  <c r="F3071" i="130"/>
  <c r="E407" i="130"/>
  <c r="I431" i="130"/>
  <c r="I429" i="130" s="1"/>
  <c r="C766" i="130"/>
  <c r="F792" i="130"/>
  <c r="F643" i="130" s="1"/>
  <c r="F555" i="130" s="1"/>
  <c r="F45" i="130" s="1"/>
  <c r="F909" i="130"/>
  <c r="F907" i="130" s="1"/>
  <c r="F905" i="130" s="1"/>
  <c r="D953" i="130"/>
  <c r="G1895" i="130"/>
  <c r="G1893" i="130" s="1"/>
  <c r="G1891" i="130" s="1"/>
  <c r="G1889" i="130" s="1"/>
  <c r="G1887" i="130" s="1"/>
  <c r="C2303" i="130"/>
  <c r="H2369" i="130"/>
  <c r="H2367" i="130" s="1"/>
  <c r="C2626" i="130"/>
  <c r="C2681" i="130"/>
  <c r="F2770" i="130"/>
  <c r="F2768" i="130" s="1"/>
  <c r="F194" i="130"/>
  <c r="F192" i="130" s="1"/>
  <c r="F190" i="130" s="1"/>
  <c r="F182" i="130" s="1"/>
  <c r="F180" i="130" s="1"/>
  <c r="C442" i="130"/>
  <c r="C669" i="130"/>
  <c r="C785" i="130"/>
  <c r="G809" i="130"/>
  <c r="G909" i="130"/>
  <c r="G907" i="130" s="1"/>
  <c r="G905" i="130" s="1"/>
  <c r="G895" i="130" s="1"/>
  <c r="G893" i="130" s="1"/>
  <c r="E930" i="130"/>
  <c r="E648" i="130" s="1"/>
  <c r="E564" i="130" s="1"/>
  <c r="E62" i="130" s="1"/>
  <c r="F953" i="130"/>
  <c r="C1277" i="130"/>
  <c r="I952" i="130"/>
  <c r="C1665" i="130"/>
  <c r="H2552" i="130"/>
  <c r="H2550" i="130" s="1"/>
  <c r="H2548" i="130" s="1"/>
  <c r="C2756" i="130"/>
  <c r="C2887" i="130"/>
  <c r="C3079" i="130"/>
  <c r="C187" i="130"/>
  <c r="G194" i="130"/>
  <c r="G192" i="130" s="1"/>
  <c r="G190" i="130" s="1"/>
  <c r="G182" i="130" s="1"/>
  <c r="G180" i="130" s="1"/>
  <c r="C294" i="130"/>
  <c r="G317" i="130"/>
  <c r="G315" i="130" s="1"/>
  <c r="G313" i="130" s="1"/>
  <c r="G291" i="130" s="1"/>
  <c r="H509" i="130"/>
  <c r="H507" i="130" s="1"/>
  <c r="H505" i="130" s="1"/>
  <c r="C887" i="130"/>
  <c r="F632" i="130"/>
  <c r="F544" i="130" s="1"/>
  <c r="C1883" i="130"/>
  <c r="C2873" i="130"/>
  <c r="H2973" i="130"/>
  <c r="H194" i="130"/>
  <c r="H192" i="130" s="1"/>
  <c r="H190" i="130" s="1"/>
  <c r="C344" i="130"/>
  <c r="E830" i="130"/>
  <c r="E828" i="130" s="1"/>
  <c r="E826" i="130" s="1"/>
  <c r="C1253" i="130"/>
  <c r="G632" i="130"/>
  <c r="G544" i="130" s="1"/>
  <c r="C1658" i="130"/>
  <c r="I1688" i="130"/>
  <c r="C1729" i="130"/>
  <c r="F2458" i="130"/>
  <c r="F2456" i="130" s="1"/>
  <c r="F2454" i="130" s="1"/>
  <c r="F2452" i="130" s="1"/>
  <c r="G2552" i="130"/>
  <c r="G2550" i="130" s="1"/>
  <c r="G2548" i="130" s="1"/>
  <c r="I3095" i="130"/>
  <c r="I3091" i="130" s="1"/>
  <c r="I385" i="130"/>
  <c r="I101" i="130"/>
  <c r="I55" i="130" s="1"/>
  <c r="I3030" i="130"/>
  <c r="I632" i="130"/>
  <c r="I544" i="130" s="1"/>
  <c r="G3046" i="130"/>
  <c r="C3046" i="130" s="1"/>
  <c r="G88" i="130"/>
  <c r="G34" i="130" s="1"/>
  <c r="D595" i="130"/>
  <c r="D593" i="130" s="1"/>
  <c r="D591" i="130" s="1"/>
  <c r="G2553" i="130"/>
  <c r="G2551" i="130" s="1"/>
  <c r="G2549" i="130" s="1"/>
  <c r="D589" i="130"/>
  <c r="D587" i="130" s="1"/>
  <c r="D585" i="130" s="1"/>
  <c r="D583" i="130" s="1"/>
  <c r="D581" i="130" s="1"/>
  <c r="D615" i="130"/>
  <c r="D613" i="130" s="1"/>
  <c r="D611" i="130" s="1"/>
  <c r="F3009" i="130"/>
  <c r="F631" i="130"/>
  <c r="I223" i="130"/>
  <c r="I221" i="130" s="1"/>
  <c r="I219" i="130" s="1"/>
  <c r="I217" i="130" s="1"/>
  <c r="G486" i="130"/>
  <c r="G484" i="130" s="1"/>
  <c r="G482" i="130" s="1"/>
  <c r="G480" i="130" s="1"/>
  <c r="G414" i="130"/>
  <c r="G412" i="130" s="1"/>
  <c r="G410" i="130" s="1"/>
  <c r="D3059" i="130"/>
  <c r="D497" i="130"/>
  <c r="D495" i="130" s="1"/>
  <c r="D406" i="130"/>
  <c r="H510" i="130"/>
  <c r="H508" i="130"/>
  <c r="H506" i="130" s="1"/>
  <c r="F3031" i="130"/>
  <c r="F633" i="130"/>
  <c r="F545" i="130" s="1"/>
  <c r="I3020" i="130"/>
  <c r="I105" i="130"/>
  <c r="I61" i="130" s="1"/>
  <c r="H3020" i="130"/>
  <c r="H105" i="130"/>
  <c r="H61" i="130" s="1"/>
  <c r="G3062" i="130"/>
  <c r="G3058" i="130" s="1"/>
  <c r="G3056" i="130" s="1"/>
  <c r="G277" i="130"/>
  <c r="G275" i="130" s="1"/>
  <c r="G3008" i="130"/>
  <c r="G630" i="130"/>
  <c r="G542" i="130" s="1"/>
  <c r="I509" i="130"/>
  <c r="I507" i="130" s="1"/>
  <c r="I505" i="130" s="1"/>
  <c r="I511" i="130"/>
  <c r="C490" i="130"/>
  <c r="E488" i="130"/>
  <c r="E486" i="130" s="1"/>
  <c r="E484" i="130" s="1"/>
  <c r="G504" i="130"/>
  <c r="E2552" i="130"/>
  <c r="E2550" i="130" s="1"/>
  <c r="E2548" i="130" s="1"/>
  <c r="C409" i="130"/>
  <c r="H86" i="130"/>
  <c r="C120" i="130"/>
  <c r="D238" i="130"/>
  <c r="D236" i="130" s="1"/>
  <c r="C335" i="130"/>
  <c r="C392" i="130"/>
  <c r="G427" i="130"/>
  <c r="G425" i="130" s="1"/>
  <c r="G423" i="130" s="1"/>
  <c r="G421" i="130" s="1"/>
  <c r="C523" i="130"/>
  <c r="C2929" i="130"/>
  <c r="C3080" i="130"/>
  <c r="F3044" i="130"/>
  <c r="C873" i="130"/>
  <c r="C1431" i="130"/>
  <c r="I1689" i="130"/>
  <c r="C1756" i="130"/>
  <c r="D1881" i="130"/>
  <c r="D1879" i="130" s="1"/>
  <c r="D1877" i="130" s="1"/>
  <c r="D1875" i="130" s="1"/>
  <c r="F1896" i="130"/>
  <c r="F1894" i="130" s="1"/>
  <c r="F1892" i="130" s="1"/>
  <c r="F1890" i="130" s="1"/>
  <c r="F1888" i="130" s="1"/>
  <c r="C2322" i="130"/>
  <c r="E2332" i="130"/>
  <c r="E2330" i="130" s="1"/>
  <c r="E2328" i="130" s="1"/>
  <c r="E2326" i="130" s="1"/>
  <c r="E2553" i="130"/>
  <c r="E2551" i="130" s="1"/>
  <c r="E2549" i="130" s="1"/>
  <c r="E2615" i="130"/>
  <c r="E2613" i="130" s="1"/>
  <c r="E2678" i="130"/>
  <c r="C2678" i="130" s="1"/>
  <c r="F278" i="130"/>
  <c r="G281" i="130"/>
  <c r="C336" i="130"/>
  <c r="C363" i="130"/>
  <c r="I432" i="130"/>
  <c r="I430" i="130" s="1"/>
  <c r="D631" i="130"/>
  <c r="D543" i="130" s="1"/>
  <c r="E634" i="130"/>
  <c r="E546" i="130" s="1"/>
  <c r="C1312" i="130"/>
  <c r="C1392" i="130"/>
  <c r="C1426" i="130"/>
  <c r="I1443" i="130"/>
  <c r="I1441" i="130" s="1"/>
  <c r="I1439" i="130" s="1"/>
  <c r="I1437" i="130" s="1"/>
  <c r="C1635" i="130"/>
  <c r="C1977" i="130"/>
  <c r="C2118" i="130"/>
  <c r="E2247" i="130"/>
  <c r="C2247" i="130" s="1"/>
  <c r="D2380" i="130"/>
  <c r="D2378" i="130" s="1"/>
  <c r="E2773" i="130"/>
  <c r="E2771" i="130" s="1"/>
  <c r="E2769" i="130" s="1"/>
  <c r="E2767" i="130" s="1"/>
  <c r="E2765" i="130" s="1"/>
  <c r="I2906" i="130"/>
  <c r="I2485" i="130" s="1"/>
  <c r="E2924" i="130"/>
  <c r="E2922" i="130" s="1"/>
  <c r="E2920" i="130" s="1"/>
  <c r="E2918" i="130" s="1"/>
  <c r="E2916" i="130" s="1"/>
  <c r="D2940" i="130"/>
  <c r="G100" i="130"/>
  <c r="C130" i="130"/>
  <c r="E2973" i="130"/>
  <c r="F88" i="130"/>
  <c r="H100" i="130"/>
  <c r="H54" i="130" s="1"/>
  <c r="F2973" i="130"/>
  <c r="C188" i="130"/>
  <c r="I193" i="130"/>
  <c r="I191" i="130" s="1"/>
  <c r="I189" i="130" s="1"/>
  <c r="I181" i="130" s="1"/>
  <c r="I179" i="130" s="1"/>
  <c r="C205" i="130"/>
  <c r="E3072" i="130"/>
  <c r="G304" i="130"/>
  <c r="G3095" i="130"/>
  <c r="G3091" i="130" s="1"/>
  <c r="H419" i="130"/>
  <c r="H417" i="130" s="1"/>
  <c r="F546" i="130"/>
  <c r="G588" i="130"/>
  <c r="G586" i="130" s="1"/>
  <c r="G584" i="130" s="1"/>
  <c r="G582" i="130" s="1"/>
  <c r="G580" i="130" s="1"/>
  <c r="H649" i="130"/>
  <c r="H565" i="130" s="1"/>
  <c r="H63" i="130" s="1"/>
  <c r="C717" i="130"/>
  <c r="C1434" i="130"/>
  <c r="C1466" i="130"/>
  <c r="C1470" i="130"/>
  <c r="C1474" i="130"/>
  <c r="I1610" i="130"/>
  <c r="C1724" i="130"/>
  <c r="H1723" i="130"/>
  <c r="H2063" i="130"/>
  <c r="H2061" i="130" s="1"/>
  <c r="H2059" i="130" s="1"/>
  <c r="H2057" i="130" s="1"/>
  <c r="H2041" i="130" s="1"/>
  <c r="C2292" i="130"/>
  <c r="H2331" i="130"/>
  <c r="H2329" i="130" s="1"/>
  <c r="H2327" i="130" s="1"/>
  <c r="H2325" i="130" s="1"/>
  <c r="C2361" i="130"/>
  <c r="C2583" i="130"/>
  <c r="C2837" i="130"/>
  <c r="C2913" i="130"/>
  <c r="C2926" i="130"/>
  <c r="D282" i="130"/>
  <c r="C283" i="130"/>
  <c r="C353" i="130"/>
  <c r="I408" i="130"/>
  <c r="C408" i="130" s="1"/>
  <c r="G426" i="130"/>
  <c r="G424" i="130" s="1"/>
  <c r="G422" i="130" s="1"/>
  <c r="G420" i="130" s="1"/>
  <c r="H414" i="130"/>
  <c r="H412" i="130" s="1"/>
  <c r="H410" i="130" s="1"/>
  <c r="H458" i="130"/>
  <c r="H456" i="130" s="1"/>
  <c r="H454" i="130" s="1"/>
  <c r="H452" i="130" s="1"/>
  <c r="H450" i="130" s="1"/>
  <c r="H448" i="130" s="1"/>
  <c r="E515" i="130"/>
  <c r="E513" i="130" s="1"/>
  <c r="E509" i="130" s="1"/>
  <c r="E507" i="130" s="1"/>
  <c r="G631" i="130"/>
  <c r="G543" i="130" s="1"/>
  <c r="D755" i="130"/>
  <c r="D753" i="130" s="1"/>
  <c r="D764" i="130"/>
  <c r="C764" i="130" s="1"/>
  <c r="C872" i="130"/>
  <c r="C916" i="130"/>
  <c r="C945" i="130"/>
  <c r="C1300" i="130"/>
  <c r="C1332" i="130"/>
  <c r="C1418" i="130"/>
  <c r="I1860" i="130"/>
  <c r="I1858" i="130" s="1"/>
  <c r="I1856" i="130" s="1"/>
  <c r="I1854" i="130" s="1"/>
  <c r="I1852" i="130" s="1"/>
  <c r="G1860" i="130"/>
  <c r="G1858" i="130" s="1"/>
  <c r="G1856" i="130" s="1"/>
  <c r="G1854" i="130" s="1"/>
  <c r="G1852" i="130" s="1"/>
  <c r="E1898" i="130"/>
  <c r="C1989" i="130"/>
  <c r="C2315" i="130"/>
  <c r="D2331" i="130"/>
  <c r="D2329" i="130" s="1"/>
  <c r="C2386" i="130"/>
  <c r="D2562" i="130"/>
  <c r="H2615" i="130"/>
  <c r="H2613" i="130" s="1"/>
  <c r="E2668" i="130"/>
  <c r="C2668" i="130" s="1"/>
  <c r="C2693" i="130"/>
  <c r="G2771" i="130"/>
  <c r="G2769" i="130" s="1"/>
  <c r="H2771" i="130"/>
  <c r="H2769" i="130" s="1"/>
  <c r="H2767" i="130" s="1"/>
  <c r="H2765" i="130" s="1"/>
  <c r="I304" i="130"/>
  <c r="C321" i="130"/>
  <c r="C332" i="130"/>
  <c r="G316" i="130"/>
  <c r="G314" i="130" s="1"/>
  <c r="G312" i="130" s="1"/>
  <c r="G290" i="130" s="1"/>
  <c r="C357" i="130"/>
  <c r="D417" i="130"/>
  <c r="C478" i="130"/>
  <c r="C492" i="130"/>
  <c r="E597" i="130"/>
  <c r="E595" i="130" s="1"/>
  <c r="E593" i="130" s="1"/>
  <c r="E591" i="130" s="1"/>
  <c r="C635" i="130"/>
  <c r="D791" i="130"/>
  <c r="F830" i="130"/>
  <c r="G930" i="130"/>
  <c r="G648" i="130" s="1"/>
  <c r="C1108" i="130"/>
  <c r="D1367" i="130"/>
  <c r="C1424" i="130"/>
  <c r="G1444" i="130"/>
  <c r="C1583" i="130"/>
  <c r="C1882" i="130"/>
  <c r="D1951" i="130"/>
  <c r="C1951" i="130" s="1"/>
  <c r="C1978" i="130"/>
  <c r="G2331" i="130"/>
  <c r="G2329" i="130" s="1"/>
  <c r="G2327" i="130" s="1"/>
  <c r="G2325" i="130" s="1"/>
  <c r="E2489" i="130"/>
  <c r="E562" i="130" s="1"/>
  <c r="E58" i="130" s="1"/>
  <c r="C2630" i="130"/>
  <c r="F2615" i="130"/>
  <c r="F2613" i="130" s="1"/>
  <c r="F2683" i="130"/>
  <c r="F2498" i="130" s="1"/>
  <c r="F577" i="130" s="1"/>
  <c r="F77" i="130" s="1"/>
  <c r="H2720" i="130"/>
  <c r="H2718" i="130" s="1"/>
  <c r="H2716" i="130" s="1"/>
  <c r="H2714" i="130" s="1"/>
  <c r="H2712" i="130" s="1"/>
  <c r="C2758" i="130"/>
  <c r="F2771" i="130"/>
  <c r="F2769" i="130" s="1"/>
  <c r="I2924" i="130"/>
  <c r="I2922" i="130" s="1"/>
  <c r="I2920" i="130" s="1"/>
  <c r="I2918" i="130" s="1"/>
  <c r="I2916" i="130" s="1"/>
  <c r="C3076" i="130"/>
  <c r="C3081" i="130"/>
  <c r="D118" i="130"/>
  <c r="D2971" i="130" s="1"/>
  <c r="E194" i="130"/>
  <c r="E192" i="130" s="1"/>
  <c r="E190" i="130" s="1"/>
  <c r="E182" i="130" s="1"/>
  <c r="E180" i="130" s="1"/>
  <c r="I118" i="130"/>
  <c r="I2971" i="130" s="1"/>
  <c r="G89" i="130"/>
  <c r="G35" i="130" s="1"/>
  <c r="G55" i="130"/>
  <c r="G51" i="130" s="1"/>
  <c r="C131" i="130"/>
  <c r="C206" i="130"/>
  <c r="G3045" i="130"/>
  <c r="G677" i="130"/>
  <c r="G675" i="130" s="1"/>
  <c r="G663" i="130" s="1"/>
  <c r="G661" i="130" s="1"/>
  <c r="F791" i="130"/>
  <c r="G908" i="130"/>
  <c r="G906" i="130" s="1"/>
  <c r="H1367" i="130"/>
  <c r="F2331" i="130"/>
  <c r="F2329" i="130" s="1"/>
  <c r="F2327" i="130" s="1"/>
  <c r="F2325" i="130" s="1"/>
  <c r="F2127" i="130" s="1"/>
  <c r="F2578" i="130"/>
  <c r="F2576" i="130" s="1"/>
  <c r="F2574" i="130" s="1"/>
  <c r="F2572" i="130" s="1"/>
  <c r="F2570" i="130" s="1"/>
  <c r="C2657" i="130"/>
  <c r="D2924" i="130"/>
  <c r="D2922" i="130" s="1"/>
  <c r="F305" i="130"/>
  <c r="C338" i="130"/>
  <c r="D498" i="130"/>
  <c r="D496" i="130" s="1"/>
  <c r="C500" i="130"/>
  <c r="G597" i="130"/>
  <c r="G595" i="130" s="1"/>
  <c r="C767" i="130"/>
  <c r="C911" i="130"/>
  <c r="F930" i="130"/>
  <c r="F3021" i="130" s="1"/>
  <c r="C1368" i="130"/>
  <c r="I1367" i="130"/>
  <c r="H1414" i="130"/>
  <c r="H1412" i="130" s="1"/>
  <c r="H3033" i="130" s="1"/>
  <c r="I1444" i="130"/>
  <c r="E1606" i="130"/>
  <c r="C1606" i="130" s="1"/>
  <c r="H632" i="130"/>
  <c r="H544" i="130" s="1"/>
  <c r="C1664" i="130"/>
  <c r="H1688" i="130"/>
  <c r="H1896" i="130"/>
  <c r="C2022" i="130"/>
  <c r="C2108" i="130"/>
  <c r="C2291" i="130"/>
  <c r="C2300" i="130"/>
  <c r="E2466" i="130"/>
  <c r="E2464" i="130" s="1"/>
  <c r="E2462" i="130" s="1"/>
  <c r="G2577" i="130"/>
  <c r="G2575" i="130" s="1"/>
  <c r="G2573" i="130" s="1"/>
  <c r="G2571" i="130" s="1"/>
  <c r="G2569" i="130" s="1"/>
  <c r="F2614" i="130"/>
  <c r="F2608" i="130" s="1"/>
  <c r="I2614" i="130"/>
  <c r="I2612" i="130" s="1"/>
  <c r="C2649" i="130"/>
  <c r="I89" i="130"/>
  <c r="I35" i="130" s="1"/>
  <c r="E2974" i="130"/>
  <c r="H157" i="130"/>
  <c r="H193" i="130"/>
  <c r="C247" i="130"/>
  <c r="I276" i="130"/>
  <c r="I274" i="130" s="1"/>
  <c r="E432" i="130"/>
  <c r="E430" i="130" s="1"/>
  <c r="C493" i="130"/>
  <c r="D510" i="130"/>
  <c r="C718" i="130"/>
  <c r="I754" i="130"/>
  <c r="I752" i="130" s="1"/>
  <c r="I750" i="130" s="1"/>
  <c r="I748" i="130" s="1"/>
  <c r="G792" i="130"/>
  <c r="G643" i="130" s="1"/>
  <c r="G555" i="130" s="1"/>
  <c r="G45" i="130" s="1"/>
  <c r="H791" i="130"/>
  <c r="H642" i="130" s="1"/>
  <c r="H554" i="130" s="1"/>
  <c r="H44" i="130" s="1"/>
  <c r="D810" i="130"/>
  <c r="D645" i="130" s="1"/>
  <c r="C1345" i="130"/>
  <c r="C1384" i="130"/>
  <c r="C1425" i="130"/>
  <c r="E1500" i="130"/>
  <c r="E1444" i="130" s="1"/>
  <c r="C1572" i="130"/>
  <c r="C1590" i="130"/>
  <c r="G1609" i="130"/>
  <c r="G658" i="130" s="1"/>
  <c r="D1610" i="130"/>
  <c r="G1656" i="130"/>
  <c r="G1654" i="130" s="1"/>
  <c r="G1652" i="130" s="1"/>
  <c r="G1644" i="130" s="1"/>
  <c r="C1668" i="130"/>
  <c r="G2041" i="130"/>
  <c r="G2062" i="130"/>
  <c r="G2060" i="130" s="1"/>
  <c r="G2058" i="130" s="1"/>
  <c r="G2056" i="130" s="1"/>
  <c r="G2040" i="130" s="1"/>
  <c r="C2321" i="130"/>
  <c r="I2577" i="130"/>
  <c r="I2575" i="130" s="1"/>
  <c r="I2573" i="130" s="1"/>
  <c r="I2571" i="130" s="1"/>
  <c r="I2569" i="130" s="1"/>
  <c r="G2682" i="130"/>
  <c r="G2497" i="130" s="1"/>
  <c r="G576" i="130" s="1"/>
  <c r="G76" i="130" s="1"/>
  <c r="E2682" i="130"/>
  <c r="E2497" i="130" s="1"/>
  <c r="E576" i="130" s="1"/>
  <c r="E76" i="130" s="1"/>
  <c r="E2721" i="130"/>
  <c r="E2719" i="130" s="1"/>
  <c r="E2717" i="130" s="1"/>
  <c r="E2715" i="130" s="1"/>
  <c r="E2713" i="130" s="1"/>
  <c r="E2711" i="130" s="1"/>
  <c r="C2752" i="130"/>
  <c r="C2868" i="130"/>
  <c r="C2886" i="130"/>
  <c r="E2906" i="130"/>
  <c r="E2485" i="130" s="1"/>
  <c r="E558" i="130" s="1"/>
  <c r="E48" i="130" s="1"/>
  <c r="I2907" i="130"/>
  <c r="I2486" i="130" s="1"/>
  <c r="I559" i="130" s="1"/>
  <c r="I49" i="130" s="1"/>
  <c r="C381" i="130"/>
  <c r="D386" i="130"/>
  <c r="D100" i="130" s="1"/>
  <c r="D54" i="130" s="1"/>
  <c r="G407" i="130"/>
  <c r="G455" i="130"/>
  <c r="G453" i="130" s="1"/>
  <c r="G451" i="130" s="1"/>
  <c r="G449" i="130" s="1"/>
  <c r="C491" i="130"/>
  <c r="C501" i="130"/>
  <c r="G510" i="130"/>
  <c r="C683" i="130"/>
  <c r="C921" i="130"/>
  <c r="F931" i="130"/>
  <c r="F649" i="130" s="1"/>
  <c r="F565" i="130" s="1"/>
  <c r="F63" i="130" s="1"/>
  <c r="C944" i="130"/>
  <c r="G952" i="130"/>
  <c r="C1313" i="130"/>
  <c r="C1417" i="130"/>
  <c r="C1433" i="130"/>
  <c r="H1609" i="130"/>
  <c r="C1636" i="130"/>
  <c r="E1744" i="130"/>
  <c r="C1744" i="130" s="1"/>
  <c r="C1865" i="130"/>
  <c r="H2062" i="130"/>
  <c r="H2060" i="130" s="1"/>
  <c r="H2058" i="130" s="1"/>
  <c r="H2056" i="130" s="1"/>
  <c r="H2040" i="130" s="1"/>
  <c r="C2119" i="130"/>
  <c r="C2279" i="130"/>
  <c r="C2316" i="130"/>
  <c r="F2332" i="130"/>
  <c r="F2330" i="130" s="1"/>
  <c r="F2328" i="130" s="1"/>
  <c r="F2326" i="130" s="1"/>
  <c r="E2368" i="130"/>
  <c r="E2366" i="130" s="1"/>
  <c r="H2466" i="130"/>
  <c r="H2464" i="130" s="1"/>
  <c r="H2462" i="130" s="1"/>
  <c r="C2542" i="130"/>
  <c r="C2544" i="130"/>
  <c r="D2578" i="130"/>
  <c r="D2576" i="130" s="1"/>
  <c r="C2660" i="130"/>
  <c r="H2682" i="130"/>
  <c r="H2497" i="130" s="1"/>
  <c r="H576" i="130" s="1"/>
  <c r="H76" i="130" s="1"/>
  <c r="F2715" i="130"/>
  <c r="F2713" i="130" s="1"/>
  <c r="F2711" i="130" s="1"/>
  <c r="D2906" i="130"/>
  <c r="H2922" i="130"/>
  <c r="H2920" i="130" s="1"/>
  <c r="H2918" i="130" s="1"/>
  <c r="H2916" i="130" s="1"/>
  <c r="G2922" i="130"/>
  <c r="D3086" i="130"/>
  <c r="C3086" i="130" s="1"/>
  <c r="C3089" i="130"/>
  <c r="I85" i="130"/>
  <c r="E86" i="130"/>
  <c r="F98" i="130"/>
  <c r="F52" i="130" s="1"/>
  <c r="F50" i="130" s="1"/>
  <c r="D195" i="130"/>
  <c r="C195" i="130" s="1"/>
  <c r="D196" i="130"/>
  <c r="C196" i="130" s="1"/>
  <c r="E233" i="130"/>
  <c r="F277" i="130"/>
  <c r="F275" i="130" s="1"/>
  <c r="I305" i="130"/>
  <c r="G418" i="130"/>
  <c r="G416" i="130" s="1"/>
  <c r="G431" i="130"/>
  <c r="G429" i="130" s="1"/>
  <c r="G498" i="130"/>
  <c r="G496" i="130" s="1"/>
  <c r="F530" i="130"/>
  <c r="F783" i="130"/>
  <c r="C783" i="130" s="1"/>
  <c r="D792" i="130"/>
  <c r="D643" i="130" s="1"/>
  <c r="H809" i="130"/>
  <c r="H644" i="130" s="1"/>
  <c r="F831" i="130"/>
  <c r="F829" i="130" s="1"/>
  <c r="F827" i="130" s="1"/>
  <c r="F825" i="130" s="1"/>
  <c r="F823" i="130" s="1"/>
  <c r="C915" i="130"/>
  <c r="H952" i="130"/>
  <c r="C1276" i="130"/>
  <c r="F1367" i="130"/>
  <c r="E1413" i="130"/>
  <c r="E1411" i="130" s="1"/>
  <c r="E3032" i="130" s="1"/>
  <c r="C1465" i="130"/>
  <c r="C1445" i="130"/>
  <c r="C1473" i="130"/>
  <c r="F1443" i="130"/>
  <c r="F1441" i="130" s="1"/>
  <c r="F1439" i="130" s="1"/>
  <c r="F1437" i="130" s="1"/>
  <c r="D1657" i="130"/>
  <c r="D1655" i="130" s="1"/>
  <c r="D1653" i="130" s="1"/>
  <c r="D1645" i="130" s="1"/>
  <c r="C1990" i="130"/>
  <c r="C2595" i="130"/>
  <c r="F86" i="130"/>
  <c r="H99" i="130"/>
  <c r="E193" i="130"/>
  <c r="E110" i="130" s="1"/>
  <c r="E108" i="130" s="1"/>
  <c r="E106" i="130" s="1"/>
  <c r="H233" i="130"/>
  <c r="H231" i="130" s="1"/>
  <c r="C302" i="130"/>
  <c r="C319" i="130"/>
  <c r="C346" i="130"/>
  <c r="C375" i="130"/>
  <c r="H755" i="130"/>
  <c r="H753" i="130" s="1"/>
  <c r="H2987" i="130" s="1"/>
  <c r="H2985" i="130" s="1"/>
  <c r="H2983" i="130" s="1"/>
  <c r="C1252" i="130"/>
  <c r="F1413" i="130"/>
  <c r="F1411" i="130" s="1"/>
  <c r="F3032" i="130" s="1"/>
  <c r="G1689" i="130"/>
  <c r="G1687" i="130" s="1"/>
  <c r="G1685" i="130" s="1"/>
  <c r="G1683" i="130" s="1"/>
  <c r="C1700" i="130"/>
  <c r="I1897" i="130"/>
  <c r="I1895" i="130" s="1"/>
  <c r="I1893" i="130" s="1"/>
  <c r="I1891" i="130" s="1"/>
  <c r="I1889" i="130" s="1"/>
  <c r="I1887" i="130" s="1"/>
  <c r="C1952" i="130"/>
  <c r="C2028" i="130"/>
  <c r="C2050" i="130"/>
  <c r="C2115" i="130"/>
  <c r="G2135" i="130"/>
  <c r="G2133" i="130" s="1"/>
  <c r="G2131" i="130" s="1"/>
  <c r="G2129" i="130" s="1"/>
  <c r="C2304" i="130"/>
  <c r="C2355" i="130"/>
  <c r="I2380" i="130"/>
  <c r="I2378" i="130" s="1"/>
  <c r="I2376" i="130" s="1"/>
  <c r="I2374" i="130" s="1"/>
  <c r="I2368" i="130" s="1"/>
  <c r="I2366" i="130" s="1"/>
  <c r="D2381" i="130"/>
  <c r="D2379" i="130" s="1"/>
  <c r="C2506" i="130"/>
  <c r="C2669" i="130"/>
  <c r="H2906" i="130"/>
  <c r="H2485" i="130" s="1"/>
  <c r="H558" i="130" s="1"/>
  <c r="H48" i="130" s="1"/>
  <c r="F2923" i="130"/>
  <c r="E97" i="130"/>
  <c r="E53" i="130"/>
  <c r="F222" i="130"/>
  <c r="F220" i="130" s="1"/>
  <c r="E218" i="130"/>
  <c r="E216" i="130" s="1"/>
  <c r="D261" i="130"/>
  <c r="F3072" i="130"/>
  <c r="C299" i="130"/>
  <c r="E261" i="130"/>
  <c r="F149" i="130"/>
  <c r="C155" i="130"/>
  <c r="H3019" i="130"/>
  <c r="F3059" i="130"/>
  <c r="C499" i="130"/>
  <c r="F406" i="130"/>
  <c r="G119" i="130"/>
  <c r="I2973" i="130"/>
  <c r="I88" i="130"/>
  <c r="E147" i="130"/>
  <c r="E145" i="130" s="1"/>
  <c r="E117" i="130" s="1"/>
  <c r="F3020" i="130"/>
  <c r="F105" i="130"/>
  <c r="C203" i="130"/>
  <c r="F3069" i="130"/>
  <c r="D504" i="130"/>
  <c r="I510" i="130"/>
  <c r="I508" i="130"/>
  <c r="I506" i="130" s="1"/>
  <c r="I504" i="130" s="1"/>
  <c r="H3059" i="130"/>
  <c r="H406" i="130"/>
  <c r="H497" i="130"/>
  <c r="H495" i="130" s="1"/>
  <c r="H98" i="130"/>
  <c r="H2972" i="130"/>
  <c r="H117" i="130"/>
  <c r="H87" i="130"/>
  <c r="C139" i="130"/>
  <c r="I3019" i="130"/>
  <c r="I104" i="130"/>
  <c r="F3047" i="130"/>
  <c r="F89" i="130"/>
  <c r="F35" i="130" s="1"/>
  <c r="C318" i="130"/>
  <c r="E489" i="130"/>
  <c r="H483" i="130"/>
  <c r="H481" i="130" s="1"/>
  <c r="H530" i="130"/>
  <c r="H482" i="130"/>
  <c r="H480" i="130" s="1"/>
  <c r="H156" i="130"/>
  <c r="I159" i="130"/>
  <c r="C169" i="130"/>
  <c r="H234" i="130"/>
  <c r="H3069" i="130"/>
  <c r="H290" i="130"/>
  <c r="F426" i="130"/>
  <c r="F454" i="130"/>
  <c r="F452" i="130" s="1"/>
  <c r="F450" i="130" s="1"/>
  <c r="F448" i="130" s="1"/>
  <c r="H116" i="130"/>
  <c r="D427" i="130"/>
  <c r="D455" i="130"/>
  <c r="I117" i="130"/>
  <c r="C150" i="130"/>
  <c r="D148" i="130"/>
  <c r="E3019" i="130"/>
  <c r="E104" i="130"/>
  <c r="G193" i="130"/>
  <c r="E219" i="130"/>
  <c r="E217" i="130" s="1"/>
  <c r="C463" i="130"/>
  <c r="I459" i="130"/>
  <c r="I457" i="130" s="1"/>
  <c r="G415" i="130"/>
  <c r="G413" i="130" s="1"/>
  <c r="G411" i="130" s="1"/>
  <c r="F497" i="130"/>
  <c r="F495" i="130" s="1"/>
  <c r="F60" i="130"/>
  <c r="D158" i="130"/>
  <c r="C356" i="130"/>
  <c r="F316" i="130"/>
  <c r="G384" i="130"/>
  <c r="C161" i="130"/>
  <c r="D159" i="130"/>
  <c r="G3019" i="130"/>
  <c r="G104" i="130"/>
  <c r="G219" i="130"/>
  <c r="G217" i="130" s="1"/>
  <c r="C271" i="130"/>
  <c r="F269" i="130"/>
  <c r="F267" i="130" s="1"/>
  <c r="F265" i="130" s="1"/>
  <c r="F263" i="130" s="1"/>
  <c r="C263" i="130" s="1"/>
  <c r="E3070" i="130"/>
  <c r="C293" i="130"/>
  <c r="I454" i="130"/>
  <c r="I452" i="130" s="1"/>
  <c r="I450" i="130" s="1"/>
  <c r="I448" i="130" s="1"/>
  <c r="I426" i="130"/>
  <c r="H104" i="130"/>
  <c r="I262" i="130"/>
  <c r="E385" i="130"/>
  <c r="C784" i="130"/>
  <c r="H218" i="130"/>
  <c r="H216" i="130" s="1"/>
  <c r="C122" i="130"/>
  <c r="D2973" i="130"/>
  <c r="C138" i="130"/>
  <c r="E2979" i="130"/>
  <c r="E2977" i="130" s="1"/>
  <c r="E156" i="130"/>
  <c r="E98" i="130"/>
  <c r="C186" i="130"/>
  <c r="D184" i="130"/>
  <c r="C209" i="130"/>
  <c r="F219" i="130"/>
  <c r="F217" i="130" s="1"/>
  <c r="F87" i="130"/>
  <c r="C380" i="130"/>
  <c r="E316" i="130"/>
  <c r="E314" i="130" s="1"/>
  <c r="E312" i="130" s="1"/>
  <c r="E457" i="130"/>
  <c r="I487" i="130"/>
  <c r="I485" i="130" s="1"/>
  <c r="I415" i="130"/>
  <c r="I413" i="130" s="1"/>
  <c r="I411" i="130" s="1"/>
  <c r="I405" i="130" s="1"/>
  <c r="H88" i="130"/>
  <c r="H34" i="130" s="1"/>
  <c r="G2971" i="130"/>
  <c r="G116" i="130"/>
  <c r="G86" i="130"/>
  <c r="C154" i="130"/>
  <c r="E148" i="130"/>
  <c r="F2979" i="130"/>
  <c r="F2977" i="130" s="1"/>
  <c r="F156" i="130"/>
  <c r="E3020" i="130"/>
  <c r="C228" i="130"/>
  <c r="D226" i="130"/>
  <c r="H279" i="130"/>
  <c r="H281" i="130"/>
  <c r="H95" i="130"/>
  <c r="C349" i="130"/>
  <c r="F317" i="130"/>
  <c r="F315" i="130" s="1"/>
  <c r="F313" i="130" s="1"/>
  <c r="E2980" i="130"/>
  <c r="E2978" i="130" s="1"/>
  <c r="E157" i="130"/>
  <c r="H455" i="130"/>
  <c r="H453" i="130" s="1"/>
  <c r="H451" i="130" s="1"/>
  <c r="H449" i="130" s="1"/>
  <c r="H427" i="130"/>
  <c r="D225" i="130"/>
  <c r="C227" i="130"/>
  <c r="E262" i="130"/>
  <c r="D324" i="130"/>
  <c r="C324" i="130" s="1"/>
  <c r="C325" i="130"/>
  <c r="D467" i="130"/>
  <c r="F116" i="130"/>
  <c r="C123" i="130"/>
  <c r="D119" i="130"/>
  <c r="G3020" i="130"/>
  <c r="C389" i="130"/>
  <c r="D387" i="130"/>
  <c r="F427" i="130"/>
  <c r="F472" i="130"/>
  <c r="F470" i="130" s="1"/>
  <c r="F468" i="130" s="1"/>
  <c r="F466" i="130" s="1"/>
  <c r="G509" i="130"/>
  <c r="G507" i="130" s="1"/>
  <c r="G511" i="130"/>
  <c r="D89" i="130"/>
  <c r="F99" i="130"/>
  <c r="F2974" i="130"/>
  <c r="I158" i="130"/>
  <c r="C229" i="130"/>
  <c r="I238" i="130"/>
  <c r="I236" i="130" s="1"/>
  <c r="C254" i="130"/>
  <c r="C256" i="130"/>
  <c r="F270" i="130"/>
  <c r="F268" i="130" s="1"/>
  <c r="F266" i="130" s="1"/>
  <c r="F264" i="130" s="1"/>
  <c r="C272" i="130"/>
  <c r="C306" i="130"/>
  <c r="C304" i="130" s="1"/>
  <c r="D317" i="130"/>
  <c r="H3094" i="130"/>
  <c r="H3090" i="130" s="1"/>
  <c r="G3059" i="130"/>
  <c r="G406" i="130"/>
  <c r="C519" i="130"/>
  <c r="F677" i="130"/>
  <c r="F675" i="130" s="1"/>
  <c r="F663" i="130" s="1"/>
  <c r="F661" i="130" s="1"/>
  <c r="F644" i="130"/>
  <c r="H2986" i="130"/>
  <c r="H2984" i="130" s="1"/>
  <c r="H2982" i="130" s="1"/>
  <c r="H750" i="130"/>
  <c r="H748" i="130" s="1"/>
  <c r="D185" i="130"/>
  <c r="D237" i="130"/>
  <c r="I237" i="130"/>
  <c r="I235" i="130" s="1"/>
  <c r="D304" i="130"/>
  <c r="E317" i="130"/>
  <c r="F432" i="130"/>
  <c r="F430" i="130" s="1"/>
  <c r="D440" i="130"/>
  <c r="D415" i="130"/>
  <c r="E476" i="130"/>
  <c r="I3059" i="130"/>
  <c r="I3057" i="130" s="1"/>
  <c r="I3055" i="130" s="1"/>
  <c r="I497" i="130"/>
  <c r="I495" i="130" s="1"/>
  <c r="E84" i="130"/>
  <c r="F157" i="130"/>
  <c r="G261" i="130"/>
  <c r="E3061" i="130"/>
  <c r="E276" i="130"/>
  <c r="E274" i="130" s="1"/>
  <c r="C285" i="130"/>
  <c r="H3070" i="130"/>
  <c r="H291" i="130"/>
  <c r="E304" i="130"/>
  <c r="F3092" i="130"/>
  <c r="C3092" i="130" s="1"/>
  <c r="F304" i="130"/>
  <c r="C310" i="130"/>
  <c r="H407" i="130"/>
  <c r="D483" i="130"/>
  <c r="G487" i="130"/>
  <c r="G485" i="130" s="1"/>
  <c r="F515" i="130"/>
  <c r="F513" i="130" s="1"/>
  <c r="F616" i="130"/>
  <c r="C618" i="130"/>
  <c r="I261" i="130"/>
  <c r="D298" i="130"/>
  <c r="D511" i="130"/>
  <c r="D509" i="130"/>
  <c r="I825" i="130"/>
  <c r="I823" i="130" s="1"/>
  <c r="G84" i="130"/>
  <c r="F233" i="130"/>
  <c r="G3044" i="130"/>
  <c r="G233" i="130"/>
  <c r="D268" i="130"/>
  <c r="D292" i="130"/>
  <c r="C351" i="130"/>
  <c r="C433" i="130"/>
  <c r="C461" i="130"/>
  <c r="F483" i="130"/>
  <c r="F481" i="130" s="1"/>
  <c r="C488" i="130"/>
  <c r="G531" i="130"/>
  <c r="F2969" i="130"/>
  <c r="F630" i="130"/>
  <c r="C665" i="130"/>
  <c r="E679" i="130"/>
  <c r="E755" i="130"/>
  <c r="E753" i="130" s="1"/>
  <c r="C919" i="130"/>
  <c r="C348" i="130"/>
  <c r="C477" i="130"/>
  <c r="E475" i="130"/>
  <c r="D594" i="130"/>
  <c r="E88" i="130"/>
  <c r="G98" i="130"/>
  <c r="G2973" i="130"/>
  <c r="C253" i="130"/>
  <c r="C255" i="130"/>
  <c r="D322" i="130"/>
  <c r="C322" i="130" s="1"/>
  <c r="C339" i="130"/>
  <c r="D431" i="130"/>
  <c r="C441" i="130"/>
  <c r="D456" i="130"/>
  <c r="C462" i="130"/>
  <c r="D486" i="130"/>
  <c r="H677" i="130"/>
  <c r="H675" i="130" s="1"/>
  <c r="H663" i="130" s="1"/>
  <c r="H661" i="130" s="1"/>
  <c r="F755" i="130"/>
  <c r="F753" i="130" s="1"/>
  <c r="G755" i="130"/>
  <c r="G753" i="130" s="1"/>
  <c r="G3009" i="130"/>
  <c r="D279" i="130"/>
  <c r="D281" i="130"/>
  <c r="E3093" i="130"/>
  <c r="E305" i="130"/>
  <c r="E439" i="130"/>
  <c r="E437" i="130" s="1"/>
  <c r="E431" i="130" s="1"/>
  <c r="E429" i="130" s="1"/>
  <c r="I498" i="130"/>
  <c r="I496" i="130" s="1"/>
  <c r="H3060" i="130"/>
  <c r="C3060" i="130" s="1"/>
  <c r="H498" i="130"/>
  <c r="H496" i="130" s="1"/>
  <c r="F589" i="130"/>
  <c r="D565" i="130"/>
  <c r="H262" i="130"/>
  <c r="I3069" i="130"/>
  <c r="D612" i="130"/>
  <c r="I898" i="130"/>
  <c r="C898" i="130" s="1"/>
  <c r="C900" i="130"/>
  <c r="E234" i="130"/>
  <c r="F3045" i="130"/>
  <c r="F234" i="130"/>
  <c r="I317" i="130"/>
  <c r="E3094" i="130"/>
  <c r="E3090" i="130" s="1"/>
  <c r="E384" i="130"/>
  <c r="I414" i="130"/>
  <c r="I412" i="130" s="1"/>
  <c r="I410" i="130" s="1"/>
  <c r="C617" i="130"/>
  <c r="G615" i="130"/>
  <c r="G613" i="130" s="1"/>
  <c r="G611" i="130" s="1"/>
  <c r="G609" i="130" s="1"/>
  <c r="G589" i="130"/>
  <c r="I755" i="130"/>
  <c r="I753" i="130" s="1"/>
  <c r="C765" i="130"/>
  <c r="C899" i="130"/>
  <c r="D897" i="130"/>
  <c r="G234" i="130"/>
  <c r="G232" i="130" s="1"/>
  <c r="C303" i="130"/>
  <c r="F3094" i="130"/>
  <c r="C434" i="130"/>
  <c r="E482" i="130"/>
  <c r="E480" i="130" s="1"/>
  <c r="I486" i="130"/>
  <c r="I484" i="130" s="1"/>
  <c r="E3059" i="130"/>
  <c r="E406" i="130"/>
  <c r="C518" i="130"/>
  <c r="E514" i="130"/>
  <c r="D664" i="130"/>
  <c r="H631" i="130"/>
  <c r="C793" i="130"/>
  <c r="C811" i="130"/>
  <c r="C889" i="130"/>
  <c r="C1591" i="130"/>
  <c r="D1589" i="130"/>
  <c r="C1589" i="130" s="1"/>
  <c r="F3022" i="130"/>
  <c r="D588" i="130"/>
  <c r="G678" i="130"/>
  <c r="G676" i="130" s="1"/>
  <c r="G2976" i="130" s="1"/>
  <c r="E802" i="130"/>
  <c r="E792" i="130" s="1"/>
  <c r="E782" i="130" s="1"/>
  <c r="E780" i="130" s="1"/>
  <c r="I3031" i="130"/>
  <c r="I633" i="130"/>
  <c r="I545" i="130" s="1"/>
  <c r="C1408" i="130"/>
  <c r="D1406" i="130"/>
  <c r="C1630" i="130"/>
  <c r="E1612" i="130"/>
  <c r="C666" i="130"/>
  <c r="C758" i="130"/>
  <c r="C786" i="130"/>
  <c r="E630" i="130"/>
  <c r="D756" i="130"/>
  <c r="E754" i="130"/>
  <c r="E752" i="130" s="1"/>
  <c r="F3030" i="130"/>
  <c r="C1415" i="130"/>
  <c r="C619" i="130"/>
  <c r="E2970" i="130"/>
  <c r="E631" i="130"/>
  <c r="D679" i="130"/>
  <c r="E680" i="130"/>
  <c r="E724" i="130"/>
  <c r="C817" i="130"/>
  <c r="C1382" i="130"/>
  <c r="E1380" i="130"/>
  <c r="E1366" i="130" s="1"/>
  <c r="D1414" i="130"/>
  <c r="H3095" i="130"/>
  <c r="H3091" i="130" s="1"/>
  <c r="D547" i="130"/>
  <c r="C547" i="130" s="1"/>
  <c r="H630" i="130"/>
  <c r="C812" i="130"/>
  <c r="C670" i="130"/>
  <c r="C803" i="130"/>
  <c r="E801" i="130"/>
  <c r="E791" i="130" s="1"/>
  <c r="E642" i="130" s="1"/>
  <c r="E554" i="130" s="1"/>
  <c r="E44" i="130" s="1"/>
  <c r="D3022" i="130"/>
  <c r="C1009" i="130"/>
  <c r="C955" i="130"/>
  <c r="C834" i="130"/>
  <c r="D832" i="130"/>
  <c r="F886" i="130"/>
  <c r="C888" i="130"/>
  <c r="E3031" i="130"/>
  <c r="D2969" i="130"/>
  <c r="I2970" i="130"/>
  <c r="C759" i="130"/>
  <c r="C938" i="130"/>
  <c r="C737" i="130"/>
  <c r="E723" i="130"/>
  <c r="G3031" i="130"/>
  <c r="H3009" i="130"/>
  <c r="C922" i="130"/>
  <c r="E920" i="130"/>
  <c r="E931" i="130"/>
  <c r="G953" i="130"/>
  <c r="C1282" i="130"/>
  <c r="C1301" i="130"/>
  <c r="C1393" i="130"/>
  <c r="G1414" i="130"/>
  <c r="G1412" i="130" s="1"/>
  <c r="G3033" i="130" s="1"/>
  <c r="C1432" i="130"/>
  <c r="C1500" i="130"/>
  <c r="D833" i="130"/>
  <c r="C835" i="130"/>
  <c r="E3008" i="130"/>
  <c r="G931" i="130"/>
  <c r="C1623" i="130"/>
  <c r="E1611" i="130"/>
  <c r="E1609" i="130" s="1"/>
  <c r="C1792" i="130"/>
  <c r="D1780" i="130"/>
  <c r="H1894" i="130"/>
  <c r="H1892" i="130" s="1"/>
  <c r="H1890" i="130" s="1"/>
  <c r="H1888" i="130" s="1"/>
  <c r="C1385" i="130"/>
  <c r="E1367" i="130"/>
  <c r="D909" i="130"/>
  <c r="H909" i="130"/>
  <c r="H907" i="130" s="1"/>
  <c r="H905" i="130" s="1"/>
  <c r="E3030" i="130"/>
  <c r="D1609" i="130"/>
  <c r="F1656" i="130"/>
  <c r="F1654" i="130" s="1"/>
  <c r="F1652" i="130" s="1"/>
  <c r="F1644" i="130" s="1"/>
  <c r="H930" i="130"/>
  <c r="F1366" i="130"/>
  <c r="H1413" i="130"/>
  <c r="H1411" i="130" s="1"/>
  <c r="H3032" i="130" s="1"/>
  <c r="H3028" i="130" s="1"/>
  <c r="I932" i="130"/>
  <c r="I930" i="130" s="1"/>
  <c r="D1285" i="130"/>
  <c r="C1285" i="130" s="1"/>
  <c r="D1289" i="130"/>
  <c r="C1289" i="130" s="1"/>
  <c r="E1499" i="130"/>
  <c r="E1443" i="130" s="1"/>
  <c r="C1592" i="130"/>
  <c r="C1659" i="130"/>
  <c r="E1657" i="130"/>
  <c r="C1861" i="130"/>
  <c r="E1879" i="130"/>
  <c r="C2356" i="130"/>
  <c r="G2332" i="130"/>
  <c r="G2330" i="130" s="1"/>
  <c r="G2328" i="130" s="1"/>
  <c r="G2326" i="130" s="1"/>
  <c r="E1171" i="130"/>
  <c r="C1171" i="130" s="1"/>
  <c r="D1407" i="130"/>
  <c r="D1571" i="130"/>
  <c r="C1571" i="130" s="1"/>
  <c r="D1603" i="130"/>
  <c r="C1901" i="130"/>
  <c r="D1283" i="130"/>
  <c r="C1283" i="130" s="1"/>
  <c r="C1469" i="130"/>
  <c r="C1502" i="130"/>
  <c r="C1546" i="130"/>
  <c r="C1702" i="130"/>
  <c r="D1688" i="130"/>
  <c r="C2048" i="130"/>
  <c r="C2468" i="130"/>
  <c r="D2466" i="130"/>
  <c r="D2459" i="130"/>
  <c r="C2656" i="130"/>
  <c r="D2614" i="130"/>
  <c r="C2003" i="130"/>
  <c r="E1997" i="130"/>
  <c r="C2019" i="130"/>
  <c r="E2011" i="130"/>
  <c r="C2011" i="130" s="1"/>
  <c r="D1281" i="130"/>
  <c r="C1281" i="130" s="1"/>
  <c r="C1410" i="130"/>
  <c r="C1574" i="130"/>
  <c r="E1605" i="130"/>
  <c r="E1603" i="130" s="1"/>
  <c r="E656" i="130" s="1"/>
  <c r="E572" i="130" s="1"/>
  <c r="E72" i="130" s="1"/>
  <c r="C1715" i="130"/>
  <c r="E1878" i="130"/>
  <c r="E1876" i="130" s="1"/>
  <c r="E1874" i="130" s="1"/>
  <c r="E1872" i="130" s="1"/>
  <c r="F1895" i="130"/>
  <c r="F1688" i="130"/>
  <c r="C2104" i="130"/>
  <c r="I2092" i="130"/>
  <c r="I2062" i="130" s="1"/>
  <c r="I2060" i="130" s="1"/>
  <c r="I2058" i="130" s="1"/>
  <c r="I2056" i="130" s="1"/>
  <c r="I2040" i="130" s="1"/>
  <c r="C990" i="130"/>
  <c r="E1170" i="130"/>
  <c r="D1279" i="130"/>
  <c r="C1279" i="130" s="1"/>
  <c r="D1287" i="130"/>
  <c r="C1287" i="130" s="1"/>
  <c r="C1710" i="130"/>
  <c r="C1797" i="130"/>
  <c r="I1796" i="130"/>
  <c r="C1796" i="130" s="1"/>
  <c r="I1781" i="130"/>
  <c r="I1779" i="130" s="1"/>
  <c r="I1777" i="130" s="1"/>
  <c r="I1775" i="130" s="1"/>
  <c r="I1773" i="130" s="1"/>
  <c r="H1895" i="130"/>
  <c r="E1998" i="130"/>
  <c r="C1998" i="130" s="1"/>
  <c r="D1366" i="130"/>
  <c r="D950" i="130" s="1"/>
  <c r="E1416" i="130"/>
  <c r="E1414" i="130" s="1"/>
  <c r="E1412" i="130" s="1"/>
  <c r="E1404" i="130" s="1"/>
  <c r="D1423" i="130"/>
  <c r="C1423" i="130" s="1"/>
  <c r="I1857" i="130"/>
  <c r="I1855" i="130" s="1"/>
  <c r="I1853" i="130" s="1"/>
  <c r="I1851" i="130" s="1"/>
  <c r="D1656" i="130"/>
  <c r="C1681" i="130"/>
  <c r="I1675" i="130"/>
  <c r="C1703" i="130"/>
  <c r="D1689" i="130"/>
  <c r="C1975" i="130"/>
  <c r="C2095" i="130"/>
  <c r="D2093" i="130"/>
  <c r="C1714" i="130"/>
  <c r="C1728" i="130"/>
  <c r="H1722" i="130"/>
  <c r="C1866" i="130"/>
  <c r="C2027" i="130"/>
  <c r="C2046" i="130"/>
  <c r="C1669" i="130"/>
  <c r="C1725" i="130"/>
  <c r="E1723" i="130"/>
  <c r="G1896" i="130"/>
  <c r="D1896" i="130"/>
  <c r="D2047" i="130"/>
  <c r="E2064" i="130"/>
  <c r="E2062" i="130" s="1"/>
  <c r="E2060" i="130" s="1"/>
  <c r="E2058" i="130" s="1"/>
  <c r="E2056" i="130" s="1"/>
  <c r="E2040" i="130" s="1"/>
  <c r="I2555" i="130"/>
  <c r="I2553" i="130" s="1"/>
  <c r="I2551" i="130" s="1"/>
  <c r="I2549" i="130" s="1"/>
  <c r="C2557" i="130"/>
  <c r="I2012" i="130"/>
  <c r="E2036" i="130"/>
  <c r="C2036" i="130" s="1"/>
  <c r="C2299" i="130"/>
  <c r="F2368" i="130"/>
  <c r="F2366" i="130" s="1"/>
  <c r="C2539" i="130"/>
  <c r="D2554" i="130"/>
  <c r="C2556" i="130"/>
  <c r="D2770" i="130"/>
  <c r="C1987" i="130"/>
  <c r="C2535" i="130"/>
  <c r="C2563" i="130"/>
  <c r="D2561" i="130"/>
  <c r="E1691" i="130"/>
  <c r="E1860" i="130"/>
  <c r="D1880" i="130"/>
  <c r="D1997" i="130"/>
  <c r="D2044" i="130"/>
  <c r="E2049" i="130"/>
  <c r="E2047" i="130" s="1"/>
  <c r="E2045" i="130" s="1"/>
  <c r="E2043" i="130" s="1"/>
  <c r="C2540" i="130"/>
  <c r="D2538" i="130"/>
  <c r="G2920" i="130"/>
  <c r="G2918" i="130" s="1"/>
  <c r="G2916" i="130" s="1"/>
  <c r="D1781" i="130"/>
  <c r="F2136" i="130"/>
  <c r="F2134" i="130" s="1"/>
  <c r="F2132" i="130" s="1"/>
  <c r="F2130" i="130" s="1"/>
  <c r="C2280" i="130"/>
  <c r="C2335" i="130"/>
  <c r="E2333" i="130"/>
  <c r="C2616" i="130"/>
  <c r="G2614" i="130"/>
  <c r="G2495" i="130" s="1"/>
  <c r="G2493" i="130" s="1"/>
  <c r="C2507" i="130"/>
  <c r="D2720" i="130"/>
  <c r="C2000" i="130"/>
  <c r="E2035" i="130"/>
  <c r="C2035" i="130" s="1"/>
  <c r="C2371" i="130"/>
  <c r="E2369" i="130"/>
  <c r="E2367" i="130" s="1"/>
  <c r="F2466" i="130"/>
  <c r="F2464" i="130" s="1"/>
  <c r="F2462" i="130" s="1"/>
  <c r="F2459" i="130"/>
  <c r="F2457" i="130" s="1"/>
  <c r="F2455" i="130" s="1"/>
  <c r="F2453" i="130" s="1"/>
  <c r="D1741" i="130"/>
  <c r="D1859" i="130"/>
  <c r="D2136" i="130"/>
  <c r="F2505" i="130"/>
  <c r="F2503" i="130" s="1"/>
  <c r="F2501" i="130" s="1"/>
  <c r="C2537" i="130"/>
  <c r="C2541" i="130"/>
  <c r="C2593" i="130"/>
  <c r="E2587" i="130"/>
  <c r="I3017" i="130"/>
  <c r="I2489" i="130"/>
  <c r="C2707" i="130"/>
  <c r="C2137" i="130"/>
  <c r="H2553" i="130"/>
  <c r="H2551" i="130" s="1"/>
  <c r="H2549" i="130" s="1"/>
  <c r="H2486" i="130"/>
  <c r="H559" i="130" s="1"/>
  <c r="H49" i="130" s="1"/>
  <c r="F2553" i="130"/>
  <c r="F2551" i="130" s="1"/>
  <c r="F2549" i="130" s="1"/>
  <c r="I3018" i="130"/>
  <c r="H2614" i="130"/>
  <c r="I2684" i="130"/>
  <c r="C2751" i="130"/>
  <c r="I2771" i="130"/>
  <c r="I2769" i="130" s="1"/>
  <c r="D2923" i="130"/>
  <c r="I2333" i="130"/>
  <c r="I2331" i="130" s="1"/>
  <c r="I2329" i="130" s="1"/>
  <c r="I2327" i="130" s="1"/>
  <c r="I2325" i="130" s="1"/>
  <c r="I2381" i="130"/>
  <c r="I2379" i="130" s="1"/>
  <c r="C2388" i="130"/>
  <c r="F2552" i="130"/>
  <c r="F2550" i="130" s="1"/>
  <c r="F2548" i="130" s="1"/>
  <c r="H2577" i="130"/>
  <c r="C2631" i="130"/>
  <c r="H2941" i="130"/>
  <c r="H2939" i="130" s="1"/>
  <c r="H2937" i="130" s="1"/>
  <c r="H2935" i="130" s="1"/>
  <c r="C2943" i="130"/>
  <c r="C2370" i="130"/>
  <c r="D2504" i="130"/>
  <c r="I2505" i="130"/>
  <c r="I2503" i="130" s="1"/>
  <c r="I2501" i="130" s="1"/>
  <c r="C2617" i="130"/>
  <c r="C2706" i="130"/>
  <c r="G2465" i="130"/>
  <c r="G2463" i="130" s="1"/>
  <c r="G2461" i="130" s="1"/>
  <c r="C2580" i="130"/>
  <c r="I2588" i="130"/>
  <c r="I2770" i="130"/>
  <c r="I2768" i="130" s="1"/>
  <c r="D2937" i="130"/>
  <c r="C2347" i="130"/>
  <c r="H2465" i="130"/>
  <c r="H2463" i="130" s="1"/>
  <c r="H2461" i="130" s="1"/>
  <c r="D2469" i="130"/>
  <c r="D3017" i="130"/>
  <c r="D2771" i="130"/>
  <c r="C2828" i="130"/>
  <c r="C2872" i="130"/>
  <c r="D2135" i="130"/>
  <c r="C2338" i="130"/>
  <c r="I2504" i="130"/>
  <c r="I2502" i="130" s="1"/>
  <c r="I2500" i="130" s="1"/>
  <c r="C2632" i="130"/>
  <c r="F2956" i="130"/>
  <c r="C2958" i="130"/>
  <c r="C2584" i="130"/>
  <c r="I2615" i="130"/>
  <c r="I2613" i="130" s="1"/>
  <c r="C2940" i="130"/>
  <c r="D2938" i="130"/>
  <c r="D2505" i="130"/>
  <c r="C2567" i="130"/>
  <c r="C2579" i="130"/>
  <c r="I2685" i="130"/>
  <c r="I2683" i="130" s="1"/>
  <c r="I2498" i="130" s="1"/>
  <c r="I577" i="130" s="1"/>
  <c r="I77" i="130" s="1"/>
  <c r="C2687" i="130"/>
  <c r="D2920" i="130"/>
  <c r="C2961" i="130"/>
  <c r="D2959" i="130"/>
  <c r="C2596" i="130"/>
  <c r="E3018" i="130"/>
  <c r="C2661" i="130"/>
  <c r="F2682" i="130"/>
  <c r="F2497" i="130" s="1"/>
  <c r="F576" i="130" s="1"/>
  <c r="F76" i="130" s="1"/>
  <c r="D2605" i="130"/>
  <c r="C2633" i="130"/>
  <c r="C2637" i="130"/>
  <c r="F2907" i="130"/>
  <c r="C2909" i="130"/>
  <c r="G2683" i="130"/>
  <c r="G2498" i="130" s="1"/>
  <c r="G577" i="130" s="1"/>
  <c r="C2869" i="130"/>
  <c r="C2947" i="130"/>
  <c r="H2683" i="130"/>
  <c r="H2498" i="130" s="1"/>
  <c r="H577" i="130" s="1"/>
  <c r="H77" i="130" s="1"/>
  <c r="C2757" i="130"/>
  <c r="D2755" i="130"/>
  <c r="C2755" i="130" s="1"/>
  <c r="C2879" i="130"/>
  <c r="C2912" i="130"/>
  <c r="C2933" i="130"/>
  <c r="C3075" i="130"/>
  <c r="C2877" i="130"/>
  <c r="G2615" i="130"/>
  <c r="C2703" i="130"/>
  <c r="C2932" i="130"/>
  <c r="H2836" i="130"/>
  <c r="C2840" i="130"/>
  <c r="C2908" i="130"/>
  <c r="C2930" i="130"/>
  <c r="C3082" i="130"/>
  <c r="F2906" i="130"/>
  <c r="F2485" i="130" s="1"/>
  <c r="C2960" i="130"/>
  <c r="C2841" i="130"/>
  <c r="E2925" i="130"/>
  <c r="E2923" i="130" s="1"/>
  <c r="D3087" i="130"/>
  <c r="G2127" i="130" l="1"/>
  <c r="I110" i="130"/>
  <c r="I108" i="130" s="1"/>
  <c r="I106" i="130" s="1"/>
  <c r="H288" i="130"/>
  <c r="D31" i="130"/>
  <c r="F950" i="130"/>
  <c r="F948" i="130" s="1"/>
  <c r="F508" i="130"/>
  <c r="F506" i="130" s="1"/>
  <c r="I2767" i="130"/>
  <c r="I2765" i="130" s="1"/>
  <c r="H1762" i="130"/>
  <c r="F1686" i="130"/>
  <c r="F1684" i="130" s="1"/>
  <c r="F1682" i="130" s="1"/>
  <c r="F1642" i="130" s="1"/>
  <c r="H276" i="130"/>
  <c r="H274" i="130" s="1"/>
  <c r="H3029" i="130"/>
  <c r="C1743" i="130"/>
  <c r="I950" i="130"/>
  <c r="I948" i="130" s="1"/>
  <c r="C532" i="130"/>
  <c r="H1441" i="130"/>
  <c r="H1439" i="130" s="1"/>
  <c r="E1604" i="130"/>
  <c r="H3057" i="130"/>
  <c r="H3055" i="130" s="1"/>
  <c r="C2093" i="130"/>
  <c r="C416" i="130"/>
  <c r="G289" i="130"/>
  <c r="I1442" i="130"/>
  <c r="I1440" i="130" s="1"/>
  <c r="I1438" i="130" s="1"/>
  <c r="I1402" i="130" s="1"/>
  <c r="G1442" i="130"/>
  <c r="G1440" i="130" s="1"/>
  <c r="G1438" i="130" s="1"/>
  <c r="G1769" i="130"/>
  <c r="G1767" i="130" s="1"/>
  <c r="G1765" i="130" s="1"/>
  <c r="G1763" i="130" s="1"/>
  <c r="I2495" i="130"/>
  <c r="I2493" i="130" s="1"/>
  <c r="E3021" i="130"/>
  <c r="G95" i="130"/>
  <c r="G93" i="130" s="1"/>
  <c r="G91" i="130" s="1"/>
  <c r="G782" i="130"/>
  <c r="G780" i="130" s="1"/>
  <c r="I659" i="130"/>
  <c r="H2127" i="130"/>
  <c r="D2495" i="130"/>
  <c r="G97" i="130"/>
  <c r="H1687" i="130"/>
  <c r="H1685" i="130" s="1"/>
  <c r="H1683" i="130" s="1"/>
  <c r="H1643" i="130" s="1"/>
  <c r="G32" i="130"/>
  <c r="I2986" i="130"/>
  <c r="I2984" i="130" s="1"/>
  <c r="I2982" i="130" s="1"/>
  <c r="E277" i="130"/>
  <c r="E275" i="130" s="1"/>
  <c r="H2495" i="130"/>
  <c r="H2493" i="130" s="1"/>
  <c r="H2491" i="130" s="1"/>
  <c r="I641" i="130"/>
  <c r="I553" i="130" s="1"/>
  <c r="I43" i="130" s="1"/>
  <c r="I277" i="130"/>
  <c r="I275" i="130" s="1"/>
  <c r="C85" i="130"/>
  <c r="F2483" i="130"/>
  <c r="F2481" i="130" s="1"/>
  <c r="F2479" i="130" s="1"/>
  <c r="F2477" i="130" s="1"/>
  <c r="F1761" i="130"/>
  <c r="F1759" i="130" s="1"/>
  <c r="F1757" i="130" s="1"/>
  <c r="F1753" i="130" s="1"/>
  <c r="G1403" i="130"/>
  <c r="I1687" i="130"/>
  <c r="I1685" i="130" s="1"/>
  <c r="I1683" i="130" s="1"/>
  <c r="H1404" i="130"/>
  <c r="D193" i="130"/>
  <c r="E32" i="130"/>
  <c r="C933" i="130"/>
  <c r="D781" i="130"/>
  <c r="H781" i="130"/>
  <c r="H779" i="130" s="1"/>
  <c r="I3022" i="130"/>
  <c r="C118" i="130"/>
  <c r="E111" i="130"/>
  <c r="E109" i="130" s="1"/>
  <c r="E107" i="130" s="1"/>
  <c r="E103" i="130" s="1"/>
  <c r="I640" i="130"/>
  <c r="D2484" i="130"/>
  <c r="D2482" i="130" s="1"/>
  <c r="E1742" i="130"/>
  <c r="E1740" i="130" s="1"/>
  <c r="C1740" i="130" s="1"/>
  <c r="H1761" i="130"/>
  <c r="H1759" i="130" s="1"/>
  <c r="H1757" i="130" s="1"/>
  <c r="H1753" i="130" s="1"/>
  <c r="I86" i="130"/>
  <c r="I3033" i="130"/>
  <c r="I3029" i="130" s="1"/>
  <c r="H782" i="130"/>
  <c r="H780" i="130" s="1"/>
  <c r="I3010" i="130"/>
  <c r="I3006" i="130" s="1"/>
  <c r="I3004" i="130" s="1"/>
  <c r="C3072" i="130"/>
  <c r="F828" i="130"/>
  <c r="F826" i="130" s="1"/>
  <c r="H751" i="130"/>
  <c r="H749" i="130" s="1"/>
  <c r="I116" i="130"/>
  <c r="H40" i="130"/>
  <c r="E231" i="130"/>
  <c r="C3047" i="130"/>
  <c r="E2136" i="130"/>
  <c r="E2134" i="130" s="1"/>
  <c r="E2132" i="130" s="1"/>
  <c r="E2130" i="130" s="1"/>
  <c r="E2128" i="130" s="1"/>
  <c r="G3021" i="130"/>
  <c r="G559" i="130"/>
  <c r="G49" i="130" s="1"/>
  <c r="H426" i="130"/>
  <c r="H424" i="130" s="1"/>
  <c r="H422" i="130" s="1"/>
  <c r="H420" i="130" s="1"/>
  <c r="G1642" i="130"/>
  <c r="F1687" i="130"/>
  <c r="F1685" i="130" s="1"/>
  <c r="F1683" i="130" s="1"/>
  <c r="F1643" i="130" s="1"/>
  <c r="I1896" i="130"/>
  <c r="C1723" i="130"/>
  <c r="F750" i="130"/>
  <c r="F748" i="130" s="1"/>
  <c r="D659" i="130"/>
  <c r="I645" i="130"/>
  <c r="F414" i="130"/>
  <c r="F412" i="130" s="1"/>
  <c r="F410" i="130" s="1"/>
  <c r="C307" i="130"/>
  <c r="C305" i="130" s="1"/>
  <c r="C458" i="130"/>
  <c r="C533" i="130"/>
  <c r="I558" i="130"/>
  <c r="I48" i="130" s="1"/>
  <c r="D3093" i="130"/>
  <c r="C3093" i="130" s="1"/>
  <c r="C1881" i="130"/>
  <c r="I2332" i="130"/>
  <c r="I2330" i="130" s="1"/>
  <c r="I2328" i="130" s="1"/>
  <c r="I2326" i="130" s="1"/>
  <c r="I2128" i="130" s="1"/>
  <c r="C2378" i="130"/>
  <c r="I2127" i="130"/>
  <c r="C1898" i="130"/>
  <c r="I1686" i="130"/>
  <c r="I1684" i="130" s="1"/>
  <c r="I1682" i="130" s="1"/>
  <c r="F558" i="130"/>
  <c r="F48" i="130" s="1"/>
  <c r="D2376" i="130"/>
  <c r="C2376" i="130" s="1"/>
  <c r="H289" i="130"/>
  <c r="F648" i="130"/>
  <c r="F564" i="130" s="1"/>
  <c r="G2767" i="130"/>
  <c r="G2765" i="130" s="1"/>
  <c r="G2763" i="130" s="1"/>
  <c r="E33" i="130"/>
  <c r="G276" i="130"/>
  <c r="G274" i="130" s="1"/>
  <c r="G2766" i="130"/>
  <c r="G2764" i="130" s="1"/>
  <c r="G2762" i="130" s="1"/>
  <c r="E34" i="130"/>
  <c r="H3073" i="130"/>
  <c r="H3067" i="130" s="1"/>
  <c r="H3065" i="130" s="1"/>
  <c r="C513" i="130"/>
  <c r="E511" i="130"/>
  <c r="I111" i="130"/>
  <c r="I109" i="130" s="1"/>
  <c r="I107" i="130" s="1"/>
  <c r="I103" i="130" s="1"/>
  <c r="C2380" i="130"/>
  <c r="E952" i="130"/>
  <c r="H3077" i="130"/>
  <c r="G3057" i="130"/>
  <c r="G3055" i="130" s="1"/>
  <c r="H504" i="130"/>
  <c r="H115" i="130"/>
  <c r="C386" i="130"/>
  <c r="D3084" i="130"/>
  <c r="C3084" i="130" s="1"/>
  <c r="C2588" i="130"/>
  <c r="F2128" i="130"/>
  <c r="E1403" i="130"/>
  <c r="D384" i="130"/>
  <c r="C384" i="130" s="1"/>
  <c r="D3094" i="130"/>
  <c r="D3090" i="130" s="1"/>
  <c r="H3049" i="130"/>
  <c r="H3043" i="130" s="1"/>
  <c r="F96" i="130"/>
  <c r="E3028" i="130"/>
  <c r="I314" i="130"/>
  <c r="I312" i="130" s="1"/>
  <c r="I290" i="130" s="1"/>
  <c r="I288" i="130" s="1"/>
  <c r="D782" i="130"/>
  <c r="G641" i="130"/>
  <c r="I781" i="130"/>
  <c r="I779" i="130" s="1"/>
  <c r="I2993" i="130" s="1"/>
  <c r="I2991" i="130" s="1"/>
  <c r="I2989" i="130" s="1"/>
  <c r="I3028" i="130"/>
  <c r="H1442" i="130"/>
  <c r="H1440" i="130" s="1"/>
  <c r="H1438" i="130" s="1"/>
  <c r="H2763" i="130"/>
  <c r="G659" i="130"/>
  <c r="I658" i="130"/>
  <c r="G1643" i="130"/>
  <c r="C2722" i="130"/>
  <c r="G1761" i="130"/>
  <c r="G1759" i="130" s="1"/>
  <c r="G1757" i="130" s="1"/>
  <c r="G1753" i="130" s="1"/>
  <c r="G1751" i="130" s="1"/>
  <c r="I34" i="130"/>
  <c r="I654" i="130"/>
  <c r="I570" i="130" s="1"/>
  <c r="I70" i="130" s="1"/>
  <c r="C236" i="130"/>
  <c r="G114" i="130"/>
  <c r="E2770" i="130"/>
  <c r="E2768" i="130" s="1"/>
  <c r="E2766" i="130" s="1"/>
  <c r="E2764" i="130" s="1"/>
  <c r="E2762" i="130" s="1"/>
  <c r="C2922" i="130"/>
  <c r="G2491" i="130"/>
  <c r="F1770" i="130"/>
  <c r="F1768" i="130" s="1"/>
  <c r="F1766" i="130" s="1"/>
  <c r="F1764" i="130" s="1"/>
  <c r="C269" i="130"/>
  <c r="C2876" i="130"/>
  <c r="G781" i="130"/>
  <c r="G779" i="130" s="1"/>
  <c r="G2993" i="130" s="1"/>
  <c r="G2991" i="130" s="1"/>
  <c r="G2989" i="130" s="1"/>
  <c r="I1403" i="130"/>
  <c r="I1401" i="130" s="1"/>
  <c r="F32" i="130"/>
  <c r="H655" i="130"/>
  <c r="H571" i="130" s="1"/>
  <c r="H71" i="130" s="1"/>
  <c r="C1722" i="130"/>
  <c r="G951" i="130"/>
  <c r="G949" i="130" s="1"/>
  <c r="G929" i="130" s="1"/>
  <c r="G927" i="130" s="1"/>
  <c r="F1404" i="130"/>
  <c r="F1402" i="130" s="1"/>
  <c r="F3029" i="130"/>
  <c r="I642" i="130"/>
  <c r="I554" i="130" s="1"/>
  <c r="I44" i="130" s="1"/>
  <c r="D404" i="130"/>
  <c r="C418" i="130"/>
  <c r="E1688" i="130"/>
  <c r="E1686" i="130" s="1"/>
  <c r="E1684" i="130" s="1"/>
  <c r="E1682" i="130" s="1"/>
  <c r="E1642" i="130" s="1"/>
  <c r="I404" i="130"/>
  <c r="C2924" i="130"/>
  <c r="C599" i="130"/>
  <c r="C588" i="130" s="1"/>
  <c r="C586" i="130" s="1"/>
  <c r="C584" i="130" s="1"/>
  <c r="I588" i="130"/>
  <c r="I586" i="130" s="1"/>
  <c r="I584" i="130" s="1"/>
  <c r="I582" i="130" s="1"/>
  <c r="I580" i="130" s="1"/>
  <c r="G3078" i="130"/>
  <c r="G3074" i="130"/>
  <c r="G3068" i="130" s="1"/>
  <c r="G3066" i="130" s="1"/>
  <c r="F2611" i="130"/>
  <c r="C809" i="130"/>
  <c r="E191" i="130"/>
  <c r="E189" i="130" s="1"/>
  <c r="E181" i="130" s="1"/>
  <c r="E179" i="130" s="1"/>
  <c r="C1611" i="130"/>
  <c r="F781" i="130"/>
  <c r="F779" i="130" s="1"/>
  <c r="F2993" i="130" s="1"/>
  <c r="F2991" i="130" s="1"/>
  <c r="F2989" i="130" s="1"/>
  <c r="E530" i="130"/>
  <c r="C530" i="130" s="1"/>
  <c r="G3000" i="130"/>
  <c r="G2998" i="130" s="1"/>
  <c r="G2996" i="130" s="1"/>
  <c r="C2974" i="130"/>
  <c r="C1674" i="130"/>
  <c r="G2128" i="130"/>
  <c r="E644" i="130"/>
  <c r="H2609" i="130"/>
  <c r="H2607" i="130" s="1"/>
  <c r="H2605" i="130" s="1"/>
  <c r="H3018" i="130" s="1"/>
  <c r="I1654" i="130"/>
  <c r="I1652" i="130" s="1"/>
  <c r="I1644" i="130" s="1"/>
  <c r="C1672" i="130"/>
  <c r="I2682" i="130"/>
  <c r="I2497" i="130" s="1"/>
  <c r="I576" i="130" s="1"/>
  <c r="I76" i="130" s="1"/>
  <c r="H659" i="130"/>
  <c r="F34" i="130"/>
  <c r="H1770" i="130"/>
  <c r="G3011" i="130"/>
  <c r="G3007" i="130" s="1"/>
  <c r="G3005" i="130" s="1"/>
  <c r="E54" i="130"/>
  <c r="C910" i="130"/>
  <c r="E531" i="130"/>
  <c r="E505" i="130" s="1"/>
  <c r="E419" i="130"/>
  <c r="C419" i="130" s="1"/>
  <c r="F655" i="130"/>
  <c r="F571" i="130" s="1"/>
  <c r="I951" i="130"/>
  <c r="I949" i="130" s="1"/>
  <c r="I929" i="130" s="1"/>
  <c r="I927" i="130" s="1"/>
  <c r="E3000" i="130"/>
  <c r="E2998" i="130" s="1"/>
  <c r="E2996" i="130" s="1"/>
  <c r="C546" i="130"/>
  <c r="H2128" i="130"/>
  <c r="H3074" i="130"/>
  <c r="H3068" i="130" s="1"/>
  <c r="H3066" i="130" s="1"/>
  <c r="C406" i="130"/>
  <c r="G750" i="130"/>
  <c r="G748" i="130" s="1"/>
  <c r="C2970" i="130"/>
  <c r="H1403" i="130"/>
  <c r="G896" i="130"/>
  <c r="G894" i="130" s="1"/>
  <c r="E1441" i="130"/>
  <c r="E1439" i="130" s="1"/>
  <c r="E1437" i="130" s="1"/>
  <c r="H32" i="130"/>
  <c r="D194" i="130"/>
  <c r="D111" i="130" s="1"/>
  <c r="D69" i="130" s="1"/>
  <c r="E2611" i="130"/>
  <c r="E2603" i="130" s="1"/>
  <c r="E2601" i="130" s="1"/>
  <c r="C149" i="130"/>
  <c r="E2063" i="130"/>
  <c r="E2061" i="130" s="1"/>
  <c r="E2059" i="130" s="1"/>
  <c r="E2057" i="130" s="1"/>
  <c r="E2041" i="130" s="1"/>
  <c r="E2135" i="130"/>
  <c r="E2133" i="130" s="1"/>
  <c r="E2131" i="130" s="1"/>
  <c r="E2129" i="130" s="1"/>
  <c r="F951" i="130"/>
  <c r="F949" i="130" s="1"/>
  <c r="F929" i="130" s="1"/>
  <c r="F927" i="130" s="1"/>
  <c r="D951" i="130"/>
  <c r="D949" i="130" s="1"/>
  <c r="D929" i="130" s="1"/>
  <c r="D927" i="130" s="1"/>
  <c r="I598" i="130"/>
  <c r="I596" i="130" s="1"/>
  <c r="I594" i="130" s="1"/>
  <c r="I592" i="130" s="1"/>
  <c r="C407" i="130"/>
  <c r="G404" i="130"/>
  <c r="G402" i="130" s="1"/>
  <c r="I655" i="130"/>
  <c r="I571" i="130" s="1"/>
  <c r="I71" i="130" s="1"/>
  <c r="C2773" i="130"/>
  <c r="H111" i="130"/>
  <c r="H109" i="130" s="1"/>
  <c r="H107" i="130" s="1"/>
  <c r="H103" i="130" s="1"/>
  <c r="G31" i="130"/>
  <c r="H3011" i="130"/>
  <c r="H3007" i="130" s="1"/>
  <c r="H3005" i="130" s="1"/>
  <c r="C1997" i="130"/>
  <c r="C930" i="130"/>
  <c r="F2609" i="130"/>
  <c r="F2607" i="130" s="1"/>
  <c r="D3021" i="130"/>
  <c r="G231" i="130"/>
  <c r="C495" i="130"/>
  <c r="E2614" i="130"/>
  <c r="E2612" i="130" s="1"/>
  <c r="E2610" i="130" s="1"/>
  <c r="E2602" i="130" s="1"/>
  <c r="E2600" i="130" s="1"/>
  <c r="G1762" i="130"/>
  <c r="G1760" i="130" s="1"/>
  <c r="G1758" i="130" s="1"/>
  <c r="G1754" i="130" s="1"/>
  <c r="E658" i="130"/>
  <c r="F1403" i="130"/>
  <c r="F1401" i="130" s="1"/>
  <c r="C496" i="130"/>
  <c r="G111" i="130"/>
  <c r="G69" i="130" s="1"/>
  <c r="C810" i="130"/>
  <c r="C600" i="130"/>
  <c r="C589" i="130" s="1"/>
  <c r="C587" i="130" s="1"/>
  <c r="C585" i="130" s="1"/>
  <c r="E2484" i="130"/>
  <c r="E2482" i="130" s="1"/>
  <c r="E2480" i="130" s="1"/>
  <c r="E2478" i="130" s="1"/>
  <c r="F3028" i="130"/>
  <c r="G505" i="130"/>
  <c r="G644" i="130"/>
  <c r="G405" i="130"/>
  <c r="G403" i="130" s="1"/>
  <c r="H641" i="130"/>
  <c r="H553" i="130" s="1"/>
  <c r="H43" i="130" s="1"/>
  <c r="I2766" i="130"/>
  <c r="I2764" i="130" s="1"/>
  <c r="I2762" i="130" s="1"/>
  <c r="G288" i="130"/>
  <c r="H2484" i="130"/>
  <c r="H2482" i="130" s="1"/>
  <c r="H2480" i="130" s="1"/>
  <c r="H2478" i="130" s="1"/>
  <c r="F2766" i="130"/>
  <c r="F2764" i="130" s="1"/>
  <c r="F2762" i="130" s="1"/>
  <c r="I2496" i="130"/>
  <c r="I2494" i="130" s="1"/>
  <c r="I2492" i="130" s="1"/>
  <c r="I2488" i="130" s="1"/>
  <c r="E908" i="130"/>
  <c r="E906" i="130" s="1"/>
  <c r="C906" i="130" s="1"/>
  <c r="C1170" i="130"/>
  <c r="H1686" i="130"/>
  <c r="H1684" i="130" s="1"/>
  <c r="H1682" i="130" s="1"/>
  <c r="H1642" i="130" s="1"/>
  <c r="F782" i="130"/>
  <c r="F780" i="130" s="1"/>
  <c r="F2994" i="130" s="1"/>
  <c r="F2992" i="130" s="1"/>
  <c r="F2990" i="130" s="1"/>
  <c r="H1437" i="130"/>
  <c r="H3036" i="130"/>
  <c r="H3034" i="130" s="1"/>
  <c r="H3026" i="130" s="1"/>
  <c r="C2971" i="130"/>
  <c r="C100" i="130"/>
  <c r="F111" i="130"/>
  <c r="F109" i="130" s="1"/>
  <c r="F107" i="130" s="1"/>
  <c r="F103" i="130" s="1"/>
  <c r="C2721" i="130"/>
  <c r="F2612" i="130"/>
  <c r="F2610" i="130" s="1"/>
  <c r="G3029" i="130"/>
  <c r="G94" i="130"/>
  <c r="G40" i="130" s="1"/>
  <c r="F110" i="130"/>
  <c r="F108" i="130" s="1"/>
  <c r="F106" i="130" s="1"/>
  <c r="F102" i="130" s="1"/>
  <c r="C282" i="130"/>
  <c r="D280" i="130"/>
  <c r="C280" i="130" s="1"/>
  <c r="D278" i="130"/>
  <c r="I1780" i="130"/>
  <c r="I1778" i="130" s="1"/>
  <c r="I1776" i="130" s="1"/>
  <c r="I1774" i="130" s="1"/>
  <c r="I1772" i="130" s="1"/>
  <c r="F2495" i="130"/>
  <c r="F2493" i="130" s="1"/>
  <c r="F2491" i="130" s="1"/>
  <c r="C613" i="130"/>
  <c r="H658" i="130"/>
  <c r="C615" i="130"/>
  <c r="C515" i="130"/>
  <c r="C595" i="130"/>
  <c r="G593" i="130"/>
  <c r="G591" i="130" s="1"/>
  <c r="C591" i="130" s="1"/>
  <c r="D3045" i="130"/>
  <c r="D234" i="130"/>
  <c r="H55" i="130"/>
  <c r="F543" i="130"/>
  <c r="F31" i="130" s="1"/>
  <c r="C2330" i="130"/>
  <c r="G3010" i="130"/>
  <c r="G3006" i="130" s="1"/>
  <c r="G3004" i="130" s="1"/>
  <c r="C791" i="130"/>
  <c r="H97" i="130"/>
  <c r="H53" i="130"/>
  <c r="G564" i="130"/>
  <c r="G62" i="130" s="1"/>
  <c r="G54" i="130"/>
  <c r="H2976" i="130"/>
  <c r="H2968" i="130" s="1"/>
  <c r="H2966" i="130" s="1"/>
  <c r="D1443" i="130"/>
  <c r="D654" i="130" s="1"/>
  <c r="I2763" i="130"/>
  <c r="C2064" i="130"/>
  <c r="E824" i="130"/>
  <c r="E822" i="130" s="1"/>
  <c r="F3011" i="130"/>
  <c r="F3007" i="130" s="1"/>
  <c r="F3005" i="130" s="1"/>
  <c r="C3059" i="130"/>
  <c r="F504" i="130"/>
  <c r="F641" i="130"/>
  <c r="C2719" i="130"/>
  <c r="G3037" i="130"/>
  <c r="G3035" i="130" s="1"/>
  <c r="H950" i="130"/>
  <c r="H948" i="130" s="1"/>
  <c r="H928" i="130" s="1"/>
  <c r="H926" i="130" s="1"/>
  <c r="H654" i="130"/>
  <c r="G950" i="130"/>
  <c r="G948" i="130" s="1"/>
  <c r="G928" i="130" s="1"/>
  <c r="G926" i="130" s="1"/>
  <c r="G654" i="130"/>
  <c r="H191" i="130"/>
  <c r="H189" i="130" s="1"/>
  <c r="H181" i="130" s="1"/>
  <c r="H179" i="130" s="1"/>
  <c r="H110" i="130"/>
  <c r="H108" i="130" s="1"/>
  <c r="H106" i="130" s="1"/>
  <c r="H102" i="130" s="1"/>
  <c r="H2496" i="130"/>
  <c r="H2494" i="130" s="1"/>
  <c r="H2492" i="130" s="1"/>
  <c r="C2092" i="130"/>
  <c r="E1895" i="130"/>
  <c r="E1893" i="130" s="1"/>
  <c r="E1891" i="130" s="1"/>
  <c r="E1889" i="130" s="1"/>
  <c r="E1887" i="130" s="1"/>
  <c r="E781" i="130"/>
  <c r="E779" i="130" s="1"/>
  <c r="E777" i="130" s="1"/>
  <c r="E775" i="130" s="1"/>
  <c r="C792" i="130"/>
  <c r="H3000" i="130"/>
  <c r="H2998" i="130" s="1"/>
  <c r="H2996" i="130" s="1"/>
  <c r="C498" i="130"/>
  <c r="I87" i="130"/>
  <c r="I33" i="130" s="1"/>
  <c r="F659" i="130"/>
  <c r="H951" i="130"/>
  <c r="H949" i="130" s="1"/>
  <c r="H929" i="130" s="1"/>
  <c r="H927" i="130" s="1"/>
  <c r="I40" i="130"/>
  <c r="I552" i="130"/>
  <c r="I42" i="130" s="1"/>
  <c r="F3061" i="130"/>
  <c r="F3057" i="130" s="1"/>
  <c r="F3055" i="130" s="1"/>
  <c r="F276" i="130"/>
  <c r="F274" i="130" s="1"/>
  <c r="G1441" i="130"/>
  <c r="G1439" i="130" s="1"/>
  <c r="G1437" i="130" s="1"/>
  <c r="G1401" i="130" s="1"/>
  <c r="I2483" i="130"/>
  <c r="I2481" i="130" s="1"/>
  <c r="I2479" i="130" s="1"/>
  <c r="I2477" i="130" s="1"/>
  <c r="C886" i="130"/>
  <c r="F642" i="130"/>
  <c r="F554" i="130" s="1"/>
  <c r="F44" i="130" s="1"/>
  <c r="H640" i="130"/>
  <c r="H638" i="130" s="1"/>
  <c r="H636" i="130" s="1"/>
  <c r="H628" i="130" s="1"/>
  <c r="F114" i="130"/>
  <c r="G640" i="130"/>
  <c r="G2484" i="130"/>
  <c r="G2482" i="130" s="1"/>
  <c r="G2480" i="130" s="1"/>
  <c r="G2478" i="130" s="1"/>
  <c r="C2906" i="130"/>
  <c r="I2578" i="130"/>
  <c r="I2576" i="130" s="1"/>
  <c r="I2574" i="130" s="1"/>
  <c r="I2572" i="130" s="1"/>
  <c r="I2570" i="130" s="1"/>
  <c r="G2483" i="130"/>
  <c r="G2481" i="130" s="1"/>
  <c r="G2479" i="130" s="1"/>
  <c r="G2477" i="130" s="1"/>
  <c r="C1897" i="130"/>
  <c r="C2562" i="130"/>
  <c r="D2560" i="130"/>
  <c r="D2552" i="130" s="1"/>
  <c r="F2484" i="130"/>
  <c r="F2482" i="130" s="1"/>
  <c r="C1609" i="130"/>
  <c r="E953" i="130"/>
  <c r="E951" i="130" s="1"/>
  <c r="F640" i="130"/>
  <c r="H232" i="130"/>
  <c r="H82" i="130"/>
  <c r="F2496" i="130"/>
  <c r="F2494" i="130" s="1"/>
  <c r="F2492" i="130" s="1"/>
  <c r="F2921" i="130"/>
  <c r="F2919" i="130" s="1"/>
  <c r="F2917" i="130" s="1"/>
  <c r="C634" i="130"/>
  <c r="C597" i="130"/>
  <c r="I1894" i="130"/>
  <c r="I1892" i="130" s="1"/>
  <c r="I1770" i="130"/>
  <c r="I1768" i="130" s="1"/>
  <c r="I1766" i="130" s="1"/>
  <c r="I1764" i="130" s="1"/>
  <c r="F928" i="130"/>
  <c r="F926" i="130" s="1"/>
  <c r="F3000" i="130"/>
  <c r="F2998" i="130" s="1"/>
  <c r="F2996" i="130" s="1"/>
  <c r="F824" i="130"/>
  <c r="F822" i="130" s="1"/>
  <c r="E2994" i="130"/>
  <c r="E2992" i="130" s="1"/>
  <c r="E2990" i="130" s="1"/>
  <c r="E778" i="130"/>
  <c r="E776" i="130" s="1"/>
  <c r="I32" i="130"/>
  <c r="I82" i="130"/>
  <c r="E950" i="130"/>
  <c r="E948" i="130" s="1"/>
  <c r="E928" i="130" s="1"/>
  <c r="E926" i="130" s="1"/>
  <c r="C952" i="130"/>
  <c r="E1858" i="130"/>
  <c r="E1856" i="130" s="1"/>
  <c r="H1893" i="130"/>
  <c r="H1891" i="130" s="1"/>
  <c r="H1769" i="130"/>
  <c r="H1767" i="130" s="1"/>
  <c r="H1765" i="130" s="1"/>
  <c r="H1763" i="130" s="1"/>
  <c r="C756" i="130"/>
  <c r="D754" i="130"/>
  <c r="D779" i="130"/>
  <c r="C486" i="130"/>
  <c r="D484" i="130"/>
  <c r="E473" i="130"/>
  <c r="C475" i="130"/>
  <c r="E677" i="130"/>
  <c r="E675" i="130" s="1"/>
  <c r="E663" i="130" s="1"/>
  <c r="E661" i="130" s="1"/>
  <c r="E640" i="130"/>
  <c r="F614" i="130"/>
  <c r="F588" i="130"/>
  <c r="D438" i="130"/>
  <c r="C440" i="130"/>
  <c r="C237" i="130"/>
  <c r="D235" i="130"/>
  <c r="H425" i="130"/>
  <c r="H423" i="130" s="1"/>
  <c r="H421" i="130" s="1"/>
  <c r="E455" i="130"/>
  <c r="E453" i="130" s="1"/>
  <c r="E451" i="130" s="1"/>
  <c r="E449" i="130" s="1"/>
  <c r="G2972" i="130"/>
  <c r="G2968" i="130" s="1"/>
  <c r="G2966" i="130" s="1"/>
  <c r="G87" i="130"/>
  <c r="G117" i="130"/>
  <c r="G115" i="130" s="1"/>
  <c r="G2613" i="130"/>
  <c r="G2611" i="130" s="1"/>
  <c r="G2609" i="130"/>
  <c r="G2607" i="130" s="1"/>
  <c r="G2605" i="130" s="1"/>
  <c r="G2496" i="130"/>
  <c r="G2494" i="130" s="1"/>
  <c r="G2492" i="130" s="1"/>
  <c r="C577" i="130"/>
  <c r="G77" i="130"/>
  <c r="C77" i="130" s="1"/>
  <c r="H2575" i="130"/>
  <c r="H2573" i="130" s="1"/>
  <c r="H2571" i="130" s="1"/>
  <c r="H2569" i="130" s="1"/>
  <c r="H2612" i="130"/>
  <c r="H2610" i="130" s="1"/>
  <c r="H2608" i="130"/>
  <c r="H2606" i="130" s="1"/>
  <c r="H2604" i="130" s="1"/>
  <c r="C2555" i="130"/>
  <c r="C1741" i="130"/>
  <c r="D1739" i="130"/>
  <c r="C1603" i="130"/>
  <c r="D656" i="130"/>
  <c r="I3021" i="130"/>
  <c r="I928" i="130"/>
  <c r="I926" i="130" s="1"/>
  <c r="I648" i="130"/>
  <c r="C932" i="130"/>
  <c r="D831" i="130"/>
  <c r="C833" i="130"/>
  <c r="E3022" i="130"/>
  <c r="E649" i="130"/>
  <c r="C1380" i="130"/>
  <c r="D1413" i="130"/>
  <c r="D780" i="130"/>
  <c r="D555" i="130"/>
  <c r="C267" i="130"/>
  <c r="F587" i="130"/>
  <c r="F585" i="130" s="1"/>
  <c r="F583" i="130" s="1"/>
  <c r="C281" i="130"/>
  <c r="C238" i="130"/>
  <c r="G30" i="130"/>
  <c r="I2979" i="130"/>
  <c r="I2977" i="130" s="1"/>
  <c r="I156" i="130"/>
  <c r="I98" i="130"/>
  <c r="F425" i="130"/>
  <c r="F423" i="130" s="1"/>
  <c r="F421" i="130" s="1"/>
  <c r="H3062" i="130"/>
  <c r="H3058" i="130" s="1"/>
  <c r="H3056" i="130" s="1"/>
  <c r="H277" i="130"/>
  <c r="H275" i="130" s="1"/>
  <c r="C459" i="130"/>
  <c r="C265" i="130"/>
  <c r="C723" i="130"/>
  <c r="I102" i="130"/>
  <c r="I60" i="130"/>
  <c r="H404" i="130"/>
  <c r="C270" i="130"/>
  <c r="C2941" i="130"/>
  <c r="C2469" i="130"/>
  <c r="D2467" i="130"/>
  <c r="G2612" i="130"/>
  <c r="G2610" i="130" s="1"/>
  <c r="G2608" i="130"/>
  <c r="G2606" i="130" s="1"/>
  <c r="G2604" i="130" s="1"/>
  <c r="H1760" i="130"/>
  <c r="H1758" i="130" s="1"/>
  <c r="H1754" i="130" s="1"/>
  <c r="D2571" i="130"/>
  <c r="E1896" i="130"/>
  <c r="C1896" i="130" s="1"/>
  <c r="C2012" i="130"/>
  <c r="H1768" i="130"/>
  <c r="H1766" i="130" s="1"/>
  <c r="H1764" i="130" s="1"/>
  <c r="G664" i="130"/>
  <c r="G662" i="130" s="1"/>
  <c r="C920" i="130"/>
  <c r="I2994" i="130"/>
  <c r="I2992" i="130" s="1"/>
  <c r="I2990" i="130" s="1"/>
  <c r="I778" i="130"/>
  <c r="I776" i="130" s="1"/>
  <c r="D3062" i="130"/>
  <c r="D277" i="130"/>
  <c r="C279" i="130"/>
  <c r="G2987" i="130"/>
  <c r="G2985" i="130" s="1"/>
  <c r="G2983" i="130" s="1"/>
  <c r="G751" i="130"/>
  <c r="G749" i="130" s="1"/>
  <c r="F542" i="130"/>
  <c r="F30" i="130" s="1"/>
  <c r="G2994" i="130"/>
  <c r="G2992" i="130" s="1"/>
  <c r="G2990" i="130" s="1"/>
  <c r="G778" i="130"/>
  <c r="G776" i="130" s="1"/>
  <c r="C193" i="130"/>
  <c r="D191" i="130"/>
  <c r="D3095" i="130"/>
  <c r="C3095" i="130" s="1"/>
  <c r="D385" i="130"/>
  <c r="C385" i="130" s="1"/>
  <c r="C387" i="130"/>
  <c r="D101" i="130"/>
  <c r="C437" i="130"/>
  <c r="D453" i="130"/>
  <c r="F404" i="130"/>
  <c r="C1781" i="130"/>
  <c r="D1779" i="130"/>
  <c r="C2135" i="130"/>
  <c r="D2133" i="130"/>
  <c r="C2615" i="130"/>
  <c r="D2613" i="130"/>
  <c r="C2683" i="130"/>
  <c r="C2379" i="130"/>
  <c r="D2377" i="130"/>
  <c r="D1762" i="130"/>
  <c r="C1691" i="130"/>
  <c r="E1689" i="130"/>
  <c r="E1687" i="130" s="1"/>
  <c r="E1685" i="130" s="1"/>
  <c r="D2768" i="130"/>
  <c r="G1770" i="130"/>
  <c r="G1894" i="130"/>
  <c r="G1892" i="130" s="1"/>
  <c r="G1890" i="130" s="1"/>
  <c r="G1888" i="130" s="1"/>
  <c r="D1856" i="130"/>
  <c r="F2606" i="130"/>
  <c r="C1407" i="130"/>
  <c r="D1405" i="130"/>
  <c r="H3021" i="130"/>
  <c r="H648" i="130"/>
  <c r="H895" i="130"/>
  <c r="H893" i="130" s="1"/>
  <c r="D1778" i="130"/>
  <c r="I482" i="130"/>
  <c r="I480" i="130" s="1"/>
  <c r="I315" i="130"/>
  <c r="I313" i="130" s="1"/>
  <c r="I95" i="130"/>
  <c r="G3053" i="130"/>
  <c r="G3051" i="130" s="1"/>
  <c r="G655" i="130"/>
  <c r="D426" i="130"/>
  <c r="D454" i="130"/>
  <c r="C456" i="130"/>
  <c r="G52" i="130"/>
  <c r="G96" i="130"/>
  <c r="D3071" i="130"/>
  <c r="C3071" i="130" s="1"/>
  <c r="C298" i="130"/>
  <c r="F509" i="130"/>
  <c r="F507" i="130" s="1"/>
  <c r="F505" i="130" s="1"/>
  <c r="F415" i="130"/>
  <c r="F413" i="130" s="1"/>
  <c r="F411" i="130" s="1"/>
  <c r="F405" i="130" s="1"/>
  <c r="F511" i="130"/>
  <c r="D2987" i="130"/>
  <c r="D751" i="130"/>
  <c r="C753" i="130"/>
  <c r="E315" i="130"/>
  <c r="E313" i="130" s="1"/>
  <c r="E95" i="130"/>
  <c r="C185" i="130"/>
  <c r="D183" i="130"/>
  <c r="F97" i="130"/>
  <c r="F53" i="130"/>
  <c r="F51" i="130" s="1"/>
  <c r="C226" i="130"/>
  <c r="D224" i="130"/>
  <c r="E290" i="130"/>
  <c r="E288" i="130" s="1"/>
  <c r="C2973" i="130"/>
  <c r="C457" i="130"/>
  <c r="I2980" i="130"/>
  <c r="I2978" i="130" s="1"/>
  <c r="I99" i="130"/>
  <c r="I157" i="130"/>
  <c r="I115" i="130" s="1"/>
  <c r="C489" i="130"/>
  <c r="E415" i="130"/>
  <c r="E413" i="130" s="1"/>
  <c r="E411" i="130" s="1"/>
  <c r="E405" i="130" s="1"/>
  <c r="E487" i="130"/>
  <c r="F2975" i="130"/>
  <c r="F2967" i="130" s="1"/>
  <c r="F2965" i="130" s="1"/>
  <c r="D2503" i="130"/>
  <c r="C2505" i="130"/>
  <c r="I2377" i="130"/>
  <c r="I2375" i="130" s="1"/>
  <c r="I2369" i="130" s="1"/>
  <c r="I2367" i="130" s="1"/>
  <c r="I1762" i="130"/>
  <c r="I1760" i="130" s="1"/>
  <c r="I1758" i="130" s="1"/>
  <c r="I1754" i="130" s="1"/>
  <c r="D2497" i="130"/>
  <c r="C2381" i="130"/>
  <c r="C1860" i="130"/>
  <c r="C2459" i="130"/>
  <c r="D2457" i="130"/>
  <c r="C909" i="130"/>
  <c r="D907" i="130"/>
  <c r="H3001" i="130"/>
  <c r="H2999" i="130" s="1"/>
  <c r="H2997" i="130" s="1"/>
  <c r="H542" i="130"/>
  <c r="H30" i="130" s="1"/>
  <c r="E542" i="130"/>
  <c r="C1612" i="130"/>
  <c r="E1610" i="130"/>
  <c r="C1610" i="130" s="1"/>
  <c r="C802" i="130"/>
  <c r="G587" i="130"/>
  <c r="G585" i="130" s="1"/>
  <c r="G583" i="130" s="1"/>
  <c r="G581" i="130" s="1"/>
  <c r="C616" i="130"/>
  <c r="H3078" i="130"/>
  <c r="I3001" i="130"/>
  <c r="I2999" i="130" s="1"/>
  <c r="I2997" i="130" s="1"/>
  <c r="C755" i="130"/>
  <c r="H2993" i="130"/>
  <c r="H2991" i="130" s="1"/>
  <c r="H2989" i="130" s="1"/>
  <c r="H777" i="130"/>
  <c r="H775" i="130" s="1"/>
  <c r="D35" i="130"/>
  <c r="C35" i="130" s="1"/>
  <c r="C89" i="130"/>
  <c r="G60" i="130"/>
  <c r="F314" i="130"/>
  <c r="F312" i="130" s="1"/>
  <c r="F94" i="130"/>
  <c r="D425" i="130"/>
  <c r="C439" i="130"/>
  <c r="H182" i="130"/>
  <c r="H180" i="130" s="1"/>
  <c r="C2907" i="130"/>
  <c r="F2767" i="130"/>
  <c r="C2498" i="130"/>
  <c r="C2938" i="130"/>
  <c r="D2936" i="130"/>
  <c r="C2937" i="130"/>
  <c r="D2935" i="130"/>
  <c r="C2935" i="130" s="1"/>
  <c r="D2536" i="130"/>
  <c r="C2536" i="130" s="1"/>
  <c r="C2538" i="130"/>
  <c r="C2328" i="130"/>
  <c r="D2326" i="130"/>
  <c r="C2326" i="130" s="1"/>
  <c r="F1762" i="130"/>
  <c r="F1760" i="130" s="1"/>
  <c r="F1758" i="130" s="1"/>
  <c r="F1754" i="130" s="1"/>
  <c r="I1769" i="130"/>
  <c r="C2466" i="130"/>
  <c r="D2464" i="130"/>
  <c r="C1657" i="130"/>
  <c r="E1655" i="130"/>
  <c r="C801" i="130"/>
  <c r="D609" i="130"/>
  <c r="C609" i="130" s="1"/>
  <c r="C611" i="130"/>
  <c r="F654" i="130"/>
  <c r="G639" i="130"/>
  <c r="G637" i="130" s="1"/>
  <c r="G629" i="130" s="1"/>
  <c r="G553" i="130"/>
  <c r="D3008" i="130"/>
  <c r="C897" i="130"/>
  <c r="D630" i="130"/>
  <c r="D610" i="130"/>
  <c r="F2987" i="130"/>
  <c r="F2985" i="130" s="1"/>
  <c r="F2983" i="130" s="1"/>
  <c r="F751" i="130"/>
  <c r="F749" i="130" s="1"/>
  <c r="D429" i="130"/>
  <c r="C431" i="130"/>
  <c r="C429" i="130" s="1"/>
  <c r="D642" i="130"/>
  <c r="G483" i="130"/>
  <c r="G481" i="130" s="1"/>
  <c r="C317" i="130"/>
  <c r="D315" i="130"/>
  <c r="F33" i="130"/>
  <c r="G110" i="130"/>
  <c r="G191" i="130"/>
  <c r="G189" i="130" s="1"/>
  <c r="H114" i="130"/>
  <c r="H33" i="130"/>
  <c r="C2939" i="130"/>
  <c r="I562" i="130"/>
  <c r="C2554" i="130"/>
  <c r="E3033" i="130"/>
  <c r="E3029" i="130" s="1"/>
  <c r="E645" i="130"/>
  <c r="C724" i="130"/>
  <c r="D3031" i="130"/>
  <c r="C1406" i="130"/>
  <c r="D633" i="130"/>
  <c r="I3000" i="130"/>
  <c r="I2998" i="130" s="1"/>
  <c r="I2996" i="130" s="1"/>
  <c r="D662" i="130"/>
  <c r="I3037" i="130"/>
  <c r="I3035" i="130" s="1"/>
  <c r="D481" i="130"/>
  <c r="E3057" i="130"/>
  <c r="E3055" i="130" s="1"/>
  <c r="D223" i="130"/>
  <c r="C225" i="130"/>
  <c r="G3077" i="130"/>
  <c r="G3073" i="130"/>
  <c r="G3067" i="130" s="1"/>
  <c r="G3065" i="130" s="1"/>
  <c r="F61" i="130"/>
  <c r="D2957" i="130"/>
  <c r="C2959" i="130"/>
  <c r="D2502" i="130"/>
  <c r="C2504" i="130"/>
  <c r="H2611" i="130"/>
  <c r="C2333" i="130"/>
  <c r="E2331" i="130"/>
  <c r="I2611" i="130"/>
  <c r="I2603" i="130" s="1"/>
  <c r="I2601" i="130" s="1"/>
  <c r="D2483" i="130"/>
  <c r="D2921" i="130"/>
  <c r="D2496" i="130"/>
  <c r="C2923" i="130"/>
  <c r="F2486" i="130"/>
  <c r="F559" i="130" s="1"/>
  <c r="F49" i="130" s="1"/>
  <c r="D2327" i="130"/>
  <c r="C2332" i="130"/>
  <c r="C2561" i="130"/>
  <c r="D2553" i="130"/>
  <c r="D2486" i="130"/>
  <c r="D1687" i="130"/>
  <c r="C1366" i="130"/>
  <c r="D658" i="130"/>
  <c r="C1499" i="130"/>
  <c r="G1404" i="130"/>
  <c r="G1402" i="130" s="1"/>
  <c r="C832" i="130"/>
  <c r="D830" i="130"/>
  <c r="D640" i="130" s="1"/>
  <c r="E641" i="130"/>
  <c r="E678" i="130"/>
  <c r="C680" i="130"/>
  <c r="E643" i="130"/>
  <c r="E555" i="130" s="1"/>
  <c r="E45" i="130" s="1"/>
  <c r="E232" i="130"/>
  <c r="D63" i="130"/>
  <c r="F3010" i="130"/>
  <c r="F3006" i="130" s="1"/>
  <c r="F3004" i="130" s="1"/>
  <c r="F895" i="130"/>
  <c r="F893" i="130" s="1"/>
  <c r="D3069" i="130"/>
  <c r="C292" i="130"/>
  <c r="D84" i="130"/>
  <c r="F658" i="130"/>
  <c r="D95" i="130"/>
  <c r="F291" i="130"/>
  <c r="F289" i="130" s="1"/>
  <c r="F3037" i="130"/>
  <c r="F3035" i="130" s="1"/>
  <c r="I68" i="130"/>
  <c r="I424" i="130"/>
  <c r="I422" i="130" s="1"/>
  <c r="I420" i="130" s="1"/>
  <c r="D2980" i="130"/>
  <c r="D99" i="130"/>
  <c r="C159" i="130"/>
  <c r="C157" i="130" s="1"/>
  <c r="D157" i="130"/>
  <c r="E60" i="130"/>
  <c r="E102" i="130"/>
  <c r="D316" i="130"/>
  <c r="D94" i="130" s="1"/>
  <c r="F3036" i="130"/>
  <c r="F3034" i="130" s="1"/>
  <c r="F218" i="130"/>
  <c r="F216" i="130" s="1"/>
  <c r="D2490" i="130"/>
  <c r="D3018" i="130"/>
  <c r="D2493" i="130"/>
  <c r="C2771" i="130"/>
  <c r="D2769" i="130"/>
  <c r="C2925" i="130"/>
  <c r="D2574" i="130"/>
  <c r="D2045" i="130"/>
  <c r="C2047" i="130"/>
  <c r="C2684" i="130"/>
  <c r="D1895" i="130"/>
  <c r="C1605" i="130"/>
  <c r="D677" i="130"/>
  <c r="C679" i="130"/>
  <c r="F3001" i="130"/>
  <c r="F2999" i="130" s="1"/>
  <c r="F2997" i="130" s="1"/>
  <c r="D507" i="130"/>
  <c r="H405" i="130"/>
  <c r="F262" i="130"/>
  <c r="F232" i="130" s="1"/>
  <c r="D145" i="130"/>
  <c r="D117" i="130" s="1"/>
  <c r="I427" i="130"/>
  <c r="I455" i="130"/>
  <c r="I453" i="130" s="1"/>
  <c r="I451" i="130" s="1"/>
  <c r="I449" i="130" s="1"/>
  <c r="E115" i="130"/>
  <c r="F147" i="130"/>
  <c r="F145" i="130" s="1"/>
  <c r="F95" i="130"/>
  <c r="D2715" i="130"/>
  <c r="C2717" i="130"/>
  <c r="D3085" i="130"/>
  <c r="C3085" i="130" s="1"/>
  <c r="C3087" i="130"/>
  <c r="H2770" i="130"/>
  <c r="H2768" i="130" s="1"/>
  <c r="H2766" i="130" s="1"/>
  <c r="C2836" i="130"/>
  <c r="E2577" i="130"/>
  <c r="C2587" i="130"/>
  <c r="D2134" i="130"/>
  <c r="C2044" i="130"/>
  <c r="D2042" i="130"/>
  <c r="D1894" i="130"/>
  <c r="C1675" i="130"/>
  <c r="I1673" i="130"/>
  <c r="C2049" i="130"/>
  <c r="F1893" i="130"/>
  <c r="F1891" i="130" s="1"/>
  <c r="F1889" i="130" s="1"/>
  <c r="F1887" i="130" s="1"/>
  <c r="F1769" i="130"/>
  <c r="F1767" i="130" s="1"/>
  <c r="F1765" i="130" s="1"/>
  <c r="F1763" i="130" s="1"/>
  <c r="F1751" i="130" s="1"/>
  <c r="D2612" i="130"/>
  <c r="D894" i="130"/>
  <c r="D1444" i="130"/>
  <c r="C1446" i="130"/>
  <c r="C1367" i="130"/>
  <c r="E659" i="130"/>
  <c r="G3022" i="130"/>
  <c r="G649" i="130"/>
  <c r="C1414" i="130"/>
  <c r="D1412" i="130"/>
  <c r="E543" i="130"/>
  <c r="D586" i="130"/>
  <c r="D584" i="130" s="1"/>
  <c r="D582" i="130" s="1"/>
  <c r="H543" i="130"/>
  <c r="D592" i="130"/>
  <c r="G3001" i="130"/>
  <c r="G2999" i="130" s="1"/>
  <c r="G2997" i="130" s="1"/>
  <c r="D266" i="130"/>
  <c r="C268" i="130"/>
  <c r="G3052" i="130"/>
  <c r="G3050" i="130" s="1"/>
  <c r="H2975" i="130"/>
  <c r="H2967" i="130" s="1"/>
  <c r="H2965" i="130" s="1"/>
  <c r="D3020" i="130"/>
  <c r="C3020" i="130" s="1"/>
  <c r="C184" i="130"/>
  <c r="D105" i="130"/>
  <c r="G2975" i="130"/>
  <c r="G2967" i="130" s="1"/>
  <c r="G2965" i="130" s="1"/>
  <c r="F424" i="130"/>
  <c r="F422" i="130" s="1"/>
  <c r="F420" i="130" s="1"/>
  <c r="H96" i="130"/>
  <c r="H52" i="130"/>
  <c r="H50" i="130" s="1"/>
  <c r="E2496" i="130"/>
  <c r="E2494" i="130" s="1"/>
  <c r="E2492" i="130" s="1"/>
  <c r="E2488" i="130" s="1"/>
  <c r="E2921" i="130"/>
  <c r="E2919" i="130" s="1"/>
  <c r="E2917" i="130" s="1"/>
  <c r="E2763" i="130" s="1"/>
  <c r="D2718" i="130"/>
  <c r="C2720" i="130"/>
  <c r="C2062" i="130"/>
  <c r="D2060" i="130"/>
  <c r="D2063" i="130"/>
  <c r="D1770" i="130" s="1"/>
  <c r="C1416" i="130"/>
  <c r="C931" i="130"/>
  <c r="I2987" i="130"/>
  <c r="I2985" i="130" s="1"/>
  <c r="I2983" i="130" s="1"/>
  <c r="I751" i="130"/>
  <c r="I749" i="130" s="1"/>
  <c r="C497" i="130"/>
  <c r="E2987" i="130"/>
  <c r="E2985" i="130" s="1"/>
  <c r="E2983" i="130" s="1"/>
  <c r="E751" i="130"/>
  <c r="E749" i="130" s="1"/>
  <c r="E474" i="130"/>
  <c r="E427" i="130" s="1"/>
  <c r="C476" i="130"/>
  <c r="D2972" i="130"/>
  <c r="D87" i="130"/>
  <c r="C119" i="130"/>
  <c r="E146" i="130"/>
  <c r="E144" i="130" s="1"/>
  <c r="E94" i="130"/>
  <c r="H60" i="130"/>
  <c r="D2979" i="130"/>
  <c r="C158" i="130"/>
  <c r="C156" i="130" s="1"/>
  <c r="D98" i="130"/>
  <c r="D156" i="130"/>
  <c r="C148" i="130"/>
  <c r="D146" i="130"/>
  <c r="D2918" i="130"/>
  <c r="C2920" i="130"/>
  <c r="F2954" i="130"/>
  <c r="C2956" i="130"/>
  <c r="C2685" i="130"/>
  <c r="C1859" i="130"/>
  <c r="D1857" i="130"/>
  <c r="D1761" i="130"/>
  <c r="D1873" i="130"/>
  <c r="C1880" i="130"/>
  <c r="D1878" i="130"/>
  <c r="C1656" i="130"/>
  <c r="D1654" i="130"/>
  <c r="C1688" i="130"/>
  <c r="D1686" i="130"/>
  <c r="C1879" i="130"/>
  <c r="E1877" i="130"/>
  <c r="D948" i="130"/>
  <c r="C2969" i="130"/>
  <c r="E2986" i="130"/>
  <c r="E2984" i="130" s="1"/>
  <c r="E2982" i="130" s="1"/>
  <c r="E750" i="130"/>
  <c r="E748" i="130" s="1"/>
  <c r="E512" i="130"/>
  <c r="C514" i="130"/>
  <c r="C3070" i="130"/>
  <c r="I3009" i="130"/>
  <c r="I896" i="130"/>
  <c r="I894" i="130" s="1"/>
  <c r="I631" i="130"/>
  <c r="C631" i="130" s="1"/>
  <c r="E3091" i="130"/>
  <c r="F3090" i="130"/>
  <c r="I3036" i="130"/>
  <c r="I3034" i="130" s="1"/>
  <c r="D413" i="130"/>
  <c r="I3044" i="130"/>
  <c r="I233" i="130"/>
  <c r="I231" i="130" s="1"/>
  <c r="I3045" i="130"/>
  <c r="I234" i="130"/>
  <c r="I232" i="130" s="1"/>
  <c r="D465" i="130"/>
  <c r="H41" i="130"/>
  <c r="H93" i="130"/>
  <c r="H91" i="130" s="1"/>
  <c r="H83" i="130" s="1"/>
  <c r="I483" i="130"/>
  <c r="I481" i="130" s="1"/>
  <c r="E96" i="130"/>
  <c r="E52" i="130"/>
  <c r="F3052" i="130"/>
  <c r="F3050" i="130" s="1"/>
  <c r="F261" i="130"/>
  <c r="F231" i="130" s="1"/>
  <c r="C88" i="130"/>
  <c r="G41" i="130"/>
  <c r="G3049" i="130" l="1"/>
  <c r="G3043" i="130" s="1"/>
  <c r="G574" i="130"/>
  <c r="F3026" i="130"/>
  <c r="H68" i="130"/>
  <c r="E1442" i="130"/>
  <c r="E1440" i="130" s="1"/>
  <c r="E1438" i="130" s="1"/>
  <c r="E1402" i="130" s="1"/>
  <c r="E657" i="130"/>
  <c r="C1604" i="130"/>
  <c r="H1751" i="130"/>
  <c r="I653" i="130"/>
  <c r="I651" i="130" s="1"/>
  <c r="I647" i="130" s="1"/>
  <c r="I2975" i="130"/>
  <c r="I2967" i="130" s="1"/>
  <c r="I2965" i="130" s="1"/>
  <c r="I1761" i="130"/>
  <c r="I1759" i="130" s="1"/>
  <c r="I1757" i="130" s="1"/>
  <c r="I1753" i="130" s="1"/>
  <c r="I114" i="130"/>
  <c r="C1780" i="130"/>
  <c r="H3053" i="130"/>
  <c r="H3051" i="130" s="1"/>
  <c r="H3041" i="130" s="1"/>
  <c r="F69" i="130"/>
  <c r="I3053" i="130"/>
  <c r="I3051" i="130" s="1"/>
  <c r="C3090" i="130"/>
  <c r="I1752" i="130"/>
  <c r="G109" i="130"/>
  <c r="G107" i="130" s="1"/>
  <c r="G103" i="130" s="1"/>
  <c r="H1402" i="130"/>
  <c r="C3094" i="130"/>
  <c r="F777" i="130"/>
  <c r="F775" i="130" s="1"/>
  <c r="H557" i="130"/>
  <c r="H47" i="130" s="1"/>
  <c r="H39" i="130" s="1"/>
  <c r="H37" i="130" s="1"/>
  <c r="C54" i="130"/>
  <c r="E50" i="130"/>
  <c r="D557" i="130"/>
  <c r="D47" i="130" s="1"/>
  <c r="H69" i="130"/>
  <c r="I1642" i="130"/>
  <c r="I638" i="130"/>
  <c r="I636" i="130" s="1"/>
  <c r="I628" i="130" s="1"/>
  <c r="E1401" i="130"/>
  <c r="I3052" i="130"/>
  <c r="I3050" i="130" s="1"/>
  <c r="E1738" i="130"/>
  <c r="C1738" i="130" s="1"/>
  <c r="F3027" i="130"/>
  <c r="C1742" i="130"/>
  <c r="C511" i="130"/>
  <c r="C3022" i="130"/>
  <c r="H3037" i="130"/>
  <c r="H3035" i="130" s="1"/>
  <c r="H3027" i="130" s="1"/>
  <c r="E1761" i="130"/>
  <c r="E1759" i="130" s="1"/>
  <c r="E1757" i="130" s="1"/>
  <c r="E1753" i="130" s="1"/>
  <c r="I402" i="130"/>
  <c r="I3077" i="130"/>
  <c r="I3073" i="130"/>
  <c r="I3067" i="130" s="1"/>
  <c r="I3065" i="130" s="1"/>
  <c r="C2136" i="130"/>
  <c r="C1689" i="130"/>
  <c r="F1752" i="130"/>
  <c r="E1762" i="130"/>
  <c r="E1760" i="130" s="1"/>
  <c r="E1758" i="130" s="1"/>
  <c r="E1754" i="130" s="1"/>
  <c r="H778" i="130"/>
  <c r="H776" i="130" s="1"/>
  <c r="H2994" i="130"/>
  <c r="H2992" i="130" s="1"/>
  <c r="H2990" i="130" s="1"/>
  <c r="I3027" i="130"/>
  <c r="D2374" i="130"/>
  <c r="D2368" i="130" s="1"/>
  <c r="H2603" i="130"/>
  <c r="H2601" i="130" s="1"/>
  <c r="I3048" i="130"/>
  <c r="I3042" i="130" s="1"/>
  <c r="D3091" i="130"/>
  <c r="C3091" i="130" s="1"/>
  <c r="G3048" i="130"/>
  <c r="G3042" i="130" s="1"/>
  <c r="G3040" i="130" s="1"/>
  <c r="H552" i="130"/>
  <c r="H42" i="130" s="1"/>
  <c r="I3026" i="130"/>
  <c r="C34" i="130"/>
  <c r="I777" i="130"/>
  <c r="I775" i="130" s="1"/>
  <c r="H2490" i="130"/>
  <c r="G92" i="130"/>
  <c r="G90" i="130" s="1"/>
  <c r="G82" i="130" s="1"/>
  <c r="G50" i="130"/>
  <c r="C908" i="130"/>
  <c r="F3024" i="130"/>
  <c r="C531" i="130"/>
  <c r="C2609" i="130"/>
  <c r="C644" i="130"/>
  <c r="I575" i="130"/>
  <c r="I75" i="130" s="1"/>
  <c r="G777" i="130"/>
  <c r="G775" i="130" s="1"/>
  <c r="I652" i="130"/>
  <c r="I650" i="130" s="1"/>
  <c r="F653" i="130"/>
  <c r="F651" i="130" s="1"/>
  <c r="F647" i="130" s="1"/>
  <c r="G556" i="130"/>
  <c r="G46" i="130" s="1"/>
  <c r="E2993" i="130"/>
  <c r="E2991" i="130" s="1"/>
  <c r="E2989" i="130" s="1"/>
  <c r="C782" i="130"/>
  <c r="H3052" i="130"/>
  <c r="H3050" i="130" s="1"/>
  <c r="C648" i="130"/>
  <c r="D192" i="130"/>
  <c r="C194" i="130"/>
  <c r="E654" i="130"/>
  <c r="E570" i="130" s="1"/>
  <c r="H575" i="130"/>
  <c r="H75" i="130" s="1"/>
  <c r="G3036" i="130"/>
  <c r="G3034" i="130" s="1"/>
  <c r="G3026" i="130" s="1"/>
  <c r="C598" i="130"/>
  <c r="E2476" i="130"/>
  <c r="I2976" i="130"/>
  <c r="I2968" i="130" s="1"/>
  <c r="I2966" i="130" s="1"/>
  <c r="H653" i="130"/>
  <c r="H651" i="130" s="1"/>
  <c r="H647" i="130" s="1"/>
  <c r="C596" i="130"/>
  <c r="I2610" i="130"/>
  <c r="I2602" i="130" s="1"/>
  <c r="I2600" i="130" s="1"/>
  <c r="G3041" i="130"/>
  <c r="G557" i="130"/>
  <c r="G47" i="130" s="1"/>
  <c r="C594" i="130"/>
  <c r="C592" i="130"/>
  <c r="H1401" i="130"/>
  <c r="H81" i="130"/>
  <c r="C2682" i="130"/>
  <c r="F403" i="130"/>
  <c r="I2491" i="130"/>
  <c r="I2487" i="130" s="1"/>
  <c r="I2475" i="130" s="1"/>
  <c r="F638" i="130"/>
  <c r="F636" i="130" s="1"/>
  <c r="F628" i="130" s="1"/>
  <c r="E417" i="130"/>
  <c r="C417" i="130" s="1"/>
  <c r="E55" i="130"/>
  <c r="E51" i="130" s="1"/>
  <c r="E2495" i="130"/>
  <c r="C2576" i="130"/>
  <c r="C2614" i="130"/>
  <c r="C2578" i="130"/>
  <c r="C2608" i="130"/>
  <c r="E3048" i="130"/>
  <c r="E3042" i="130" s="1"/>
  <c r="C147" i="130"/>
  <c r="I2484" i="130"/>
  <c r="I2482" i="130" s="1"/>
  <c r="I2480" i="130" s="1"/>
  <c r="I2478" i="130" s="1"/>
  <c r="I2476" i="130" s="1"/>
  <c r="I3011" i="130"/>
  <c r="I3007" i="130" s="1"/>
  <c r="I3005" i="130" s="1"/>
  <c r="C1858" i="130"/>
  <c r="C950" i="130"/>
  <c r="F552" i="130"/>
  <c r="D1441" i="130"/>
  <c r="D1439" i="130" s="1"/>
  <c r="C781" i="130"/>
  <c r="C1443" i="130"/>
  <c r="C593" i="130"/>
  <c r="E655" i="130"/>
  <c r="E653" i="130" s="1"/>
  <c r="E651" i="130" s="1"/>
  <c r="E647" i="130" s="1"/>
  <c r="F778" i="130"/>
  <c r="F776" i="130" s="1"/>
  <c r="F3074" i="130"/>
  <c r="F3068" i="130" s="1"/>
  <c r="F3066" i="130" s="1"/>
  <c r="C415" i="130"/>
  <c r="C953" i="130"/>
  <c r="C261" i="130"/>
  <c r="F3078" i="130"/>
  <c r="H3024" i="130"/>
  <c r="H3016" i="130" s="1"/>
  <c r="H3014" i="130" s="1"/>
  <c r="C509" i="130"/>
  <c r="H639" i="130"/>
  <c r="H637" i="130" s="1"/>
  <c r="H629" i="130" s="1"/>
  <c r="C3045" i="130"/>
  <c r="C3021" i="130"/>
  <c r="F553" i="130"/>
  <c r="F43" i="130" s="1"/>
  <c r="F639" i="130"/>
  <c r="F637" i="130" s="1"/>
  <c r="F629" i="130" s="1"/>
  <c r="F574" i="130"/>
  <c r="F74" i="130" s="1"/>
  <c r="H2483" i="130"/>
  <c r="G652" i="130"/>
  <c r="G650" i="130" s="1"/>
  <c r="G646" i="130" s="1"/>
  <c r="G570" i="130"/>
  <c r="G70" i="130" s="1"/>
  <c r="G3027" i="130"/>
  <c r="H80" i="130"/>
  <c r="F3053" i="130"/>
  <c r="F3051" i="130" s="1"/>
  <c r="F68" i="130"/>
  <c r="H402" i="130"/>
  <c r="H570" i="130"/>
  <c r="H70" i="130" s="1"/>
  <c r="H652" i="130"/>
  <c r="H650" i="130" s="1"/>
  <c r="H646" i="130" s="1"/>
  <c r="H626" i="130" s="1"/>
  <c r="F575" i="130"/>
  <c r="F75" i="130" s="1"/>
  <c r="D556" i="130"/>
  <c r="D46" i="130" s="1"/>
  <c r="C2770" i="130"/>
  <c r="G638" i="130"/>
  <c r="G636" i="130" s="1"/>
  <c r="G628" i="130" s="1"/>
  <c r="G552" i="130"/>
  <c r="H51" i="130"/>
  <c r="F402" i="130"/>
  <c r="G3024" i="130"/>
  <c r="C455" i="130"/>
  <c r="D276" i="130"/>
  <c r="D3061" i="130"/>
  <c r="C278" i="130"/>
  <c r="C2560" i="130"/>
  <c r="D2485" i="130"/>
  <c r="C2485" i="130" s="1"/>
  <c r="D115" i="130"/>
  <c r="E425" i="130"/>
  <c r="E423" i="130" s="1"/>
  <c r="E421" i="130" s="1"/>
  <c r="E69" i="130"/>
  <c r="C427" i="130"/>
  <c r="C2042" i="130"/>
  <c r="C3008" i="130"/>
  <c r="D222" i="130"/>
  <c r="C224" i="130"/>
  <c r="I543" i="130"/>
  <c r="C543" i="130" s="1"/>
  <c r="D2610" i="130"/>
  <c r="C2612" i="130"/>
  <c r="F93" i="130"/>
  <c r="F91" i="130" s="1"/>
  <c r="F83" i="130" s="1"/>
  <c r="F81" i="130" s="1"/>
  <c r="F41" i="130"/>
  <c r="D675" i="130"/>
  <c r="C677" i="130"/>
  <c r="G74" i="130"/>
  <c r="C642" i="130"/>
  <c r="D554" i="130"/>
  <c r="G43" i="130"/>
  <c r="I1767" i="130"/>
  <c r="I1765" i="130" s="1"/>
  <c r="I1763" i="130" s="1"/>
  <c r="I574" i="130"/>
  <c r="E485" i="130"/>
  <c r="C487" i="130"/>
  <c r="D2569" i="130"/>
  <c r="C656" i="130"/>
  <c r="D572" i="130"/>
  <c r="C1686" i="130"/>
  <c r="D1684" i="130"/>
  <c r="D3033" i="130"/>
  <c r="C3033" i="130" s="1"/>
  <c r="C1412" i="130"/>
  <c r="C2457" i="130"/>
  <c r="D2455" i="130"/>
  <c r="C951" i="130"/>
  <c r="E949" i="130"/>
  <c r="F2605" i="130"/>
  <c r="C2607" i="130"/>
  <c r="C98" i="130"/>
  <c r="C96" i="130" s="1"/>
  <c r="D96" i="130"/>
  <c r="D52" i="130"/>
  <c r="C87" i="130"/>
  <c r="C2134" i="130"/>
  <c r="D2132" i="130"/>
  <c r="F2976" i="130"/>
  <c r="F2968" i="130" s="1"/>
  <c r="F2966" i="130" s="1"/>
  <c r="F117" i="130"/>
  <c r="F115" i="130" s="1"/>
  <c r="D2491" i="130"/>
  <c r="D53" i="130"/>
  <c r="D97" i="130"/>
  <c r="C99" i="130"/>
  <c r="C97" i="130" s="1"/>
  <c r="I93" i="130"/>
  <c r="I91" i="130" s="1"/>
  <c r="I83" i="130" s="1"/>
  <c r="I41" i="130"/>
  <c r="C1856" i="130"/>
  <c r="D1854" i="130"/>
  <c r="C2613" i="130"/>
  <c r="D2611" i="130"/>
  <c r="I96" i="130"/>
  <c r="I80" i="130" s="1"/>
  <c r="I52" i="130"/>
  <c r="I50" i="130" s="1"/>
  <c r="F581" i="130"/>
  <c r="C581" i="130" s="1"/>
  <c r="C583" i="130"/>
  <c r="E552" i="130"/>
  <c r="E638" i="130"/>
  <c r="E636" i="130" s="1"/>
  <c r="E628" i="130" s="1"/>
  <c r="G653" i="130"/>
  <c r="G651" i="130" s="1"/>
  <c r="G647" i="130" s="1"/>
  <c r="G627" i="130" s="1"/>
  <c r="G571" i="130"/>
  <c r="C3009" i="130"/>
  <c r="C2972" i="130"/>
  <c r="G565" i="130"/>
  <c r="G63" i="130" s="1"/>
  <c r="C1895" i="130"/>
  <c r="D1893" i="130"/>
  <c r="D1769" i="130"/>
  <c r="D574" i="130" s="1"/>
  <c r="C2980" i="130"/>
  <c r="D2978" i="130"/>
  <c r="C2978" i="130" s="1"/>
  <c r="C84" i="130"/>
  <c r="C658" i="130"/>
  <c r="D2500" i="130"/>
  <c r="C2500" i="130" s="1"/>
  <c r="C2502" i="130"/>
  <c r="G3023" i="130"/>
  <c r="G181" i="130"/>
  <c r="G179" i="130" s="1"/>
  <c r="F652" i="130"/>
  <c r="F650" i="130" s="1"/>
  <c r="F646" i="130" s="1"/>
  <c r="F570" i="130"/>
  <c r="I3078" i="130"/>
  <c r="I3074" i="130"/>
  <c r="I3068" i="130" s="1"/>
  <c r="I3066" i="130" s="1"/>
  <c r="I291" i="130"/>
  <c r="I289" i="130" s="1"/>
  <c r="H3010" i="130"/>
  <c r="H3006" i="130" s="1"/>
  <c r="H3004" i="130" s="1"/>
  <c r="H1752" i="130"/>
  <c r="F557" i="130"/>
  <c r="C2987" i="130"/>
  <c r="D2985" i="130"/>
  <c r="C1778" i="130"/>
  <c r="D1776" i="130"/>
  <c r="C1654" i="130"/>
  <c r="D1652" i="130"/>
  <c r="D2977" i="130"/>
  <c r="C2977" i="130" s="1"/>
  <c r="C2979" i="130"/>
  <c r="H31" i="130"/>
  <c r="D2494" i="130"/>
  <c r="C2496" i="130"/>
  <c r="G108" i="130"/>
  <c r="G106" i="130" s="1"/>
  <c r="G102" i="130" s="1"/>
  <c r="G68" i="130"/>
  <c r="D423" i="130"/>
  <c r="G1768" i="130"/>
  <c r="G1766" i="130" s="1"/>
  <c r="G1764" i="130" s="1"/>
  <c r="G1752" i="130" s="1"/>
  <c r="G575" i="130"/>
  <c r="G75" i="130" s="1"/>
  <c r="C2133" i="130"/>
  <c r="D2131" i="130"/>
  <c r="D55" i="130"/>
  <c r="C101" i="130"/>
  <c r="E565" i="130"/>
  <c r="C649" i="130"/>
  <c r="C1739" i="130"/>
  <c r="D1737" i="130"/>
  <c r="H1889" i="130"/>
  <c r="H1887" i="130" s="1"/>
  <c r="H3023" i="130"/>
  <c r="F3023" i="130"/>
  <c r="C413" i="130"/>
  <c r="D411" i="130"/>
  <c r="F2952" i="130"/>
  <c r="C2952" i="130" s="1"/>
  <c r="C2954" i="130"/>
  <c r="E472" i="130"/>
  <c r="C474" i="130"/>
  <c r="C2063" i="130"/>
  <c r="D2061" i="130"/>
  <c r="E573" i="130"/>
  <c r="C657" i="130"/>
  <c r="C2577" i="130"/>
  <c r="E2483" i="130"/>
  <c r="E2575" i="130"/>
  <c r="H403" i="130"/>
  <c r="E676" i="130"/>
  <c r="C678" i="130"/>
  <c r="C2921" i="130"/>
  <c r="D2919" i="130"/>
  <c r="D2955" i="130"/>
  <c r="C2957" i="130"/>
  <c r="H574" i="130"/>
  <c r="D2550" i="130"/>
  <c r="C2552" i="130"/>
  <c r="D2934" i="130"/>
  <c r="C2934" i="130" s="1"/>
  <c r="C2936" i="130"/>
  <c r="F40" i="130"/>
  <c r="F92" i="130"/>
  <c r="F90" i="130" s="1"/>
  <c r="F82" i="130" s="1"/>
  <c r="F80" i="130" s="1"/>
  <c r="I97" i="130"/>
  <c r="I53" i="130"/>
  <c r="I51" i="130" s="1"/>
  <c r="H564" i="130"/>
  <c r="H62" i="130" s="1"/>
  <c r="D2766" i="130"/>
  <c r="C2768" i="130"/>
  <c r="G3018" i="130"/>
  <c r="G2603" i="130"/>
  <c r="G2601" i="130" s="1"/>
  <c r="G2490" i="130"/>
  <c r="E471" i="130"/>
  <c r="E426" i="130"/>
  <c r="C426" i="130" s="1"/>
  <c r="C473" i="130"/>
  <c r="C1878" i="130"/>
  <c r="D1876" i="130"/>
  <c r="C2060" i="130"/>
  <c r="D2058" i="130"/>
  <c r="C659" i="130"/>
  <c r="I643" i="130"/>
  <c r="C643" i="130" s="1"/>
  <c r="I1655" i="130"/>
  <c r="I1653" i="130" s="1"/>
  <c r="C1673" i="130"/>
  <c r="I425" i="130"/>
  <c r="I423" i="130" s="1"/>
  <c r="I421" i="130" s="1"/>
  <c r="I403" i="130" s="1"/>
  <c r="I69" i="130"/>
  <c r="C2045" i="130"/>
  <c r="D2043" i="130"/>
  <c r="D563" i="130"/>
  <c r="C3069" i="130"/>
  <c r="E639" i="130"/>
  <c r="E637" i="130" s="1"/>
  <c r="E629" i="130" s="1"/>
  <c r="E553" i="130"/>
  <c r="D1685" i="130"/>
  <c r="C1687" i="130"/>
  <c r="D2481" i="130"/>
  <c r="I58" i="130"/>
  <c r="F3073" i="130"/>
  <c r="F3067" i="130" s="1"/>
  <c r="F3065" i="130" s="1"/>
  <c r="F3077" i="130"/>
  <c r="F290" i="130"/>
  <c r="F288" i="130" s="1"/>
  <c r="F71" i="130"/>
  <c r="C2497" i="130"/>
  <c r="D576" i="130"/>
  <c r="D3019" i="130"/>
  <c r="C183" i="130"/>
  <c r="D104" i="130"/>
  <c r="C1779" i="130"/>
  <c r="D1777" i="130"/>
  <c r="G3017" i="130"/>
  <c r="G3015" i="130" s="1"/>
  <c r="G3013" i="130" s="1"/>
  <c r="G2602" i="130"/>
  <c r="G2600" i="130" s="1"/>
  <c r="G2489" i="130"/>
  <c r="D45" i="130"/>
  <c r="F2480" i="130"/>
  <c r="F2478" i="130" s="1"/>
  <c r="D3044" i="130"/>
  <c r="D233" i="130"/>
  <c r="C235" i="130"/>
  <c r="D86" i="130"/>
  <c r="D482" i="130"/>
  <c r="C484" i="130"/>
  <c r="D2916" i="130"/>
  <c r="C2916" i="130" s="1"/>
  <c r="C2918" i="130"/>
  <c r="D264" i="130"/>
  <c r="C266" i="130"/>
  <c r="H2764" i="130"/>
  <c r="H2762" i="130" s="1"/>
  <c r="H3048" i="130"/>
  <c r="H3042" i="130" s="1"/>
  <c r="E3023" i="130"/>
  <c r="E3015" i="130" s="1"/>
  <c r="E3013" i="130" s="1"/>
  <c r="D505" i="130"/>
  <c r="C505" i="130" s="1"/>
  <c r="C507" i="130"/>
  <c r="C830" i="130"/>
  <c r="D828" i="130"/>
  <c r="C2486" i="130"/>
  <c r="D559" i="130"/>
  <c r="D221" i="130"/>
  <c r="C223" i="130"/>
  <c r="C633" i="130"/>
  <c r="D545" i="130"/>
  <c r="C545" i="130" s="1"/>
  <c r="D608" i="130"/>
  <c r="E1683" i="130"/>
  <c r="E3053" i="130"/>
  <c r="E3051" i="130" s="1"/>
  <c r="D275" i="130"/>
  <c r="C275" i="130" s="1"/>
  <c r="C277" i="130"/>
  <c r="E1854" i="130"/>
  <c r="E1852" i="130" s="1"/>
  <c r="E3001" i="130"/>
  <c r="E2999" i="130" s="1"/>
  <c r="E2997" i="130" s="1"/>
  <c r="E510" i="130"/>
  <c r="C510" i="130" s="1"/>
  <c r="E508" i="130"/>
  <c r="E414" i="130"/>
  <c r="E40" i="130" s="1"/>
  <c r="C512" i="130"/>
  <c r="C948" i="130"/>
  <c r="D928" i="130"/>
  <c r="D580" i="130"/>
  <c r="D2572" i="130"/>
  <c r="C2574" i="130"/>
  <c r="C2553" i="130"/>
  <c r="D2551" i="130"/>
  <c r="D1404" i="130"/>
  <c r="E93" i="130"/>
  <c r="E91" i="130" s="1"/>
  <c r="E83" i="130" s="1"/>
  <c r="E81" i="130" s="1"/>
  <c r="E41" i="130"/>
  <c r="D3030" i="130"/>
  <c r="C1405" i="130"/>
  <c r="D632" i="130"/>
  <c r="D110" i="130"/>
  <c r="D68" i="130" s="1"/>
  <c r="C3062" i="130"/>
  <c r="D3058" i="130"/>
  <c r="D2458" i="130"/>
  <c r="C2467" i="130"/>
  <c r="D2465" i="130"/>
  <c r="E30" i="130"/>
  <c r="D829" i="130"/>
  <c r="D641" i="130"/>
  <c r="C831" i="130"/>
  <c r="H3017" i="130"/>
  <c r="H2602" i="130"/>
  <c r="H2600" i="130" s="1"/>
  <c r="H2489" i="130"/>
  <c r="G33" i="130"/>
  <c r="G83" i="130"/>
  <c r="D2993" i="130"/>
  <c r="D777" i="130"/>
  <c r="C779" i="130"/>
  <c r="D2480" i="130"/>
  <c r="C234" i="130"/>
  <c r="E92" i="130"/>
  <c r="E90" i="130" s="1"/>
  <c r="E82" i="130" s="1"/>
  <c r="E80" i="130" s="1"/>
  <c r="D61" i="130"/>
  <c r="C61" i="130" s="1"/>
  <c r="C105" i="130"/>
  <c r="E31" i="130"/>
  <c r="C1444" i="130"/>
  <c r="D1442" i="130"/>
  <c r="D655" i="130"/>
  <c r="D314" i="130"/>
  <c r="C316" i="130"/>
  <c r="C192" i="130"/>
  <c r="D190" i="130"/>
  <c r="D313" i="130"/>
  <c r="C315" i="130"/>
  <c r="C630" i="130"/>
  <c r="D542" i="130"/>
  <c r="D30" i="130" s="1"/>
  <c r="E1653" i="130"/>
  <c r="F2765" i="130"/>
  <c r="F2763" i="130" s="1"/>
  <c r="F3049" i="130"/>
  <c r="F3043" i="130" s="1"/>
  <c r="E3074" i="130"/>
  <c r="E3068" i="130" s="1"/>
  <c r="E3066" i="130" s="1"/>
  <c r="E3078" i="130"/>
  <c r="E291" i="130"/>
  <c r="E289" i="130" s="1"/>
  <c r="D3011" i="130"/>
  <c r="C1762" i="130"/>
  <c r="D1760" i="130"/>
  <c r="C191" i="130"/>
  <c r="D189" i="130"/>
  <c r="C438" i="130"/>
  <c r="D432" i="130"/>
  <c r="E3011" i="130"/>
  <c r="E3007" i="130" s="1"/>
  <c r="E3005" i="130" s="1"/>
  <c r="E896" i="130"/>
  <c r="E1875" i="130"/>
  <c r="C1877" i="130"/>
  <c r="D1759" i="130"/>
  <c r="C94" i="130"/>
  <c r="D40" i="130"/>
  <c r="D92" i="130"/>
  <c r="E2975" i="130"/>
  <c r="E2967" i="130" s="1"/>
  <c r="E2965" i="130" s="1"/>
  <c r="E116" i="130"/>
  <c r="E114" i="130" s="1"/>
  <c r="C2718" i="130"/>
  <c r="D2716" i="130"/>
  <c r="D1768" i="130"/>
  <c r="D575" i="130"/>
  <c r="C145" i="130"/>
  <c r="D93" i="130"/>
  <c r="D41" i="130"/>
  <c r="C95" i="130"/>
  <c r="C3031" i="130"/>
  <c r="H2488" i="130"/>
  <c r="H2476" i="130" s="1"/>
  <c r="H563" i="130"/>
  <c r="C907" i="130"/>
  <c r="D905" i="130"/>
  <c r="C454" i="130"/>
  <c r="D452" i="130"/>
  <c r="C645" i="130"/>
  <c r="C2377" i="130"/>
  <c r="D2375" i="130"/>
  <c r="D451" i="130"/>
  <c r="C453" i="130"/>
  <c r="D2994" i="130"/>
  <c r="D778" i="130"/>
  <c r="C780" i="130"/>
  <c r="I646" i="130"/>
  <c r="I564" i="130"/>
  <c r="I62" i="130" s="1"/>
  <c r="F586" i="130"/>
  <c r="F584" i="130" s="1"/>
  <c r="F582" i="130" s="1"/>
  <c r="F580" i="130" s="1"/>
  <c r="F556" i="130"/>
  <c r="F46" i="130" s="1"/>
  <c r="D652" i="130"/>
  <c r="D570" i="130"/>
  <c r="C1857" i="130"/>
  <c r="D1855" i="130"/>
  <c r="C146" i="130"/>
  <c r="D144" i="130"/>
  <c r="D1892" i="130"/>
  <c r="D2713" i="130"/>
  <c r="C2715" i="130"/>
  <c r="D638" i="130"/>
  <c r="C640" i="130"/>
  <c r="D552" i="130"/>
  <c r="D2767" i="130"/>
  <c r="C2769" i="130"/>
  <c r="D2325" i="130"/>
  <c r="E2329" i="130"/>
  <c r="C2331" i="130"/>
  <c r="C111" i="130"/>
  <c r="D109" i="130"/>
  <c r="C2464" i="130"/>
  <c r="D2462" i="130"/>
  <c r="C2462" i="130" s="1"/>
  <c r="C2503" i="130"/>
  <c r="D2501" i="130"/>
  <c r="C2501" i="130" s="1"/>
  <c r="D749" i="130"/>
  <c r="C749" i="130" s="1"/>
  <c r="C751" i="130"/>
  <c r="D424" i="130"/>
  <c r="F2604" i="130"/>
  <c r="C2606" i="130"/>
  <c r="F62" i="130"/>
  <c r="E1770" i="130"/>
  <c r="E1768" i="130" s="1"/>
  <c r="E1766" i="130" s="1"/>
  <c r="E1764" i="130" s="1"/>
  <c r="E1752" i="130" s="1"/>
  <c r="E1894" i="130"/>
  <c r="E1892" i="130" s="1"/>
  <c r="E1890" i="130" s="1"/>
  <c r="E1888" i="130" s="1"/>
  <c r="C1413" i="130"/>
  <c r="D1411" i="130"/>
  <c r="D1403" i="130" s="1"/>
  <c r="F612" i="130"/>
  <c r="C614" i="130"/>
  <c r="D752" i="130"/>
  <c r="C754" i="130"/>
  <c r="E1769" i="130"/>
  <c r="I1890" i="130"/>
  <c r="I1888" i="130" s="1"/>
  <c r="I3024" i="130"/>
  <c r="I3016" i="130" s="1"/>
  <c r="I3014" i="130" s="1"/>
  <c r="H551" i="130" l="1"/>
  <c r="H549" i="130" s="1"/>
  <c r="H541" i="130" s="1"/>
  <c r="I556" i="130"/>
  <c r="F627" i="130"/>
  <c r="E557" i="130"/>
  <c r="E47" i="130" s="1"/>
  <c r="I626" i="130"/>
  <c r="C654" i="130"/>
  <c r="F569" i="130"/>
  <c r="F567" i="130" s="1"/>
  <c r="F550" i="130"/>
  <c r="F548" i="130" s="1"/>
  <c r="F540" i="130" s="1"/>
  <c r="G81" i="130"/>
  <c r="C2374" i="130"/>
  <c r="E1736" i="130"/>
  <c r="C1736" i="130" s="1"/>
  <c r="D3029" i="130"/>
  <c r="C3029" i="130" s="1"/>
  <c r="F67" i="130"/>
  <c r="F65" i="130" s="1"/>
  <c r="C1761" i="130"/>
  <c r="F42" i="130"/>
  <c r="I3040" i="130"/>
  <c r="H67" i="130"/>
  <c r="H65" i="130" s="1"/>
  <c r="G80" i="130"/>
  <c r="F626" i="130"/>
  <c r="H3040" i="130"/>
  <c r="F3041" i="130"/>
  <c r="H569" i="130"/>
  <c r="H567" i="130" s="1"/>
  <c r="H561" i="130" s="1"/>
  <c r="H539" i="130" s="1"/>
  <c r="I569" i="130"/>
  <c r="I567" i="130" s="1"/>
  <c r="I561" i="130" s="1"/>
  <c r="C1441" i="130"/>
  <c r="E652" i="130"/>
  <c r="E650" i="130" s="1"/>
  <c r="E646" i="130" s="1"/>
  <c r="E626" i="130" s="1"/>
  <c r="G39" i="130"/>
  <c r="G37" i="130" s="1"/>
  <c r="G551" i="130"/>
  <c r="G549" i="130" s="1"/>
  <c r="G541" i="130" s="1"/>
  <c r="E403" i="130"/>
  <c r="C55" i="130"/>
  <c r="I81" i="130"/>
  <c r="C564" i="130"/>
  <c r="C2483" i="130"/>
  <c r="I3023" i="130"/>
  <c r="I3015" i="130" s="1"/>
  <c r="I3013" i="130" s="1"/>
  <c r="H627" i="130"/>
  <c r="G3016" i="130"/>
  <c r="G3014" i="130" s="1"/>
  <c r="E571" i="130"/>
  <c r="E71" i="130" s="1"/>
  <c r="C2484" i="130"/>
  <c r="C2482" i="130"/>
  <c r="I557" i="130"/>
  <c r="I47" i="130" s="1"/>
  <c r="C115" i="130"/>
  <c r="E2493" i="130"/>
  <c r="C2495" i="130"/>
  <c r="G626" i="130"/>
  <c r="C62" i="130"/>
  <c r="E575" i="130"/>
  <c r="E75" i="130" s="1"/>
  <c r="G66" i="130"/>
  <c r="G64" i="130" s="1"/>
  <c r="I1751" i="130"/>
  <c r="E627" i="130"/>
  <c r="G550" i="130"/>
  <c r="G548" i="130" s="1"/>
  <c r="G540" i="130" s="1"/>
  <c r="G42" i="130"/>
  <c r="G38" i="130" s="1"/>
  <c r="G36" i="130" s="1"/>
  <c r="G28" i="130" s="1"/>
  <c r="I67" i="130"/>
  <c r="I65" i="130" s="1"/>
  <c r="I57" i="130" s="1"/>
  <c r="H29" i="130"/>
  <c r="H2481" i="130"/>
  <c r="H2479" i="130" s="1"/>
  <c r="H2477" i="130" s="1"/>
  <c r="H556" i="130"/>
  <c r="C1894" i="130"/>
  <c r="D3048" i="130"/>
  <c r="D3042" i="130" s="1"/>
  <c r="G568" i="130"/>
  <c r="G566" i="130" s="1"/>
  <c r="D3057" i="130"/>
  <c r="C3061" i="130"/>
  <c r="C276" i="130"/>
  <c r="D274" i="130"/>
  <c r="C274" i="130" s="1"/>
  <c r="C69" i="130"/>
  <c r="C1403" i="130"/>
  <c r="C30" i="130"/>
  <c r="E894" i="130"/>
  <c r="C894" i="130" s="1"/>
  <c r="C896" i="130"/>
  <c r="D107" i="130"/>
  <c r="C109" i="130"/>
  <c r="D91" i="130"/>
  <c r="C93" i="130"/>
  <c r="C40" i="130"/>
  <c r="C632" i="130"/>
  <c r="D544" i="130"/>
  <c r="C544" i="130" s="1"/>
  <c r="D59" i="130"/>
  <c r="C2132" i="130"/>
  <c r="D2130" i="130"/>
  <c r="F610" i="130"/>
  <c r="F3048" i="130"/>
  <c r="F3042" i="130" s="1"/>
  <c r="F3040" i="130" s="1"/>
  <c r="C612" i="130"/>
  <c r="C2713" i="130"/>
  <c r="D2711" i="130"/>
  <c r="C2711" i="130" s="1"/>
  <c r="D450" i="130"/>
  <c r="C452" i="130"/>
  <c r="C432" i="130"/>
  <c r="C430" i="130" s="1"/>
  <c r="D430" i="130"/>
  <c r="C1655" i="130"/>
  <c r="D571" i="130"/>
  <c r="D653" i="130"/>
  <c r="C655" i="130"/>
  <c r="H3015" i="130"/>
  <c r="H3013" i="130" s="1"/>
  <c r="C580" i="130"/>
  <c r="C2058" i="130"/>
  <c r="D2056" i="130"/>
  <c r="C2766" i="130"/>
  <c r="D2764" i="130"/>
  <c r="E73" i="130"/>
  <c r="C73" i="130" s="1"/>
  <c r="C573" i="130"/>
  <c r="C1737" i="130"/>
  <c r="D1735" i="130"/>
  <c r="C1735" i="130" s="1"/>
  <c r="D2548" i="130"/>
  <c r="C2548" i="130" s="1"/>
  <c r="C2550" i="130"/>
  <c r="F3017" i="130"/>
  <c r="F2489" i="130"/>
  <c r="F2602" i="130"/>
  <c r="F2600" i="130" s="1"/>
  <c r="C2604" i="130"/>
  <c r="D312" i="130"/>
  <c r="C314" i="130"/>
  <c r="C2572" i="130"/>
  <c r="D2570" i="130"/>
  <c r="C2570" i="130" s="1"/>
  <c r="C482" i="130"/>
  <c r="D480" i="130"/>
  <c r="C480" i="130" s="1"/>
  <c r="D1775" i="130"/>
  <c r="C1777" i="130"/>
  <c r="H568" i="130"/>
  <c r="H566" i="130" s="1"/>
  <c r="H74" i="130"/>
  <c r="H66" i="130" s="1"/>
  <c r="H64" i="130" s="1"/>
  <c r="I46" i="130"/>
  <c r="I38" i="130" s="1"/>
  <c r="I36" i="130" s="1"/>
  <c r="I28" i="130" s="1"/>
  <c r="I550" i="130"/>
  <c r="I548" i="130" s="1"/>
  <c r="I540" i="130" s="1"/>
  <c r="C1892" i="130"/>
  <c r="D1890" i="130"/>
  <c r="D2976" i="130"/>
  <c r="C1759" i="130"/>
  <c r="D1757" i="130"/>
  <c r="E1645" i="130"/>
  <c r="C1653" i="130"/>
  <c r="C1442" i="130"/>
  <c r="D1440" i="130"/>
  <c r="C582" i="130"/>
  <c r="C86" i="130"/>
  <c r="C104" i="130"/>
  <c r="D60" i="130"/>
  <c r="D2953" i="130"/>
  <c r="C2955" i="130"/>
  <c r="C2061" i="130"/>
  <c r="D2059" i="130"/>
  <c r="C1652" i="130"/>
  <c r="D1644" i="130"/>
  <c r="C2455" i="130"/>
  <c r="D2453" i="130"/>
  <c r="C2453" i="130" s="1"/>
  <c r="D220" i="130"/>
  <c r="C222" i="130"/>
  <c r="D2986" i="130"/>
  <c r="C752" i="130"/>
  <c r="D750" i="130"/>
  <c r="D3032" i="130"/>
  <c r="C3032" i="130" s="1"/>
  <c r="C1411" i="130"/>
  <c r="D422" i="130"/>
  <c r="E2327" i="130"/>
  <c r="C2329" i="130"/>
  <c r="D3010" i="130"/>
  <c r="C905" i="130"/>
  <c r="D895" i="130"/>
  <c r="D75" i="130"/>
  <c r="C189" i="130"/>
  <c r="C542" i="130"/>
  <c r="D639" i="130"/>
  <c r="C641" i="130"/>
  <c r="D553" i="130"/>
  <c r="C3030" i="130"/>
  <c r="D181" i="130"/>
  <c r="C2043" i="130"/>
  <c r="C1876" i="130"/>
  <c r="D1874" i="130"/>
  <c r="D2917" i="130"/>
  <c r="C2917" i="130" s="1"/>
  <c r="C2919" i="130"/>
  <c r="C92" i="130"/>
  <c r="D90" i="130"/>
  <c r="C90" i="130" s="1"/>
  <c r="H2487" i="130"/>
  <c r="H562" i="130"/>
  <c r="C1439" i="130"/>
  <c r="D1437" i="130"/>
  <c r="C1437" i="130" s="1"/>
  <c r="C1768" i="130"/>
  <c r="D1766" i="130"/>
  <c r="C2480" i="130"/>
  <c r="D2478" i="130"/>
  <c r="C829" i="130"/>
  <c r="D827" i="130"/>
  <c r="C928" i="130"/>
  <c r="D926" i="130"/>
  <c r="C926" i="130" s="1"/>
  <c r="D3053" i="130"/>
  <c r="D262" i="130"/>
  <c r="C264" i="130"/>
  <c r="D231" i="130"/>
  <c r="C231" i="130" s="1"/>
  <c r="C233" i="130"/>
  <c r="D2479" i="130"/>
  <c r="E63" i="130"/>
  <c r="C565" i="130"/>
  <c r="C425" i="130"/>
  <c r="F568" i="130"/>
  <c r="F566" i="130" s="1"/>
  <c r="F70" i="130"/>
  <c r="F66" i="130" s="1"/>
  <c r="F64" i="130" s="1"/>
  <c r="D33" i="130"/>
  <c r="E3049" i="130"/>
  <c r="E3043" i="130" s="1"/>
  <c r="E3041" i="130" s="1"/>
  <c r="E483" i="130"/>
  <c r="C485" i="130"/>
  <c r="D636" i="130"/>
  <c r="C638" i="130"/>
  <c r="C110" i="130"/>
  <c r="D108" i="130"/>
  <c r="D2975" i="130"/>
  <c r="C144" i="130"/>
  <c r="D116" i="130"/>
  <c r="D776" i="130"/>
  <c r="C776" i="130" s="1"/>
  <c r="C778" i="130"/>
  <c r="H59" i="130"/>
  <c r="C1770" i="130"/>
  <c r="E1873" i="130"/>
  <c r="C1873" i="130" s="1"/>
  <c r="C1875" i="130"/>
  <c r="C1760" i="130"/>
  <c r="D1758" i="130"/>
  <c r="D219" i="130"/>
  <c r="C221" i="130"/>
  <c r="C3044" i="130"/>
  <c r="C3019" i="130"/>
  <c r="E470" i="130"/>
  <c r="C472" i="130"/>
  <c r="D421" i="130"/>
  <c r="C421" i="130" s="1"/>
  <c r="C423" i="130"/>
  <c r="G569" i="130"/>
  <c r="G567" i="130" s="1"/>
  <c r="G71" i="130"/>
  <c r="G67" i="130" s="1"/>
  <c r="G65" i="130" s="1"/>
  <c r="D51" i="130"/>
  <c r="C51" i="130" s="1"/>
  <c r="C53" i="130"/>
  <c r="C52" i="130"/>
  <c r="D50" i="130"/>
  <c r="C50" i="130" s="1"/>
  <c r="C675" i="130"/>
  <c r="D663" i="130"/>
  <c r="C41" i="130"/>
  <c r="D2992" i="130"/>
  <c r="C2994" i="130"/>
  <c r="D2463" i="130"/>
  <c r="C2465" i="130"/>
  <c r="C1404" i="130"/>
  <c r="D49" i="130"/>
  <c r="C49" i="130" s="1"/>
  <c r="C559" i="130"/>
  <c r="C576" i="130"/>
  <c r="D76" i="130"/>
  <c r="C76" i="130" s="1"/>
  <c r="E68" i="130"/>
  <c r="E424" i="130"/>
  <c r="E422" i="130" s="1"/>
  <c r="E420" i="130" s="1"/>
  <c r="E664" i="130"/>
  <c r="C676" i="130"/>
  <c r="E2976" i="130"/>
  <c r="E2968" i="130" s="1"/>
  <c r="E2966" i="130" s="1"/>
  <c r="C1776" i="130"/>
  <c r="D1774" i="130"/>
  <c r="C2611" i="130"/>
  <c r="D2603" i="130"/>
  <c r="I74" i="130"/>
  <c r="I66" i="130" s="1"/>
  <c r="I64" i="130" s="1"/>
  <c r="I56" i="130" s="1"/>
  <c r="I568" i="130"/>
  <c r="I566" i="130" s="1"/>
  <c r="I560" i="130" s="1"/>
  <c r="C1855" i="130"/>
  <c r="D1853" i="130"/>
  <c r="C2716" i="130"/>
  <c r="D2714" i="130"/>
  <c r="C3011" i="130"/>
  <c r="D3007" i="130"/>
  <c r="D3078" i="130"/>
  <c r="C3078" i="130" s="1"/>
  <c r="D3074" i="130"/>
  <c r="D291" i="130"/>
  <c r="C313" i="130"/>
  <c r="C777" i="130"/>
  <c r="D775" i="130"/>
  <c r="C775" i="130" s="1"/>
  <c r="E412" i="130"/>
  <c r="C414" i="130"/>
  <c r="C1685" i="130"/>
  <c r="D1683" i="130"/>
  <c r="E469" i="130"/>
  <c r="C471" i="130"/>
  <c r="F38" i="130"/>
  <c r="F36" i="130" s="1"/>
  <c r="F28" i="130" s="1"/>
  <c r="E70" i="130"/>
  <c r="D2487" i="130"/>
  <c r="C1684" i="130"/>
  <c r="D1682" i="130"/>
  <c r="C1682" i="130" s="1"/>
  <c r="D3052" i="130"/>
  <c r="C117" i="130"/>
  <c r="C2767" i="130"/>
  <c r="D2765" i="130"/>
  <c r="D3049" i="130"/>
  <c r="D3024" i="130"/>
  <c r="C190" i="130"/>
  <c r="D182" i="130"/>
  <c r="D2991" i="130"/>
  <c r="C2993" i="130"/>
  <c r="C2458" i="130"/>
  <c r="D2456" i="130"/>
  <c r="D558" i="130"/>
  <c r="E506" i="130"/>
  <c r="C508" i="130"/>
  <c r="E3077" i="130"/>
  <c r="E3073" i="130"/>
  <c r="E3067" i="130" s="1"/>
  <c r="E3065" i="130" s="1"/>
  <c r="C828" i="130"/>
  <c r="D826" i="130"/>
  <c r="E551" i="130"/>
  <c r="E549" i="130" s="1"/>
  <c r="E541" i="130" s="1"/>
  <c r="E43" i="130"/>
  <c r="E39" i="130" s="1"/>
  <c r="E37" i="130" s="1"/>
  <c r="E29" i="130" s="1"/>
  <c r="I1645" i="130"/>
  <c r="I1643" i="130" s="1"/>
  <c r="I3049" i="130"/>
  <c r="I3043" i="130" s="1"/>
  <c r="I3041" i="130" s="1"/>
  <c r="C411" i="130"/>
  <c r="D405" i="130"/>
  <c r="C2985" i="130"/>
  <c r="D2983" i="130"/>
  <c r="C2983" i="130" s="1"/>
  <c r="C1769" i="130"/>
  <c r="D1767" i="130"/>
  <c r="C1854" i="130"/>
  <c r="D1852" i="130"/>
  <c r="C1852" i="130" s="1"/>
  <c r="D74" i="130"/>
  <c r="C552" i="130"/>
  <c r="D550" i="130"/>
  <c r="D42" i="130"/>
  <c r="D3056" i="130"/>
  <c r="C3056" i="130" s="1"/>
  <c r="C3058" i="130"/>
  <c r="C2368" i="130"/>
  <c r="D2366" i="130"/>
  <c r="C2366" i="130" s="1"/>
  <c r="G2487" i="130"/>
  <c r="G2475" i="130" s="1"/>
  <c r="G562" i="130"/>
  <c r="I555" i="130"/>
  <c r="I639" i="130"/>
  <c r="I637" i="130" s="1"/>
  <c r="I629" i="130" s="1"/>
  <c r="I627" i="130" s="1"/>
  <c r="G2488" i="130"/>
  <c r="G2476" i="130" s="1"/>
  <c r="G563" i="130"/>
  <c r="E2573" i="130"/>
  <c r="C2575" i="130"/>
  <c r="D2492" i="130"/>
  <c r="C2494" i="130"/>
  <c r="C1893" i="130"/>
  <c r="D1891" i="130"/>
  <c r="C2610" i="130"/>
  <c r="D2602" i="130"/>
  <c r="E1767" i="130"/>
  <c r="E1765" i="130" s="1"/>
  <c r="E1763" i="130" s="1"/>
  <c r="E1751" i="130" s="1"/>
  <c r="E574" i="130"/>
  <c r="E74" i="130" s="1"/>
  <c r="D568" i="130"/>
  <c r="C570" i="130"/>
  <c r="D70" i="130"/>
  <c r="D449" i="130"/>
  <c r="C449" i="130" s="1"/>
  <c r="C451" i="130"/>
  <c r="D2549" i="130"/>
  <c r="C2549" i="130" s="1"/>
  <c r="C2551" i="130"/>
  <c r="F3018" i="130"/>
  <c r="F2603" i="130"/>
  <c r="F2601" i="130" s="1"/>
  <c r="F2490" i="130"/>
  <c r="C2605" i="130"/>
  <c r="D650" i="130"/>
  <c r="C652" i="130"/>
  <c r="D2369" i="130"/>
  <c r="C2375" i="130"/>
  <c r="G29" i="130"/>
  <c r="E2481" i="130"/>
  <c r="E2479" i="130" s="1"/>
  <c r="E2477" i="130" s="1"/>
  <c r="E556" i="130"/>
  <c r="E550" i="130" s="1"/>
  <c r="E548" i="130" s="1"/>
  <c r="E540" i="130" s="1"/>
  <c r="D2129" i="130"/>
  <c r="C2131" i="130"/>
  <c r="F47" i="130"/>
  <c r="F551" i="130"/>
  <c r="F549" i="130" s="1"/>
  <c r="F541" i="130" s="1"/>
  <c r="E42" i="130"/>
  <c r="C949" i="130"/>
  <c r="E3024" i="130"/>
  <c r="E3016" i="130" s="1"/>
  <c r="E3014" i="130" s="1"/>
  <c r="E929" i="130"/>
  <c r="C572" i="130"/>
  <c r="D72" i="130"/>
  <c r="C72" i="130" s="1"/>
  <c r="C554" i="130"/>
  <c r="D44" i="130"/>
  <c r="C44" i="130" s="1"/>
  <c r="I31" i="130"/>
  <c r="C31" i="130" s="1"/>
  <c r="H57" i="130" l="1"/>
  <c r="H27" i="130" s="1"/>
  <c r="C575" i="130"/>
  <c r="C47" i="130"/>
  <c r="C557" i="130"/>
  <c r="E569" i="130"/>
  <c r="E567" i="130" s="1"/>
  <c r="E561" i="130" s="1"/>
  <c r="E539" i="130" s="1"/>
  <c r="C75" i="130"/>
  <c r="E2491" i="130"/>
  <c r="C2493" i="130"/>
  <c r="H2475" i="130"/>
  <c r="D32" i="130"/>
  <c r="C32" i="130" s="1"/>
  <c r="D82" i="130"/>
  <c r="C82" i="130" s="1"/>
  <c r="E568" i="130"/>
  <c r="E566" i="130" s="1"/>
  <c r="E560" i="130" s="1"/>
  <c r="E538" i="130" s="1"/>
  <c r="C3057" i="130"/>
  <c r="D3055" i="130"/>
  <c r="C3055" i="130" s="1"/>
  <c r="H46" i="130"/>
  <c r="H38" i="130" s="1"/>
  <c r="H36" i="130" s="1"/>
  <c r="H28" i="130" s="1"/>
  <c r="H550" i="130"/>
  <c r="H548" i="130" s="1"/>
  <c r="H540" i="130" s="1"/>
  <c r="E66" i="130"/>
  <c r="E64" i="130" s="1"/>
  <c r="E56" i="130" s="1"/>
  <c r="C70" i="130"/>
  <c r="C74" i="130"/>
  <c r="C574" i="130"/>
  <c r="C42" i="130"/>
  <c r="C2976" i="130"/>
  <c r="D2968" i="130"/>
  <c r="D2127" i="130"/>
  <c r="C2129" i="130"/>
  <c r="D2600" i="130"/>
  <c r="C2600" i="130" s="1"/>
  <c r="C2602" i="130"/>
  <c r="I45" i="130"/>
  <c r="I551" i="130"/>
  <c r="I549" i="130" s="1"/>
  <c r="I541" i="130" s="1"/>
  <c r="I539" i="130" s="1"/>
  <c r="C555" i="130"/>
  <c r="D180" i="130"/>
  <c r="C180" i="130" s="1"/>
  <c r="C182" i="130"/>
  <c r="F39" i="130"/>
  <c r="F37" i="130" s="1"/>
  <c r="F29" i="130" s="1"/>
  <c r="E2325" i="130"/>
  <c r="E3052" i="130"/>
  <c r="E3050" i="130" s="1"/>
  <c r="E3040" i="130" s="1"/>
  <c r="C2327" i="130"/>
  <c r="D3073" i="130"/>
  <c r="D3077" i="130"/>
  <c r="C3077" i="130" s="1"/>
  <c r="C312" i="130"/>
  <c r="D290" i="130"/>
  <c r="C450" i="130"/>
  <c r="D448" i="130"/>
  <c r="C448" i="130" s="1"/>
  <c r="C1853" i="130"/>
  <c r="D1851" i="130"/>
  <c r="C1851" i="130" s="1"/>
  <c r="D2989" i="130"/>
  <c r="C2989" i="130" s="1"/>
  <c r="C2991" i="130"/>
  <c r="E46" i="130"/>
  <c r="C556" i="130"/>
  <c r="F3016" i="130"/>
  <c r="F3014" i="130" s="1"/>
  <c r="C3018" i="130"/>
  <c r="G560" i="130"/>
  <c r="G538" i="130" s="1"/>
  <c r="G58" i="130"/>
  <c r="G56" i="130" s="1"/>
  <c r="G26" i="130" s="1"/>
  <c r="D3000" i="130"/>
  <c r="C826" i="130"/>
  <c r="D824" i="130"/>
  <c r="C2479" i="130"/>
  <c r="D2477" i="130"/>
  <c r="C2478" i="130"/>
  <c r="C639" i="130"/>
  <c r="D637" i="130"/>
  <c r="C422" i="130"/>
  <c r="D420" i="130"/>
  <c r="I538" i="130"/>
  <c r="C2056" i="130"/>
  <c r="D2040" i="130"/>
  <c r="C2040" i="130" s="1"/>
  <c r="D66" i="130"/>
  <c r="C60" i="130"/>
  <c r="E927" i="130"/>
  <c r="C927" i="130" s="1"/>
  <c r="C929" i="130"/>
  <c r="C1767" i="130"/>
  <c r="D1765" i="130"/>
  <c r="C3024" i="130"/>
  <c r="D3016" i="130"/>
  <c r="D289" i="130"/>
  <c r="C289" i="130" s="1"/>
  <c r="C291" i="130"/>
  <c r="E468" i="130"/>
  <c r="C470" i="130"/>
  <c r="E3037" i="130"/>
  <c r="E3035" i="130" s="1"/>
  <c r="E3027" i="130" s="1"/>
  <c r="C636" i="130"/>
  <c r="D628" i="130"/>
  <c r="C2481" i="130"/>
  <c r="C424" i="130"/>
  <c r="I26" i="130"/>
  <c r="C68" i="130"/>
  <c r="C2975" i="130"/>
  <c r="D2967" i="130"/>
  <c r="H560" i="130"/>
  <c r="H58" i="130"/>
  <c r="H56" i="130" s="1"/>
  <c r="D3001" i="130"/>
  <c r="D825" i="130"/>
  <c r="C827" i="130"/>
  <c r="C2764" i="130"/>
  <c r="D2762" i="130"/>
  <c r="C2762" i="130" s="1"/>
  <c r="C1891" i="130"/>
  <c r="D1889" i="130"/>
  <c r="C3074" i="130"/>
  <c r="D3068" i="130"/>
  <c r="D2601" i="130"/>
  <c r="C2601" i="130" s="1"/>
  <c r="C2603" i="130"/>
  <c r="D661" i="130"/>
  <c r="C661" i="130" s="1"/>
  <c r="C663" i="130"/>
  <c r="C1644" i="130"/>
  <c r="D1642" i="130"/>
  <c r="C1642" i="130" s="1"/>
  <c r="F2487" i="130"/>
  <c r="F2475" i="130" s="1"/>
  <c r="F562" i="130"/>
  <c r="C2489" i="130"/>
  <c r="E481" i="130"/>
  <c r="C481" i="130" s="1"/>
  <c r="C483" i="130"/>
  <c r="C1874" i="130"/>
  <c r="D1872" i="130"/>
  <c r="C1872" i="130" s="1"/>
  <c r="C1440" i="130"/>
  <c r="D1438" i="130"/>
  <c r="F3015" i="130"/>
  <c r="F3013" i="130" s="1"/>
  <c r="C3017" i="130"/>
  <c r="D38" i="130"/>
  <c r="D3036" i="130"/>
  <c r="C220" i="130"/>
  <c r="D218" i="130"/>
  <c r="C1758" i="130"/>
  <c r="D1754" i="130"/>
  <c r="C3049" i="130"/>
  <c r="D3043" i="130"/>
  <c r="C3007" i="130"/>
  <c r="D3005" i="130"/>
  <c r="C3005" i="130" s="1"/>
  <c r="C1774" i="130"/>
  <c r="D1772" i="130"/>
  <c r="C1772" i="130" s="1"/>
  <c r="C3042" i="130"/>
  <c r="C1766" i="130"/>
  <c r="D1764" i="130"/>
  <c r="C1764" i="130" s="1"/>
  <c r="D3023" i="130"/>
  <c r="D748" i="130"/>
  <c r="C748" i="130" s="1"/>
  <c r="C750" i="130"/>
  <c r="D2057" i="130"/>
  <c r="C2059" i="130"/>
  <c r="F608" i="130"/>
  <c r="C608" i="130" s="1"/>
  <c r="C610" i="130"/>
  <c r="D3006" i="130"/>
  <c r="C108" i="130"/>
  <c r="D106" i="130"/>
  <c r="C2492" i="130"/>
  <c r="D2488" i="130"/>
  <c r="D403" i="130"/>
  <c r="C403" i="130" s="1"/>
  <c r="C405" i="130"/>
  <c r="E504" i="130"/>
  <c r="C504" i="130" s="1"/>
  <c r="C506" i="130"/>
  <c r="D2763" i="130"/>
  <c r="C2763" i="130" s="1"/>
  <c r="C2765" i="130"/>
  <c r="E467" i="130"/>
  <c r="C469" i="130"/>
  <c r="E3036" i="130"/>
  <c r="E3034" i="130" s="1"/>
  <c r="E3026" i="130" s="1"/>
  <c r="M3065" i="130" s="1"/>
  <c r="C33" i="130"/>
  <c r="D232" i="130"/>
  <c r="C232" i="130" s="1"/>
  <c r="C262" i="130"/>
  <c r="C1775" i="130"/>
  <c r="D1773" i="130"/>
  <c r="C1773" i="130" s="1"/>
  <c r="D651" i="130"/>
  <c r="C653" i="130"/>
  <c r="C2130" i="130"/>
  <c r="D2128" i="130"/>
  <c r="C2128" i="130" s="1"/>
  <c r="F2488" i="130"/>
  <c r="F2476" i="130" s="1"/>
  <c r="F563" i="130"/>
  <c r="C2490" i="130"/>
  <c r="D2990" i="130"/>
  <c r="C2990" i="130" s="1"/>
  <c r="C2992" i="130"/>
  <c r="D551" i="130"/>
  <c r="C553" i="130"/>
  <c r="D43" i="130"/>
  <c r="C2369" i="130"/>
  <c r="D2367" i="130"/>
  <c r="C2367" i="130" s="1"/>
  <c r="C558" i="130"/>
  <c r="D48" i="130"/>
  <c r="C48" i="130" s="1"/>
  <c r="C1683" i="130"/>
  <c r="D1643" i="130"/>
  <c r="D2712" i="130"/>
  <c r="C2712" i="130" s="1"/>
  <c r="C2714" i="130"/>
  <c r="C3053" i="130"/>
  <c r="D3051" i="130"/>
  <c r="C3051" i="130" s="1"/>
  <c r="D2984" i="130"/>
  <c r="C2986" i="130"/>
  <c r="E1643" i="130"/>
  <c r="C1645" i="130"/>
  <c r="D569" i="130"/>
  <c r="C571" i="130"/>
  <c r="D71" i="130"/>
  <c r="C91" i="130"/>
  <c r="D83" i="130"/>
  <c r="D1401" i="130"/>
  <c r="C1401" i="130" s="1"/>
  <c r="E410" i="130"/>
  <c r="C412" i="130"/>
  <c r="C63" i="130"/>
  <c r="C1890" i="130"/>
  <c r="D1888" i="130"/>
  <c r="C1888" i="130" s="1"/>
  <c r="D566" i="130"/>
  <c r="E2571" i="130"/>
  <c r="E3010" i="130"/>
  <c r="E3006" i="130" s="1"/>
  <c r="E3004" i="130" s="1"/>
  <c r="C2573" i="130"/>
  <c r="D548" i="130"/>
  <c r="C2456" i="130"/>
  <c r="D2454" i="130"/>
  <c r="C2463" i="130"/>
  <c r="D2461" i="130"/>
  <c r="C2461" i="130" s="1"/>
  <c r="D217" i="130"/>
  <c r="C217" i="130" s="1"/>
  <c r="C219" i="130"/>
  <c r="C116" i="130"/>
  <c r="D114" i="130"/>
  <c r="C114" i="130" s="1"/>
  <c r="D179" i="130"/>
  <c r="C179" i="130" s="1"/>
  <c r="C181" i="130"/>
  <c r="C895" i="130"/>
  <c r="D893" i="130"/>
  <c r="C893" i="130" s="1"/>
  <c r="D2951" i="130"/>
  <c r="C2951" i="130" s="1"/>
  <c r="C2953" i="130"/>
  <c r="C1757" i="130"/>
  <c r="D1753" i="130"/>
  <c r="E67" i="130"/>
  <c r="E65" i="130" s="1"/>
  <c r="E57" i="130" s="1"/>
  <c r="E27" i="130" s="1"/>
  <c r="C650" i="130"/>
  <c r="D646" i="130"/>
  <c r="C646" i="130" s="1"/>
  <c r="G561" i="130"/>
  <c r="G539" i="130" s="1"/>
  <c r="G59" i="130"/>
  <c r="G57" i="130" s="1"/>
  <c r="G27" i="130" s="1"/>
  <c r="D3050" i="130"/>
  <c r="E662" i="130"/>
  <c r="C662" i="130" s="1"/>
  <c r="C664" i="130"/>
  <c r="D3037" i="130"/>
  <c r="D3028" i="130"/>
  <c r="C107" i="130"/>
  <c r="D103" i="130"/>
  <c r="C103" i="130" s="1"/>
  <c r="C3048" i="130"/>
  <c r="H538" i="130" l="1"/>
  <c r="C568" i="130"/>
  <c r="C550" i="130"/>
  <c r="H26" i="130"/>
  <c r="E2487" i="130"/>
  <c r="E2475" i="130" s="1"/>
  <c r="C2491" i="130"/>
  <c r="C3050" i="130"/>
  <c r="C3052" i="130"/>
  <c r="C1643" i="130"/>
  <c r="C2488" i="130"/>
  <c r="C3023" i="130"/>
  <c r="D3015" i="130"/>
  <c r="D3066" i="130"/>
  <c r="C3066" i="130" s="1"/>
  <c r="C3068" i="130"/>
  <c r="D2965" i="130"/>
  <c r="C2965" i="130" s="1"/>
  <c r="C2967" i="130"/>
  <c r="E466" i="130"/>
  <c r="C466" i="130" s="1"/>
  <c r="C468" i="130"/>
  <c r="C824" i="130"/>
  <c r="D822" i="130"/>
  <c r="C822" i="130" s="1"/>
  <c r="E2569" i="130"/>
  <c r="C2569" i="130" s="1"/>
  <c r="C2571" i="130"/>
  <c r="D81" i="130"/>
  <c r="C81" i="130" s="1"/>
  <c r="C83" i="130"/>
  <c r="C106" i="130"/>
  <c r="D102" i="130"/>
  <c r="C218" i="130"/>
  <c r="D216" i="130"/>
  <c r="C216" i="130" s="1"/>
  <c r="F59" i="130"/>
  <c r="F561" i="130"/>
  <c r="F539" i="130" s="1"/>
  <c r="C563" i="130"/>
  <c r="C1889" i="130"/>
  <c r="D1887" i="130"/>
  <c r="C1887" i="130" s="1"/>
  <c r="D2998" i="130"/>
  <c r="C3000" i="130"/>
  <c r="C566" i="130"/>
  <c r="D560" i="130"/>
  <c r="C71" i="130"/>
  <c r="D67" i="130"/>
  <c r="D3004" i="130"/>
  <c r="C3004" i="130" s="1"/>
  <c r="C3006" i="130"/>
  <c r="D3034" i="130"/>
  <c r="C3034" i="130" s="1"/>
  <c r="C3036" i="130"/>
  <c r="C3016" i="130"/>
  <c r="D3014" i="130"/>
  <c r="C3014" i="130" s="1"/>
  <c r="C420" i="130"/>
  <c r="D402" i="130"/>
  <c r="C290" i="130"/>
  <c r="D288" i="130"/>
  <c r="C288" i="130" s="1"/>
  <c r="I39" i="130"/>
  <c r="I37" i="130" s="1"/>
  <c r="I29" i="130" s="1"/>
  <c r="I27" i="130" s="1"/>
  <c r="C45" i="130"/>
  <c r="C3028" i="130"/>
  <c r="E465" i="130"/>
  <c r="C465" i="130" s="1"/>
  <c r="C467" i="130"/>
  <c r="C3010" i="130"/>
  <c r="D3040" i="130"/>
  <c r="C3040" i="130" s="1"/>
  <c r="D36" i="130"/>
  <c r="C562" i="130"/>
  <c r="F560" i="130"/>
  <c r="F538" i="130" s="1"/>
  <c r="F58" i="130"/>
  <c r="D3035" i="130"/>
  <c r="C3037" i="130"/>
  <c r="C1753" i="130"/>
  <c r="C569" i="130"/>
  <c r="D567" i="130"/>
  <c r="C1765" i="130"/>
  <c r="D1763" i="130"/>
  <c r="C1763" i="130" s="1"/>
  <c r="D629" i="130"/>
  <c r="C637" i="130"/>
  <c r="C1754" i="130"/>
  <c r="D1752" i="130"/>
  <c r="C1752" i="130" s="1"/>
  <c r="C3073" i="130"/>
  <c r="D3067" i="130"/>
  <c r="C2454" i="130"/>
  <c r="D2452" i="130"/>
  <c r="C2452" i="130" s="1"/>
  <c r="C651" i="130"/>
  <c r="D647" i="130"/>
  <c r="C647" i="130" s="1"/>
  <c r="C1438" i="130"/>
  <c r="D1402" i="130"/>
  <c r="C1402" i="130" s="1"/>
  <c r="D2476" i="130"/>
  <c r="C2476" i="130" s="1"/>
  <c r="D64" i="130"/>
  <c r="C66" i="130"/>
  <c r="C43" i="130"/>
  <c r="D39" i="130"/>
  <c r="C825" i="130"/>
  <c r="D823" i="130"/>
  <c r="C823" i="130" s="1"/>
  <c r="D626" i="130"/>
  <c r="C626" i="130" s="1"/>
  <c r="C628" i="130"/>
  <c r="C46" i="130"/>
  <c r="E38" i="130"/>
  <c r="E36" i="130" s="1"/>
  <c r="E28" i="130" s="1"/>
  <c r="E26" i="130" s="1"/>
  <c r="D2966" i="130"/>
  <c r="C2966" i="130" s="1"/>
  <c r="C2968" i="130"/>
  <c r="D2982" i="130"/>
  <c r="C2982" i="130" s="1"/>
  <c r="C2984" i="130"/>
  <c r="C2057" i="130"/>
  <c r="D2041" i="130"/>
  <c r="C2041" i="130" s="1"/>
  <c r="C3043" i="130"/>
  <c r="D3041" i="130"/>
  <c r="C3041" i="130" s="1"/>
  <c r="C3001" i="130"/>
  <c r="D2999" i="130"/>
  <c r="D2475" i="130"/>
  <c r="C2475" i="130" s="1"/>
  <c r="C2477" i="130"/>
  <c r="E2127" i="130"/>
  <c r="C2127" i="130" s="1"/>
  <c r="C2325" i="130"/>
  <c r="E404" i="130"/>
  <c r="C410" i="130"/>
  <c r="C548" i="130"/>
  <c r="D540" i="130"/>
  <c r="D549" i="130"/>
  <c r="C551" i="130"/>
  <c r="C2487" i="130" l="1"/>
  <c r="D1751" i="130"/>
  <c r="C1751" i="130" s="1"/>
  <c r="C38" i="130"/>
  <c r="C2998" i="130"/>
  <c r="D2996" i="130"/>
  <c r="C2996" i="130" s="1"/>
  <c r="C2999" i="130"/>
  <c r="D2997" i="130"/>
  <c r="C2997" i="130" s="1"/>
  <c r="C567" i="130"/>
  <c r="D561" i="130"/>
  <c r="C561" i="130" s="1"/>
  <c r="C549" i="130"/>
  <c r="D541" i="130"/>
  <c r="F57" i="130"/>
  <c r="F27" i="130" s="1"/>
  <c r="C59" i="130"/>
  <c r="C540" i="130"/>
  <c r="D538" i="130"/>
  <c r="C538" i="130" s="1"/>
  <c r="D37" i="130"/>
  <c r="C39" i="130"/>
  <c r="C3067" i="130"/>
  <c r="D3065" i="130"/>
  <c r="C3065" i="130" s="1"/>
  <c r="D3026" i="130"/>
  <c r="C3026" i="130" s="1"/>
  <c r="C3035" i="130"/>
  <c r="D3027" i="130"/>
  <c r="C3027" i="130" s="1"/>
  <c r="D65" i="130"/>
  <c r="C67" i="130"/>
  <c r="F56" i="130"/>
  <c r="F26" i="130" s="1"/>
  <c r="C58" i="130"/>
  <c r="C102" i="130"/>
  <c r="D80" i="130"/>
  <c r="C80" i="130" s="1"/>
  <c r="E402" i="130"/>
  <c r="C402" i="130" s="1"/>
  <c r="C404" i="130"/>
  <c r="C64" i="130"/>
  <c r="D56" i="130"/>
  <c r="C560" i="130"/>
  <c r="D3013" i="130"/>
  <c r="C3013" i="130" s="1"/>
  <c r="C3015" i="130"/>
  <c r="D627" i="130"/>
  <c r="C627" i="130" s="1"/>
  <c r="C629" i="130"/>
  <c r="C36" i="130"/>
  <c r="D28" i="130"/>
  <c r="C65" i="130" l="1"/>
  <c r="D57" i="130"/>
  <c r="C57" i="130" s="1"/>
  <c r="D539" i="130"/>
  <c r="C539" i="130" s="1"/>
  <c r="C541" i="130"/>
  <c r="C56" i="130"/>
  <c r="C37" i="130"/>
  <c r="D29" i="130"/>
  <c r="C28" i="130"/>
  <c r="D26" i="130"/>
  <c r="C26" i="130" s="1"/>
  <c r="D27" i="130" l="1"/>
  <c r="C27" i="130" s="1"/>
  <c r="C29" i="1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187" authorId="0" shapeId="0" xr:uid="{540FFC74-7D22-48A1-8092-A9092DE8DD9C}">
      <text>
        <r>
          <rPr>
            <b/>
            <sz val="9"/>
            <color indexed="81"/>
            <rFont val="Tahoma"/>
            <family val="2"/>
            <charset val="238"/>
          </rPr>
          <t>sabinab:</t>
        </r>
        <r>
          <rPr>
            <sz val="9"/>
            <color indexed="81"/>
            <rFont val="Tahoma"/>
            <family val="2"/>
            <charset val="238"/>
          </rPr>
          <t xml:space="preserve">
</t>
        </r>
      </text>
    </comment>
    <comment ref="A2233" authorId="0" shapeId="0" xr:uid="{4AAAB0BA-71ED-4507-B2C5-DF34C6FAC16E}">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<sst xmlns="http://schemas.openxmlformats.org/spreadsheetml/2006/main" count="4850" uniqueCount="1169">
  <si>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</si>
  <si>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</si>
  <si>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</si>
  <si>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</si>
  <si>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</si>
  <si>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</si>
  <si>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</si>
  <si>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</si>
  <si>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</si>
  <si>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</si>
  <si>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</si>
  <si>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</si>
  <si>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</si>
  <si>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</si>
  <si>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</si>
  <si>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</si>
  <si>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</si>
  <si>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</si>
  <si>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</si>
  <si>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</si>
  <si>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</si>
  <si>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</si>
  <si>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</si>
  <si>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</si>
  <si>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</si>
  <si>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</si>
  <si>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</si>
  <si>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</si>
  <si>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</si>
  <si>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</si>
  <si>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</si>
  <si>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</si>
  <si>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</si>
  <si>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</si>
  <si>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</si>
  <si>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</si>
  <si>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</si>
  <si>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</si>
  <si>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</si>
  <si>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</si>
  <si>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</si>
  <si>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</si>
  <si>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</si>
  <si>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</si>
  <si>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</si>
  <si>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</si>
  <si>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</si>
  <si>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</si>
  <si>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</si>
  <si>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</si>
  <si>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</si>
  <si>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</si>
  <si>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</si>
  <si>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</si>
  <si>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</si>
  <si>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</si>
  <si>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</si>
  <si>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</si>
  <si>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</si>
  <si>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</si>
  <si>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</si>
  <si>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</si>
  <si>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</si>
  <si>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</si>
  <si>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</si>
  <si>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</si>
  <si>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</si>
  <si>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</si>
  <si>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</si>
  <si>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</si>
  <si>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</si>
  <si>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</si>
  <si>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</si>
  <si>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</si>
  <si>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</si>
  <si>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</si>
  <si>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</si>
  <si>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</si>
  <si>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</si>
  <si>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</si>
  <si>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</si>
  <si>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</si>
  <si>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</si>
  <si>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 ;                                  Valoare totala 4 170 068,20 lei HCJ nr.453/27.11.2025</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</si>
  <si>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</si>
  <si>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</si>
  <si>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</si>
  <si>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</si>
  <si>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</si>
  <si>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</si>
  <si>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</si>
  <si>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</si>
  <si>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</si>
  <si>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</si>
  <si>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</si>
  <si>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</si>
  <si>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</si>
  <si>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</si>
  <si>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</si>
  <si>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</si>
  <si>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</si>
  <si>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</si>
  <si>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</si>
  <si>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</si>
  <si>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</si>
  <si>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</si>
  <si>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</si>
  <si>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</si>
  <si>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</si>
  <si>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</si>
  <si>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</si>
  <si>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</si>
  <si>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</si>
  <si>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</si>
  <si>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</si>
  <si>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</si>
  <si>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</si>
  <si>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</si>
  <si>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</si>
  <si>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</si>
  <si>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</si>
  <si>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</si>
  <si>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</si>
  <si>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</si>
  <si>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</si>
  <si>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</si>
  <si>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</si>
  <si>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</si>
  <si>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</si>
  <si>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</si>
  <si>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</si>
  <si>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</si>
  <si>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</si>
  <si>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</si>
  <si>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</si>
  <si>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</si>
  <si>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</si>
  <si>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</si>
  <si>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</si>
  <si>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</si>
  <si>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</si>
  <si>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</si>
  <si>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</si>
  <si>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</si>
  <si>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</si>
  <si>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</si>
  <si>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</si>
  <si>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</si>
  <si>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</si>
  <si>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</si>
  <si>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</si>
  <si>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</si>
  <si>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</si>
  <si>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</si>
  <si>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</si>
  <si>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</si>
  <si>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</si>
  <si>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</si>
  <si>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</si>
  <si>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</si>
  <si>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</si>
  <si>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</si>
  <si>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37 000 lei decontat la  C.c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</si>
  <si>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</si>
  <si>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</si>
  <si>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</si>
  <si>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</si>
  <si>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</si>
  <si>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</si>
  <si>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</si>
  <si>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</si>
  <si>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</si>
  <si>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</si>
  <si>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</si>
  <si>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</si>
  <si>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</si>
  <si>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</si>
  <si>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</si>
  <si>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</si>
  <si>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</si>
  <si>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</si>
  <si>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</si>
  <si>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</si>
  <si>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</si>
  <si>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</si>
  <si>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</si>
  <si>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</si>
  <si>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</si>
  <si>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</si>
  <si>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</si>
  <si>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</si>
  <si>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</si>
  <si>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</si>
  <si>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</si>
  <si>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</si>
  <si>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Valoare totala 66 997 560,06 lei HCJ Nr.456/27.11.2025</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</si>
  <si>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</si>
  <si>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</si>
  <si>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</si>
  <si>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</si>
  <si>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</si>
  <si>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26. 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</si>
  <si>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</si>
  <si>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</si>
  <si>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</si>
  <si>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</si>
  <si>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</si>
  <si>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</si>
  <si>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</si>
  <si>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</si>
  <si>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</si>
  <si>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</si>
  <si>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</si>
  <si>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</si>
  <si>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</si>
  <si>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</si>
  <si>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</si>
  <si>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</si>
  <si>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</si>
  <si>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</si>
  <si>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</si>
  <si>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</si>
  <si>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</si>
  <si>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</si>
  <si>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</si>
  <si>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</si>
  <si>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</si>
  <si>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</si>
  <si>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</si>
  <si>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</si>
  <si>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</si>
  <si>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</si>
  <si>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</si>
  <si>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</si>
  <si>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</si>
  <si>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</si>
  <si>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</si>
  <si>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</si>
  <si>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 xml:space="preserve"> Valoare totala 52 377 145,48 lei HCJ Nr.416/30.10.2025; Cc 321 300 lei DALI; </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</si>
  <si>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</si>
  <si>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</si>
  <si>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</si>
  <si>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</si>
  <si>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</si>
  <si>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</si>
  <si>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</si>
  <si>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</si>
  <si>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</si>
  <si>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</si>
  <si>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</si>
  <si>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</si>
  <si>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</si>
  <si>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</si>
  <si>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</si>
  <si>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</si>
  <si>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</si>
  <si>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</si>
  <si>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</si>
  <si>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</si>
  <si>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</si>
  <si>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</si>
  <si>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</si>
  <si>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</si>
  <si>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</si>
  <si>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</si>
  <si>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</si>
  <si>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</si>
  <si>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</si>
  <si>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</si>
  <si>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</si>
  <si>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</si>
  <si>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</si>
  <si>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</si>
  <si>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</si>
  <si>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</si>
  <si>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</si>
  <si>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</si>
  <si>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</si>
  <si>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</si>
  <si>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</si>
  <si>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</si>
  <si>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</si>
  <si>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</si>
  <si>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</si>
  <si>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</si>
  <si>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</si>
  <si>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</si>
  <si>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</si>
  <si>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</si>
  <si>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</si>
  <si>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</si>
  <si>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</si>
  <si>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</si>
  <si>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</si>
  <si>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</si>
  <si>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</si>
  <si>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</si>
  <si>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</si>
  <si>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</si>
  <si>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</si>
  <si>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</si>
  <si>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</si>
  <si>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</si>
  <si>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</si>
  <si>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</si>
  <si>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</si>
  <si>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</si>
  <si>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</si>
  <si>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</si>
  <si>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</si>
  <si>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</si>
  <si>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</si>
  <si>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</si>
  <si>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</si>
  <si>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Sistem alarma pentru biroul informatica si comunicatii</t>
  </si>
  <si>
    <t>1. Centrul Militar Judetean Arges</t>
  </si>
  <si>
    <t xml:space="preserve">Licenta Microsoft Windows 11 PRO+Office 2021 </t>
  </si>
  <si>
    <t>Sistem control acces si pontaj</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</si>
  <si>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</si>
  <si>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</si>
  <si>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</si>
  <si>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</si>
  <si>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</si>
  <si>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</si>
  <si>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</si>
  <si>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</si>
  <si>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</si>
  <si>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</si>
  <si>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</si>
  <si>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</si>
  <si>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</si>
  <si>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</si>
  <si>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</si>
  <si>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</si>
  <si>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</si>
  <si>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</si>
  <si>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</si>
  <si>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</si>
  <si>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</si>
  <si>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</si>
  <si>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</si>
  <si>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</si>
  <si>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</si>
  <si>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</si>
  <si>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</si>
  <si>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</si>
  <si>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</si>
  <si>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</si>
  <si>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</si>
  <si>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</si>
  <si>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</si>
  <si>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</si>
  <si>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</si>
  <si>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</si>
  <si>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</si>
  <si>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</si>
  <si>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</si>
  <si>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</si>
  <si>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</si>
  <si>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</si>
  <si>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</si>
  <si>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</si>
  <si>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</si>
  <si>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</si>
  <si>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</si>
  <si>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</si>
  <si>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</si>
  <si>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</si>
  <si>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</si>
  <si>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</si>
  <si>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</si>
  <si>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</si>
  <si>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</si>
  <si>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</si>
  <si>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</si>
  <si>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</si>
  <si>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</si>
  <si>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</si>
  <si>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</si>
  <si>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</si>
  <si>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</si>
  <si>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</si>
  <si>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</si>
  <si>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</si>
  <si>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</si>
  <si>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</si>
  <si>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</si>
  <si>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</si>
  <si>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</si>
  <si>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</si>
  <si>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</si>
  <si>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</si>
  <si>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</si>
  <si>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</si>
  <si>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</si>
  <si>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</si>
  <si>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</si>
  <si>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</si>
  <si>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</si>
  <si>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</si>
  <si>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</si>
  <si>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</si>
  <si>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</si>
  <si>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</si>
  <si>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</si>
  <si>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</si>
  <si>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</si>
  <si>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</si>
  <si>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</si>
  <si>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</si>
  <si>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</si>
  <si>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</si>
  <si>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</si>
  <si>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</si>
  <si>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</si>
  <si>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</si>
  <si>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</si>
  <si>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</si>
  <si>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</si>
  <si>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</si>
  <si>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</si>
  <si>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</si>
  <si>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</si>
  <si>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</si>
  <si>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</si>
  <si>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</si>
  <si>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</si>
  <si>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Imprimanta pentru monitor pacient</t>
  </si>
  <si>
    <t>Statie dedurizare apa</t>
  </si>
  <si>
    <t xml:space="preserve">Agitator trombocite </t>
  </si>
  <si>
    <t>Motopompa pentru apa murdara</t>
  </si>
  <si>
    <t>Aparat de spalare cu presiune</t>
  </si>
  <si>
    <t>Tablou electric Angiograf</t>
  </si>
  <si>
    <t>Electrocardiograf cu 12 canale</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</si>
  <si>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</si>
  <si>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</si>
  <si>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</si>
  <si>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</si>
  <si>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</si>
  <si>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</si>
  <si>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</si>
  <si>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</si>
  <si>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</si>
  <si>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</si>
  <si>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</si>
  <si>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</si>
  <si>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</si>
  <si>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</si>
  <si>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</si>
  <si>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</si>
  <si>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</si>
  <si>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</si>
  <si>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</si>
  <si>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</si>
  <si>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</si>
  <si>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</si>
  <si>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</si>
  <si>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</si>
  <si>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</si>
  <si>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</si>
  <si>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</si>
  <si>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</si>
  <si>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</si>
  <si>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</si>
  <si>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</si>
  <si>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</si>
  <si>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</si>
  <si>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</si>
  <si>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</si>
  <si>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</si>
  <si>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</si>
  <si>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</si>
  <si>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</si>
  <si>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</si>
  <si>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</si>
  <si>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</si>
  <si>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</si>
  <si>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</si>
  <si>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</si>
  <si>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</si>
  <si>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</si>
  <si>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</si>
  <si>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</si>
  <si>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</si>
  <si>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</si>
  <si>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</si>
  <si>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</si>
  <si>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</si>
  <si>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</si>
  <si>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</si>
  <si>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</si>
  <si>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</si>
  <si>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</si>
  <si>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</si>
  <si>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</si>
  <si>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</si>
  <si>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</si>
  <si>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</si>
  <si>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</si>
  <si>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</si>
  <si>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</si>
  <si>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</si>
  <si>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</si>
  <si>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</si>
  <si>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</si>
  <si>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</si>
  <si>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</si>
  <si>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</si>
  <si>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</si>
  <si>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</si>
  <si>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</si>
  <si>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</si>
  <si>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</si>
  <si>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</si>
  <si>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</si>
  <si>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</si>
  <si>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</si>
  <si>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</si>
  <si>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</si>
  <si>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</si>
  <si>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</si>
  <si>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</si>
  <si>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</si>
  <si>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</si>
  <si>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</si>
  <si>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</si>
  <si>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Sonda laser  IR-400 MW BTL 5000</t>
  </si>
  <si>
    <t>Combina Fizioterapie : Electroterapie 2 canale, Ultrasunete 1 canal, Laser 1 canal cu sonda tip dus</t>
  </si>
  <si>
    <t>6. Spitalul Orasenesc "Regele Carol I" Costesti</t>
  </si>
  <si>
    <t>Sistem de radiologie interventionala mobil tip Brat C</t>
  </si>
  <si>
    <t>Rezervor de apa 20Mc (20000L)</t>
  </si>
  <si>
    <t>Stație de pompare apă</t>
  </si>
  <si>
    <t> Agitator trombocite</t>
  </si>
  <si>
    <t>7. Spitalul de Pneumoftiziologie Leordeni</t>
  </si>
  <si>
    <t>EKG</t>
  </si>
  <si>
    <t>Masa de calcat profesionala</t>
  </si>
  <si>
    <t>Centrala termica 120 kw</t>
  </si>
  <si>
    <t>Masina profesionala de curatat cartofi</t>
  </si>
  <si>
    <t>Aragaz profesional cu opt focuri si doua cuptoare</t>
  </si>
  <si>
    <t>Pat cantar</t>
  </si>
  <si>
    <t>Server cu protectie firewall hardware</t>
  </si>
  <si>
    <t>Masina de spalat profesionala</t>
  </si>
  <si>
    <t>Centrala termica 35kw</t>
  </si>
  <si>
    <t>8. Spitalul de Psihiatrie "Sf.Maria" Vedea</t>
  </si>
  <si>
    <t>Server</t>
  </si>
  <si>
    <t>Masina de spalat profesionala 50 kg</t>
  </si>
  <si>
    <t>Uscator electric pentru rufe si echipamente  professional 50 kg</t>
  </si>
  <si>
    <t>Aparat fizioterapie</t>
  </si>
  <si>
    <t>Achizitie si montare centrale termice din punctul termic la Pavilion I</t>
  </si>
  <si>
    <t>9. Spitalul de Boli Cronice Calinesti</t>
  </si>
  <si>
    <t>Echipament informatic - Server</t>
  </si>
  <si>
    <t>Electrocardiograf</t>
  </si>
  <si>
    <t>Troliu urgente + kit accesorii  standard</t>
  </si>
  <si>
    <t>Masina profesionala spalat rufe</t>
  </si>
  <si>
    <t>Nebulizator</t>
  </si>
  <si>
    <t>Masina de spalat pardoseli</t>
  </si>
  <si>
    <t>Concentrator de oxigen</t>
  </si>
  <si>
    <t>Paturi spital</t>
  </si>
  <si>
    <t>1. Spitalul de Boli Cronice si Geriatrie "Constantin Balaceanu Stolnici" Stefanesti</t>
  </si>
  <si>
    <t xml:space="preserve">Licenta pachet aplicatii birou tip Office 2024 pro plus </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</si>
  <si>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</si>
  <si>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</si>
  <si>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</si>
  <si>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</si>
  <si>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</si>
  <si>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</si>
  <si>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</si>
  <si>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</si>
  <si>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</si>
  <si>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</si>
  <si>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4.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</si>
  <si>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</si>
  <si>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</si>
  <si>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</si>
  <si>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</si>
  <si>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</si>
  <si>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</si>
  <si>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</si>
  <si>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</si>
  <si>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</si>
  <si>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</si>
  <si>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</si>
  <si>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</si>
  <si>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</si>
  <si>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</si>
  <si>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</si>
  <si>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</si>
  <si>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</si>
  <si>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</si>
  <si>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</si>
  <si>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</si>
  <si>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</si>
  <si>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</si>
  <si>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</si>
  <si>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</si>
  <si>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</si>
  <si>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</si>
  <si>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</si>
  <si>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</si>
  <si>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</si>
  <si>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Echipamente pentru controlul umiditatii</t>
  </si>
  <si>
    <t>Spectometru performant</t>
  </si>
  <si>
    <t>Microscop performant</t>
  </si>
  <si>
    <t>Sistem desktop all-in-one</t>
  </si>
  <si>
    <t xml:space="preserve">Etuva </t>
  </si>
  <si>
    <r>
      <t>Binoclu performant</t>
    </r>
    <r>
      <rPr>
        <sz val="11"/>
        <rFont val="Pg-2ff1"/>
      </rPr>
      <t xml:space="preserve"> </t>
    </r>
  </si>
  <si>
    <r>
      <t>Blitz profesional</t>
    </r>
    <r>
      <rPr>
        <sz val="11"/>
        <rFont val="Pg-2ff1"/>
      </rPr>
      <t xml:space="preserve"> </t>
    </r>
  </si>
  <si>
    <t>Hard extern</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</si>
  <si>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</si>
  <si>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</si>
  <si>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</si>
  <si>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</si>
  <si>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</si>
  <si>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</si>
  <si>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</si>
  <si>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</si>
  <si>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</si>
  <si>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</si>
  <si>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</si>
  <si>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</si>
  <si>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</si>
  <si>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</si>
  <si>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</si>
  <si>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</si>
  <si>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</si>
  <si>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</si>
  <si>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</si>
  <si>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</si>
  <si>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</si>
  <si>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</si>
  <si>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</si>
  <si>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</si>
  <si>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</si>
  <si>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</si>
  <si>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</si>
  <si>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</si>
  <si>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</si>
  <si>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</si>
  <si>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</si>
  <si>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</si>
  <si>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</si>
  <si>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</si>
  <si>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</si>
  <si>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</si>
  <si>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</si>
  <si>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</si>
  <si>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</si>
  <si>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</si>
  <si>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</si>
  <si>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</si>
  <si>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</si>
  <si>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</si>
  <si>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</si>
  <si>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</si>
  <si>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</si>
  <si>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</si>
  <si>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</si>
  <si>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</si>
  <si>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</si>
  <si>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</si>
  <si>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</si>
  <si>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</si>
  <si>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</si>
  <si>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</si>
  <si>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</si>
  <si>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</si>
  <si>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</si>
  <si>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</si>
  <si>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</si>
  <si>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LICENTA MICROSOFT OFFICE </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</si>
  <si>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</si>
  <si>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</si>
  <si>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</si>
  <si>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</si>
  <si>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</si>
  <si>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</si>
  <si>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</si>
  <si>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</si>
  <si>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</si>
  <si>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</si>
  <si>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</si>
  <si>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</si>
  <si>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</si>
  <si>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</si>
  <si>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</si>
  <si>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</si>
  <si>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</si>
  <si>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</si>
  <si>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</si>
  <si>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</si>
  <si>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</si>
  <si>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Uscator de rufe profesional</t>
  </si>
  <si>
    <t>3. Unitatea de Asistenta Medico-Sociala Calinesti</t>
  </si>
  <si>
    <t xml:space="preserve">Masina de spalat, frecat, uscat pardoseli </t>
  </si>
  <si>
    <t>4. Unitatea de Asistenta Medico-Sociala Rucar</t>
  </si>
  <si>
    <t>Frigider mortuar combinat cu masa de spalare</t>
  </si>
  <si>
    <t>Masina de spalat rufe profesionala</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</si>
  <si>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</si>
  <si>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</si>
  <si>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</si>
  <si>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</si>
  <si>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</si>
  <si>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</si>
  <si>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</si>
  <si>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</si>
  <si>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</si>
  <si>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</si>
  <si>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</si>
  <si>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</si>
  <si>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</si>
  <si>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</si>
  <si>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</si>
  <si>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</si>
  <si>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</si>
  <si>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</si>
  <si>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</si>
  <si>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</si>
  <si>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</si>
  <si>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</si>
  <si>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</si>
  <si>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</si>
  <si>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</si>
  <si>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</si>
  <si>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</si>
  <si>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</si>
  <si>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</si>
  <si>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</si>
  <si>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</si>
  <si>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</si>
  <si>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</si>
  <si>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</si>
  <si>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</si>
  <si>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</si>
  <si>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</si>
  <si>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</si>
  <si>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</si>
  <si>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</si>
  <si>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</si>
  <si>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34.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pentru consumul propriu al Consiliului Judetean Arges si a partenerilor implicati"</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</si>
  <si>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</si>
  <si>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</si>
  <si>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</si>
  <si>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</si>
  <si>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</si>
  <si>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</si>
  <si>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</si>
  <si>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</si>
  <si>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</si>
  <si>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</si>
  <si>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</si>
  <si>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</si>
  <si>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</si>
  <si>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</si>
  <si>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</si>
  <si>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</si>
  <si>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</si>
  <si>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</si>
  <si>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</si>
  <si>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</si>
  <si>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</si>
  <si>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</si>
  <si>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</si>
  <si>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</si>
  <si>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</si>
  <si>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</si>
  <si>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</si>
  <si>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</si>
  <si>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Valoare totala 305 806,35 lei HCJ Nr.457/27.11.2025</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</si>
  <si>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</si>
  <si>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</si>
  <si>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</si>
  <si>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</si>
  <si>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</si>
  <si>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</si>
  <si>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</si>
  <si>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</si>
  <si>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</si>
  <si>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</si>
  <si>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</si>
  <si>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</si>
  <si>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</si>
  <si>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</si>
  <si>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</si>
  <si>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</si>
  <si>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</si>
  <si>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</si>
  <si>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</si>
  <si>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</si>
  <si>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</si>
  <si>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</si>
  <si>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</si>
  <si>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</si>
  <si>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</si>
  <si>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</si>
  <si>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</si>
  <si>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</si>
  <si>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</si>
  <si>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</si>
  <si>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</si>
  <si>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</si>
  <si>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</si>
  <si>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</si>
  <si>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</si>
  <si>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</si>
  <si>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</si>
  <si>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</si>
  <si>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</si>
  <si>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</si>
  <si>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</si>
  <si>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</si>
  <si>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</si>
  <si>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</si>
  <si>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</si>
  <si>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</si>
  <si>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</si>
  <si>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</si>
  <si>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</si>
  <si>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</si>
  <si>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</si>
  <si>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</si>
  <si>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</si>
  <si>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</si>
  <si>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</si>
  <si>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</si>
  <si>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</si>
  <si>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</si>
  <si>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</si>
  <si>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</si>
  <si>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</si>
  <si>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</si>
  <si>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</si>
  <si>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</si>
  <si>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</si>
  <si>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</si>
  <si>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</si>
  <si>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</si>
  <si>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</si>
  <si>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</si>
  <si>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</si>
  <si>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</si>
  <si>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</si>
  <si>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</si>
  <si>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</si>
  <si>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</si>
  <si>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</si>
  <si>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</si>
  <si>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</si>
  <si>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</si>
  <si>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</si>
  <si>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</si>
  <si>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</si>
  <si>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</si>
  <si>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</si>
  <si>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</si>
  <si>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</si>
  <si>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</si>
  <si>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</si>
  <si>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</si>
  <si>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</si>
  <si>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</si>
  <si>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</si>
  <si>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</si>
  <si>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</si>
  <si>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</si>
  <si>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</si>
  <si>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</si>
  <si>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</si>
  <si>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</si>
  <si>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</si>
  <si>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</si>
  <si>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</si>
  <si>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</si>
  <si>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</si>
  <si>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</si>
  <si>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</si>
  <si>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</si>
  <si>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</si>
  <si>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</si>
  <si>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</si>
  <si>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</si>
  <si>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</si>
  <si>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</si>
  <si>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</si>
  <si>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</si>
  <si>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</si>
  <si>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</si>
  <si>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</si>
  <si>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</si>
  <si>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</si>
  <si>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</si>
  <si>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</si>
  <si>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</si>
  <si>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</si>
  <si>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</si>
  <si>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</si>
  <si>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</si>
  <si>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</si>
  <si>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</si>
  <si>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 xml:space="preserve">54. Proiectare sistem  antiefractie si control acces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</si>
  <si>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</si>
  <si>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</si>
  <si>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</si>
  <si>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</si>
  <si>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</si>
  <si>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</si>
  <si>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</si>
  <si>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</si>
  <si>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</si>
  <si>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</si>
  <si>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</si>
  <si>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</si>
  <si>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</si>
  <si>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</si>
  <si>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</si>
  <si>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</si>
  <si>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</si>
  <si>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</si>
  <si>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</si>
  <si>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</si>
  <si>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</si>
  <si>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</si>
  <si>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</si>
  <si>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</si>
  <si>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</si>
  <si>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</si>
  <si>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</si>
  <si>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</si>
  <si>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</si>
  <si>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</si>
  <si>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</si>
  <si>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</si>
  <si>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</si>
  <si>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</si>
  <si>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</si>
  <si>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</si>
  <si>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</si>
  <si>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</si>
  <si>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</si>
  <si>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</si>
  <si>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</si>
  <si>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</si>
  <si>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</si>
  <si>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</si>
  <si>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</si>
  <si>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</si>
  <si>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</si>
  <si>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</si>
  <si>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</si>
  <si>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</si>
  <si>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</si>
  <si>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</si>
  <si>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</si>
  <si>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</si>
  <si>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</si>
  <si>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</si>
  <si>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</si>
  <si>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</si>
  <si>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</si>
  <si>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</si>
  <si>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</si>
  <si>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</si>
  <si>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</si>
  <si>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</si>
  <si>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</si>
  <si>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</si>
  <si>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</si>
  <si>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</si>
  <si>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</si>
  <si>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</si>
  <si>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</si>
  <si>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</si>
  <si>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</si>
  <si>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</si>
  <si>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</si>
  <si>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</si>
  <si>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</si>
  <si>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</si>
  <si>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</si>
  <si>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</si>
  <si>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</si>
  <si>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</si>
  <si>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</si>
  <si>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</si>
  <si>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</si>
  <si>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</si>
  <si>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</si>
  <si>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</si>
  <si>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</si>
  <si>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</si>
  <si>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</si>
  <si>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</si>
  <si>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</si>
  <si>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</si>
  <si>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</si>
  <si>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</si>
  <si>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</si>
  <si>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</si>
  <si>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</si>
  <si>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</si>
  <si>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</si>
  <si>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</si>
  <si>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</si>
  <si>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Valoare totala 500 535,39 lei HCJ Nr.412/30.10.2025</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</si>
  <si>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</si>
  <si>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</si>
  <si>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</si>
  <si>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</si>
  <si>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</si>
  <si>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</si>
  <si>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</si>
  <si>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</si>
  <si>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</si>
  <si>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</si>
  <si>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</si>
  <si>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</si>
  <si>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</si>
  <si>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</si>
  <si>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</si>
  <si>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</si>
  <si>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</si>
  <si>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Modificări interioare și exterioare, schimbare funcțiune cameră hidromasaj și uscătorie, în săli de clasă și magazie</t>
  </si>
  <si>
    <t>Valoare totala 161 924 lei HCJ Nr.411/30.11.2025</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</si>
  <si>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</si>
  <si>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</si>
  <si>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</si>
  <si>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</si>
  <si>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</si>
  <si>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</si>
  <si>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</si>
  <si>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</si>
  <si>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</si>
  <si>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</si>
  <si>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</si>
  <si>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</si>
  <si>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</si>
  <si>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Valoarea totala 3 735 375,64 lei HCJ Nr.394/25.09.2025</t>
  </si>
  <si>
    <t>Lucrari de colectare si deversare ape pluviale de pe acoperisul spitalului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</si>
  <si>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</si>
  <si>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</si>
  <si>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</si>
  <si>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</si>
  <si>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</si>
  <si>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</si>
  <si>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</si>
  <si>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</si>
  <si>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</si>
  <si>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</si>
  <si>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</si>
  <si>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</si>
  <si>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</si>
  <si>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</si>
  <si>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</si>
  <si>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</si>
  <si>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</si>
  <si>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</si>
  <si>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</si>
  <si>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</si>
  <si>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</si>
  <si>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</si>
  <si>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</si>
  <si>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</si>
  <si>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</si>
  <si>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</si>
  <si>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</si>
  <si>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</si>
  <si>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</si>
  <si>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</si>
  <si>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</si>
  <si>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</si>
  <si>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</si>
  <si>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</si>
  <si>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</si>
  <si>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</si>
  <si>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</si>
  <si>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</si>
  <si>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</si>
  <si>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</si>
  <si>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</si>
  <si>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</si>
  <si>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</si>
  <si>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</si>
  <si>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</si>
  <si>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</si>
  <si>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</si>
  <si>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</si>
  <si>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</si>
  <si>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</si>
  <si>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</si>
  <si>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</si>
  <si>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</si>
  <si>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</si>
  <si>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</si>
  <si>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</si>
  <si>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</si>
  <si>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</si>
  <si>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</si>
  <si>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</si>
  <si>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</si>
  <si>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</si>
  <si>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</si>
  <si>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</si>
  <si>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</si>
  <si>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</si>
  <si>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</si>
  <si>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</si>
  <si>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</si>
  <si>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</si>
  <si>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</si>
  <si>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</si>
  <si>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</si>
  <si>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</si>
  <si>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</si>
  <si>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</si>
  <si>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</si>
  <si>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</si>
  <si>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</si>
  <si>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</si>
  <si>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</si>
  <si>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</si>
  <si>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</si>
  <si>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</si>
  <si>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</si>
  <si>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</si>
  <si>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</si>
  <si>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</si>
  <si>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</si>
  <si>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</si>
  <si>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</si>
  <si>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</si>
  <si>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</si>
  <si>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</si>
  <si>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</si>
  <si>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</si>
  <si>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</si>
  <si>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</si>
  <si>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</si>
  <si>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</si>
  <si>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</si>
  <si>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antiefractie si control acces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</si>
  <si>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</si>
  <si>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</si>
  <si>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</si>
  <si>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</si>
  <si>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</si>
  <si>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       PV receptie la terminarea lucrarilor nr.2407/25.11.2025</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</si>
  <si>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</si>
  <si>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</si>
  <si>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</si>
  <si>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</si>
  <si>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</si>
  <si>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</si>
  <si>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Achizitie si montare sistem de incalzire si apa calda</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</si>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</sst>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60">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
      <sz val="11"/>
      <color theme="1"/>
      <name val="Times New Roman"/>
      <family val="1"/>
      <charset val="238"/>
    </font>
    <font>
      <b/>
      <sz val="11"/>
      <name val="Arial"/>
      <family val="2"/>
      <charset val="238"/>
    </font>
    <font>
      <sz val="12"/>
      <color theme="1"/>
      <name val="Times New Roman"/>
      <family val="1"/>
      <charset val="238"/>
    </font>
    <font>
      <sz val="11"/>
      <color theme="1"/>
      <name val="Times New Roman"/>
      <family val="1"/>
    </font>
    <font>
      <sz val="11"/>
      <name val="Pg-2ff1"/>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8">
    <xf numFmtId="0" fontId="0" fillId="0" borderId="0"/>
    <xf numFmtId="0" fontId="12" fillId="0" borderId="0"/>
    <xf numFmtId="0" fontId="12" fillId="0" borderId="0"/>
    <xf numFmtId="0" fontId="10" fillId="0" borderId="0"/>
    <xf numFmtId="0" fontId="12" fillId="0" borderId="0"/>
    <xf numFmtId="0" fontId="34" fillId="0" borderId="0"/>
    <xf numFmtId="0" fontId="12" fillId="0" borderId="0"/>
    <xf numFmtId="0" fontId="9" fillId="0" borderId="0"/>
    <xf numFmtId="0" fontId="12" fillId="0" borderId="0"/>
    <xf numFmtId="0" fontId="12"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44" fontId="12" fillId="0" borderId="0" applyFont="0" applyFill="0" applyBorder="0" applyAlignment="0" applyProtection="0"/>
    <xf numFmtId="0" fontId="2" fillId="0" borderId="0"/>
    <xf numFmtId="0" fontId="1" fillId="0" borderId="0"/>
    <xf numFmtId="0" fontId="1" fillId="0" borderId="0"/>
  </cellStyleXfs>
  <cellXfs count="874">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2" fillId="0" borderId="2" xfId="0" applyFont="1" applyBorder="1"/>
    <xf numFmtId="0" fontId="12" fillId="0" borderId="3" xfId="0" applyFont="1" applyBorder="1"/>
    <xf numFmtId="0" fontId="12" fillId="0" borderId="5" xfId="0" applyFont="1" applyBorder="1"/>
    <xf numFmtId="0" fontId="13" fillId="0" borderId="2" xfId="0" applyFont="1" applyBorder="1"/>
    <xf numFmtId="0" fontId="15" fillId="0" borderId="5" xfId="0" applyFont="1" applyBorder="1" applyAlignment="1">
      <alignment horizontal="left"/>
    </xf>
    <xf numFmtId="0" fontId="15" fillId="0" borderId="3" xfId="0" applyFont="1" applyBorder="1"/>
    <xf numFmtId="0" fontId="15" fillId="0" borderId="2" xfId="0" applyFont="1" applyBorder="1"/>
    <xf numFmtId="0" fontId="15" fillId="0" borderId="2" xfId="0" applyFont="1" applyBorder="1" applyAlignment="1">
      <alignment horizontal="left"/>
    </xf>
    <xf numFmtId="0" fontId="15" fillId="0" borderId="5" xfId="0" applyFont="1" applyBorder="1"/>
    <xf numFmtId="0" fontId="12" fillId="0" borderId="0" xfId="0" applyFont="1"/>
    <xf numFmtId="0" fontId="16" fillId="0" borderId="3" xfId="0" applyFont="1" applyBorder="1"/>
    <xf numFmtId="0" fontId="11" fillId="0" borderId="6" xfId="0" applyFont="1" applyBorder="1"/>
    <xf numFmtId="0" fontId="11" fillId="0" borderId="5" xfId="0" applyFont="1" applyBorder="1"/>
    <xf numFmtId="0" fontId="16" fillId="0" borderId="5" xfId="0" applyFont="1" applyBorder="1" applyAlignment="1">
      <alignment horizontal="center"/>
    </xf>
    <xf numFmtId="4" fontId="0" fillId="0" borderId="5" xfId="0" applyNumberFormat="1" applyBorder="1" applyAlignment="1">
      <alignment horizontal="center"/>
    </xf>
    <xf numFmtId="0" fontId="16" fillId="0" borderId="3" xfId="0" applyFont="1" applyBorder="1" applyAlignment="1">
      <alignment horizontal="center"/>
    </xf>
    <xf numFmtId="0" fontId="16" fillId="0" borderId="0" xfId="0" applyFont="1"/>
    <xf numFmtId="0" fontId="16" fillId="0" borderId="5" xfId="0" applyFont="1" applyBorder="1"/>
    <xf numFmtId="0" fontId="16" fillId="0" borderId="2" xfId="0" applyFont="1" applyBorder="1" applyAlignment="1">
      <alignment horizontal="center"/>
    </xf>
    <xf numFmtId="0" fontId="15" fillId="0" borderId="3" xfId="0" applyFont="1" applyBorder="1" applyAlignment="1">
      <alignment horizontal="left"/>
    </xf>
    <xf numFmtId="0" fontId="16" fillId="0" borderId="2" xfId="0" applyFont="1" applyBorder="1"/>
    <xf numFmtId="0" fontId="17" fillId="0" borderId="2" xfId="0" applyFont="1" applyBorder="1"/>
    <xf numFmtId="4" fontId="16" fillId="0" borderId="3" xfId="0" applyNumberFormat="1" applyFont="1" applyBorder="1" applyAlignment="1">
      <alignment horizontal="center"/>
    </xf>
    <xf numFmtId="0" fontId="17" fillId="0" borderId="5" xfId="0" applyFont="1" applyBorder="1"/>
    <xf numFmtId="0" fontId="16" fillId="0" borderId="7" xfId="0" applyFont="1" applyBorder="1" applyAlignment="1">
      <alignment horizontal="center"/>
    </xf>
    <xf numFmtId="0" fontId="16" fillId="0" borderId="8" xfId="0" applyFont="1" applyBorder="1"/>
    <xf numFmtId="0" fontId="16" fillId="0" borderId="9" xfId="0" applyFont="1" applyBorder="1"/>
    <xf numFmtId="0" fontId="12" fillId="0" borderId="9" xfId="0" applyFont="1" applyBorder="1"/>
    <xf numFmtId="0" fontId="12" fillId="0" borderId="7" xfId="0" applyFont="1" applyBorder="1"/>
    <xf numFmtId="0" fontId="0" fillId="0" borderId="9" xfId="0"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5" fillId="0" borderId="3" xfId="0" applyFont="1" applyBorder="1" applyAlignment="1">
      <alignment wrapText="1"/>
    </xf>
    <xf numFmtId="0" fontId="11" fillId="0" borderId="3" xfId="0" applyFont="1" applyBorder="1"/>
    <xf numFmtId="4" fontId="0" fillId="0" borderId="3" xfId="0" applyNumberFormat="1" applyBorder="1" applyAlignment="1">
      <alignment horizontal="right"/>
    </xf>
    <xf numFmtId="0" fontId="21" fillId="0" borderId="0" xfId="0" applyFont="1"/>
    <xf numFmtId="0" fontId="13" fillId="0" borderId="5" xfId="0" applyFont="1" applyBorder="1"/>
    <xf numFmtId="4" fontId="16" fillId="0" borderId="1" xfId="0" applyNumberFormat="1" applyFont="1" applyBorder="1"/>
    <xf numFmtId="4" fontId="16" fillId="0" borderId="1" xfId="0" applyNumberFormat="1" applyFont="1" applyBorder="1" applyAlignment="1">
      <alignment horizontal="center"/>
    </xf>
    <xf numFmtId="4" fontId="16" fillId="0" borderId="10" xfId="0" applyNumberFormat="1" applyFont="1" applyBorder="1"/>
    <xf numFmtId="0" fontId="15" fillId="0" borderId="7" xfId="0" applyFont="1" applyBorder="1" applyAlignment="1">
      <alignment horizontal="left"/>
    </xf>
    <xf numFmtId="4" fontId="0" fillId="0" borderId="6" xfId="0" applyNumberFormat="1" applyBorder="1" applyAlignment="1">
      <alignment horizontal="right"/>
    </xf>
    <xf numFmtId="4" fontId="16" fillId="0" borderId="3" xfId="0" applyNumberFormat="1" applyFont="1" applyBorder="1" applyAlignment="1">
      <alignment horizontal="right"/>
    </xf>
    <xf numFmtId="0" fontId="12" fillId="0" borderId="7"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3" fillId="0" borderId="7" xfId="0" applyFont="1" applyBorder="1"/>
    <xf numFmtId="0" fontId="19" fillId="0" borderId="2" xfId="0" applyFont="1" applyBorder="1"/>
    <xf numFmtId="0" fontId="12" fillId="0" borderId="2" xfId="0" applyFont="1" applyBorder="1" applyAlignment="1">
      <alignment horizontal="center"/>
    </xf>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4" fontId="12" fillId="0" borderId="6" xfId="0" applyNumberFormat="1" applyFont="1" applyBorder="1" applyAlignment="1">
      <alignment horizontal="right"/>
    </xf>
    <xf numFmtId="0" fontId="12" fillId="0" borderId="11" xfId="0" applyFont="1" applyBorder="1" applyAlignment="1">
      <alignment horizontal="center"/>
    </xf>
    <xf numFmtId="0" fontId="12" fillId="0" borderId="5" xfId="0" applyFont="1" applyBorder="1" applyAlignment="1">
      <alignment wrapText="1"/>
    </xf>
    <xf numFmtId="0" fontId="17" fillId="0" borderId="3" xfId="0" applyFont="1" applyBorder="1"/>
    <xf numFmtId="2" fontId="0" fillId="0" borderId="0" xfId="0" applyNumberFormat="1"/>
    <xf numFmtId="0" fontId="16" fillId="0" borderId="4" xfId="0" applyFont="1" applyBorder="1"/>
    <xf numFmtId="0" fontId="16" fillId="0" borderId="4" xfId="0" applyFont="1" applyBorder="1" applyAlignment="1">
      <alignment horizontal="center"/>
    </xf>
    <xf numFmtId="0" fontId="16" fillId="0" borderId="6" xfId="0" applyFont="1" applyBorder="1" applyAlignment="1">
      <alignment horizontal="center"/>
    </xf>
    <xf numFmtId="4" fontId="16" fillId="0" borderId="6" xfId="0" applyNumberFormat="1" applyFont="1" applyBorder="1" applyAlignment="1">
      <alignment horizontal="right"/>
    </xf>
    <xf numFmtId="0" fontId="0" fillId="0" borderId="7" xfId="0" applyBorder="1" applyAlignment="1">
      <alignment horizontal="center"/>
    </xf>
    <xf numFmtId="0" fontId="18" fillId="0" borderId="2" xfId="0" applyFont="1" applyBorder="1"/>
    <xf numFmtId="0" fontId="11" fillId="0" borderId="5" xfId="0" applyFont="1" applyBorder="1" applyAlignment="1">
      <alignment wrapText="1"/>
    </xf>
    <xf numFmtId="0" fontId="18" fillId="0" borderId="7" xfId="0" applyFont="1" applyBorder="1"/>
    <xf numFmtId="4" fontId="12" fillId="2"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6" fillId="0" borderId="2" xfId="0" applyFont="1" applyBorder="1" applyAlignment="1">
      <alignment wrapText="1"/>
    </xf>
    <xf numFmtId="0" fontId="16" fillId="0" borderId="3" xfId="0" applyFont="1" applyBorder="1" applyAlignment="1">
      <alignment wrapText="1"/>
    </xf>
    <xf numFmtId="0" fontId="16" fillId="0" borderId="5" xfId="0" applyFont="1" applyBorder="1" applyAlignment="1">
      <alignment wrapText="1"/>
    </xf>
    <xf numFmtId="0" fontId="16" fillId="3" borderId="5" xfId="0" applyFont="1" applyFill="1" applyBorder="1" applyAlignment="1">
      <alignment horizontal="center"/>
    </xf>
    <xf numFmtId="4" fontId="0" fillId="3" borderId="6" xfId="0" applyNumberFormat="1" applyFill="1" applyBorder="1" applyAlignment="1">
      <alignment horizontal="right"/>
    </xf>
    <xf numFmtId="4" fontId="16" fillId="3" borderId="6" xfId="0" applyNumberFormat="1" applyFont="1" applyFill="1" applyBorder="1" applyAlignment="1">
      <alignment horizontal="right"/>
    </xf>
    <xf numFmtId="0" fontId="16" fillId="3" borderId="3" xfId="0" applyFont="1" applyFill="1" applyBorder="1" applyAlignment="1">
      <alignment wrapText="1"/>
    </xf>
    <xf numFmtId="0" fontId="16" fillId="3" borderId="3" xfId="0" applyFont="1" applyFill="1" applyBorder="1" applyAlignment="1">
      <alignment horizontal="center"/>
    </xf>
    <xf numFmtId="0" fontId="16" fillId="3" borderId="2" xfId="0" applyFont="1" applyFill="1" applyBorder="1" applyAlignment="1">
      <alignment horizontal="center"/>
    </xf>
    <xf numFmtId="0" fontId="12" fillId="3" borderId="3" xfId="0" applyFont="1" applyFill="1" applyBorder="1"/>
    <xf numFmtId="0" fontId="15" fillId="3" borderId="5" xfId="0" applyFont="1" applyFill="1" applyBorder="1"/>
    <xf numFmtId="0" fontId="0" fillId="3" borderId="2" xfId="0" applyFill="1" applyBorder="1" applyAlignment="1">
      <alignment horizontal="center"/>
    </xf>
    <xf numFmtId="0" fontId="15" fillId="3" borderId="3" xfId="0" applyFont="1" applyFill="1" applyBorder="1"/>
    <xf numFmtId="0" fontId="16" fillId="3" borderId="5" xfId="0" applyFont="1" applyFill="1" applyBorder="1"/>
    <xf numFmtId="0" fontId="0" fillId="3" borderId="2" xfId="0" applyFill="1" applyBorder="1"/>
    <xf numFmtId="0" fontId="16" fillId="0" borderId="0" xfId="0" applyFont="1" applyAlignment="1">
      <alignment horizontal="center" vertical="center"/>
    </xf>
    <xf numFmtId="0" fontId="19" fillId="0" borderId="0" xfId="0" applyFont="1"/>
    <xf numFmtId="0" fontId="19" fillId="0" borderId="5" xfId="0" applyFont="1" applyBorder="1"/>
    <xf numFmtId="0" fontId="15" fillId="0" borderId="0" xfId="0" applyFont="1"/>
    <xf numFmtId="0" fontId="19" fillId="0" borderId="2" xfId="0" applyFont="1" applyBorder="1" applyAlignment="1">
      <alignment horizontal="center"/>
    </xf>
    <xf numFmtId="14" fontId="19" fillId="0" borderId="3" xfId="0" applyNumberFormat="1" applyFont="1"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0" fillId="3" borderId="0" xfId="0" applyFill="1"/>
    <xf numFmtId="0" fontId="12" fillId="3" borderId="0" xfId="0" applyFont="1" applyFill="1"/>
    <xf numFmtId="0" fontId="0" fillId="3" borderId="3" xfId="0" applyFill="1" applyBorder="1"/>
    <xf numFmtId="0" fontId="13" fillId="3" borderId="5" xfId="0" applyFont="1" applyFill="1" applyBorder="1"/>
    <xf numFmtId="4" fontId="12" fillId="3" borderId="6" xfId="0" applyNumberFormat="1" applyFont="1" applyFill="1" applyBorder="1"/>
    <xf numFmtId="4" fontId="0" fillId="3" borderId="6" xfId="0" applyNumberFormat="1" applyFill="1" applyBorder="1"/>
    <xf numFmtId="0" fontId="16" fillId="3" borderId="9" xfId="0" applyFont="1" applyFill="1" applyBorder="1" applyAlignment="1">
      <alignment horizontal="center"/>
    </xf>
    <xf numFmtId="0" fontId="16" fillId="3" borderId="3" xfId="0" applyFont="1" applyFill="1" applyBorder="1"/>
    <xf numFmtId="0" fontId="12" fillId="3" borderId="5" xfId="0" applyFont="1" applyFill="1" applyBorder="1"/>
    <xf numFmtId="0" fontId="16" fillId="3" borderId="2" xfId="0" applyFont="1" applyFill="1" applyBorder="1"/>
    <xf numFmtId="0" fontId="13" fillId="3" borderId="7" xfId="0" applyFont="1" applyFill="1" applyBorder="1"/>
    <xf numFmtId="0" fontId="12" fillId="3" borderId="13" xfId="0" applyFont="1" applyFill="1" applyBorder="1" applyAlignment="1">
      <alignment horizontal="center"/>
    </xf>
    <xf numFmtId="0" fontId="15" fillId="3" borderId="3" xfId="0" applyFont="1" applyFill="1" applyBorder="1" applyAlignment="1">
      <alignment wrapText="1"/>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3" xfId="0" applyFont="1" applyFill="1" applyBorder="1" applyAlignment="1">
      <alignment wrapText="1"/>
    </xf>
    <xf numFmtId="0" fontId="15" fillId="3" borderId="5" xfId="0" applyFont="1" applyFill="1" applyBorder="1" applyAlignment="1">
      <alignment wrapText="1"/>
    </xf>
    <xf numFmtId="0" fontId="12" fillId="3" borderId="9" xfId="0" applyFont="1" applyFill="1" applyBorder="1" applyAlignment="1">
      <alignment horizontal="center"/>
    </xf>
    <xf numFmtId="0" fontId="20" fillId="3" borderId="0" xfId="0" applyFont="1" applyFill="1"/>
    <xf numFmtId="0" fontId="12" fillId="3" borderId="2" xfId="0" applyFont="1" applyFill="1" applyBorder="1"/>
    <xf numFmtId="0" fontId="13" fillId="3" borderId="2"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9" fillId="3" borderId="5" xfId="0" applyFont="1" applyFill="1" applyBorder="1" applyAlignment="1">
      <alignment horizontal="center"/>
    </xf>
    <xf numFmtId="4" fontId="19" fillId="3" borderId="6" xfId="0" applyNumberFormat="1" applyFont="1" applyFill="1" applyBorder="1" applyAlignment="1">
      <alignment horizontal="right"/>
    </xf>
    <xf numFmtId="0" fontId="19" fillId="3" borderId="0" xfId="0" applyFont="1" applyFill="1"/>
    <xf numFmtId="0" fontId="19" fillId="3" borderId="3" xfId="0" applyFont="1" applyFill="1" applyBorder="1" applyAlignment="1">
      <alignment horizontal="center"/>
    </xf>
    <xf numFmtId="0" fontId="19" fillId="0" borderId="5" xfId="0" applyFont="1" applyBorder="1" applyAlignment="1">
      <alignment wrapText="1"/>
    </xf>
    <xf numFmtId="0" fontId="19" fillId="0" borderId="5" xfId="0" applyFont="1" applyBorder="1" applyAlignment="1">
      <alignment horizontal="center"/>
    </xf>
    <xf numFmtId="4" fontId="19" fillId="0" borderId="6" xfId="0" applyNumberFormat="1" applyFont="1" applyBorder="1" applyAlignment="1">
      <alignment horizontal="right"/>
    </xf>
    <xf numFmtId="0" fontId="19" fillId="0" borderId="3" xfId="0" applyFont="1" applyBorder="1"/>
    <xf numFmtId="0" fontId="19" fillId="0" borderId="3" xfId="0" applyFont="1" applyBorder="1" applyAlignment="1">
      <alignment horizontal="center"/>
    </xf>
    <xf numFmtId="0" fontId="19" fillId="3" borderId="2" xfId="0" applyFont="1" applyFill="1" applyBorder="1"/>
    <xf numFmtId="0" fontId="19" fillId="3" borderId="3" xfId="0" applyFont="1" applyFill="1" applyBorder="1"/>
    <xf numFmtId="0" fontId="13" fillId="0" borderId="3" xfId="0" applyFont="1" applyBorder="1"/>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0" borderId="7" xfId="0" applyFont="1" applyBorder="1" applyAlignment="1">
      <alignment horizontal="center"/>
    </xf>
    <xf numFmtId="0" fontId="19" fillId="0" borderId="9" xfId="0" applyFont="1" applyBorder="1" applyAlignment="1">
      <alignment horizontal="center"/>
    </xf>
    <xf numFmtId="0" fontId="15" fillId="3" borderId="2" xfId="0" applyFont="1" applyFill="1" applyBorder="1" applyAlignment="1">
      <alignment horizontal="left"/>
    </xf>
    <xf numFmtId="0" fontId="19" fillId="3" borderId="5" xfId="0" applyFont="1" applyFill="1" applyBorder="1"/>
    <xf numFmtId="2" fontId="19" fillId="3" borderId="6" xfId="0" applyNumberFormat="1" applyFont="1" applyFill="1" applyBorder="1" applyAlignment="1">
      <alignment horizontal="right"/>
    </xf>
    <xf numFmtId="0" fontId="19" fillId="3" borderId="2" xfId="0" applyFont="1" applyFill="1" applyBorder="1" applyAlignment="1">
      <alignment horizontal="center"/>
    </xf>
    <xf numFmtId="0" fontId="13" fillId="3" borderId="2" xfId="0" applyFont="1" applyFill="1" applyBorder="1" applyAlignment="1">
      <alignment wrapText="1"/>
    </xf>
    <xf numFmtId="0" fontId="19" fillId="3" borderId="2" xfId="0" applyFont="1" applyFill="1" applyBorder="1" applyAlignment="1">
      <alignment wrapText="1"/>
    </xf>
    <xf numFmtId="0" fontId="16" fillId="3" borderId="0" xfId="0" applyFont="1" applyFill="1"/>
    <xf numFmtId="0" fontId="19" fillId="3" borderId="3" xfId="0" applyFont="1" applyFill="1" applyBorder="1" applyAlignment="1">
      <alignment wrapText="1"/>
    </xf>
    <xf numFmtId="0" fontId="19" fillId="3" borderId="5" xfId="0" applyFont="1" applyFill="1" applyBorder="1" applyAlignment="1">
      <alignment wrapText="1"/>
    </xf>
    <xf numFmtId="0" fontId="22" fillId="3" borderId="0" xfId="0" applyFont="1" applyFill="1"/>
    <xf numFmtId="0" fontId="19" fillId="3" borderId="9" xfId="0" applyFont="1" applyFill="1" applyBorder="1"/>
    <xf numFmtId="0" fontId="13" fillId="3" borderId="3" xfId="0" applyFont="1" applyFill="1" applyBorder="1"/>
    <xf numFmtId="0" fontId="19" fillId="0" borderId="8" xfId="0" applyFont="1" applyBorder="1" applyAlignment="1">
      <alignment horizontal="center"/>
    </xf>
    <xf numFmtId="0" fontId="19" fillId="0" borderId="5" xfId="0" applyFont="1" applyBorder="1" applyAlignment="1">
      <alignment horizontal="left"/>
    </xf>
    <xf numFmtId="0" fontId="18" fillId="0" borderId="2" xfId="0" applyFont="1" applyBorder="1" applyAlignment="1">
      <alignment horizontal="left"/>
    </xf>
    <xf numFmtId="4" fontId="0" fillId="0" borderId="14" xfId="0" applyNumberFormat="1" applyBorder="1" applyAlignment="1">
      <alignment horizontal="right"/>
    </xf>
    <xf numFmtId="0" fontId="20" fillId="0" borderId="0" xfId="0" applyFont="1"/>
    <xf numFmtId="0" fontId="19" fillId="0" borderId="5" xfId="0" applyFont="1" applyBorder="1" applyAlignment="1">
      <alignment horizontal="center" vertical="top"/>
    </xf>
    <xf numFmtId="0" fontId="19" fillId="0" borderId="7" xfId="0" applyFont="1" applyBorder="1" applyAlignment="1">
      <alignment horizontal="center" vertical="top"/>
    </xf>
    <xf numFmtId="0" fontId="19" fillId="0" borderId="2" xfId="0" applyFont="1" applyBorder="1" applyAlignment="1">
      <alignment horizontal="center" vertical="top"/>
    </xf>
    <xf numFmtId="0" fontId="19" fillId="0" borderId="6" xfId="0" applyFont="1" applyBorder="1" applyAlignment="1">
      <alignment horizontal="center"/>
    </xf>
    <xf numFmtId="0" fontId="0" fillId="0" borderId="5" xfId="0" applyBorder="1" applyAlignment="1">
      <alignment horizontal="center"/>
    </xf>
    <xf numFmtId="0" fontId="19" fillId="0" borderId="3" xfId="0" applyFont="1" applyBorder="1" applyAlignment="1">
      <alignment wrapText="1"/>
    </xf>
    <xf numFmtId="0" fontId="19"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4" fillId="2" borderId="2" xfId="0" applyFont="1" applyFill="1" applyBorder="1"/>
    <xf numFmtId="0" fontId="0" fillId="2" borderId="15" xfId="0" applyFill="1" applyBorder="1" applyAlignment="1">
      <alignment horizontal="center"/>
    </xf>
    <xf numFmtId="4" fontId="1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1" fillId="3" borderId="5" xfId="0" applyFont="1" applyFill="1" applyBorder="1" applyAlignment="1">
      <alignment horizontal="center"/>
    </xf>
    <xf numFmtId="4" fontId="11" fillId="3" borderId="6" xfId="0" applyNumberFormat="1" applyFont="1" applyFill="1" applyBorder="1" applyAlignment="1">
      <alignment horizontal="right"/>
    </xf>
    <xf numFmtId="0" fontId="11" fillId="3" borderId="0" xfId="0" applyFont="1" applyFill="1"/>
    <xf numFmtId="0" fontId="11" fillId="3" borderId="3" xfId="0" applyFont="1" applyFill="1" applyBorder="1" applyAlignment="1">
      <alignment horizontal="center"/>
    </xf>
    <xf numFmtId="0" fontId="23" fillId="0" borderId="5" xfId="0" applyFont="1" applyBorder="1" applyAlignment="1">
      <alignment wrapText="1"/>
    </xf>
    <xf numFmtId="0" fontId="20" fillId="3" borderId="5" xfId="0" applyFont="1" applyFill="1" applyBorder="1" applyAlignment="1">
      <alignment wrapText="1"/>
    </xf>
    <xf numFmtId="0" fontId="20" fillId="0" borderId="5" xfId="0" applyFont="1" applyBorder="1"/>
    <xf numFmtId="0" fontId="11" fillId="0" borderId="2" xfId="0" applyFont="1" applyBorder="1" applyAlignment="1">
      <alignment wrapText="1"/>
    </xf>
    <xf numFmtId="0" fontId="12" fillId="3" borderId="2" xfId="0" applyFont="1" applyFill="1" applyBorder="1" applyAlignment="1">
      <alignment horizontal="center"/>
    </xf>
    <xf numFmtId="0" fontId="24" fillId="0" borderId="5" xfId="0" applyFont="1" applyBorder="1"/>
    <xf numFmtId="0" fontId="16" fillId="3" borderId="5" xfId="0" applyFont="1" applyFill="1" applyBorder="1" applyAlignment="1">
      <alignment vertical="top"/>
    </xf>
    <xf numFmtId="0" fontId="17" fillId="0" borderId="2" xfId="0" applyFont="1" applyBorder="1" applyAlignment="1">
      <alignment wrapText="1"/>
    </xf>
    <xf numFmtId="0" fontId="25" fillId="3" borderId="0" xfId="0" applyFont="1" applyFill="1"/>
    <xf numFmtId="0" fontId="25" fillId="3" borderId="3" xfId="0" applyFont="1" applyFill="1" applyBorder="1" applyAlignment="1">
      <alignment wrapText="1"/>
    </xf>
    <xf numFmtId="0" fontId="11" fillId="0" borderId="2" xfId="0" applyFont="1" applyBorder="1"/>
    <xf numFmtId="0" fontId="18" fillId="3" borderId="5" xfId="0" applyFont="1" applyFill="1" applyBorder="1"/>
    <xf numFmtId="0" fontId="11" fillId="3" borderId="2" xfId="0" applyFont="1" applyFill="1" applyBorder="1" applyAlignment="1">
      <alignment horizontal="center"/>
    </xf>
    <xf numFmtId="0" fontId="18" fillId="3" borderId="3" xfId="0" applyFont="1" applyFill="1" applyBorder="1"/>
    <xf numFmtId="0" fontId="11" fillId="3" borderId="2" xfId="0" applyFont="1" applyFill="1" applyBorder="1" applyAlignment="1">
      <alignment wrapText="1"/>
    </xf>
    <xf numFmtId="0" fontId="11" fillId="0" borderId="8" xfId="0" applyFont="1" applyBorder="1" applyAlignment="1">
      <alignment horizontal="center"/>
    </xf>
    <xf numFmtId="4" fontId="11" fillId="0" borderId="6" xfId="0" applyNumberFormat="1" applyFont="1" applyBorder="1" applyAlignment="1">
      <alignment horizontal="right"/>
    </xf>
    <xf numFmtId="0" fontId="11" fillId="0" borderId="9" xfId="0" applyFont="1" applyBorder="1" applyAlignment="1">
      <alignment horizontal="center"/>
    </xf>
    <xf numFmtId="0" fontId="18" fillId="0" borderId="5" xfId="0" applyFont="1" applyBorder="1"/>
    <xf numFmtId="4" fontId="19" fillId="3" borderId="14" xfId="0" applyNumberFormat="1" applyFont="1" applyFill="1" applyBorder="1" applyAlignment="1">
      <alignment horizontal="right"/>
    </xf>
    <xf numFmtId="0" fontId="11" fillId="0" borderId="5" xfId="0" applyFont="1" applyBorder="1" applyAlignment="1">
      <alignment horizontal="center"/>
    </xf>
    <xf numFmtId="0" fontId="11" fillId="0" borderId="3" xfId="0" applyFont="1" applyBorder="1" applyAlignment="1">
      <alignment horizontal="center"/>
    </xf>
    <xf numFmtId="4" fontId="16" fillId="0" borderId="14" xfId="0" applyNumberFormat="1" applyFont="1" applyBorder="1" applyAlignment="1">
      <alignment horizontal="right"/>
    </xf>
    <xf numFmtId="0" fontId="16" fillId="0" borderId="7" xfId="0" applyFont="1" applyBorder="1"/>
    <xf numFmtId="0" fontId="19" fillId="0" borderId="8" xfId="0" applyFont="1" applyBorder="1" applyAlignment="1">
      <alignment wrapText="1"/>
    </xf>
    <xf numFmtId="0" fontId="18" fillId="0" borderId="8" xfId="0" applyFont="1" applyBorder="1"/>
    <xf numFmtId="0" fontId="15" fillId="0" borderId="8" xfId="0" applyFont="1" applyBorder="1" applyAlignment="1">
      <alignment horizontal="left"/>
    </xf>
    <xf numFmtId="0" fontId="15" fillId="0" borderId="8" xfId="0" applyFont="1" applyBorder="1"/>
    <xf numFmtId="0" fontId="16" fillId="7" borderId="3" xfId="0" applyFont="1" applyFill="1" applyBorder="1"/>
    <xf numFmtId="4" fontId="16" fillId="7" borderId="6" xfId="0" applyNumberFormat="1" applyFont="1" applyFill="1" applyBorder="1" applyAlignment="1">
      <alignment horizontal="right"/>
    </xf>
    <xf numFmtId="0" fontId="26" fillId="3" borderId="0" xfId="0" applyFont="1" applyFill="1"/>
    <xf numFmtId="4" fontId="27" fillId="3" borderId="6" xfId="0" applyNumberFormat="1" applyFont="1" applyFill="1" applyBorder="1" applyAlignment="1">
      <alignment horizontal="right"/>
    </xf>
    <xf numFmtId="0" fontId="27" fillId="3" borderId="0" xfId="0" applyFont="1" applyFill="1"/>
    <xf numFmtId="0" fontId="28" fillId="3" borderId="0" xfId="0" applyFont="1" applyFill="1"/>
    <xf numFmtId="0" fontId="28" fillId="0" borderId="0" xfId="0" applyFont="1"/>
    <xf numFmtId="0" fontId="27" fillId="0" borderId="0" xfId="0" applyFont="1"/>
    <xf numFmtId="0" fontId="16" fillId="7" borderId="5" xfId="0" applyFont="1" applyFill="1" applyBorder="1" applyAlignment="1">
      <alignment wrapText="1"/>
    </xf>
    <xf numFmtId="0" fontId="0" fillId="7" borderId="0" xfId="0" applyFill="1"/>
    <xf numFmtId="0" fontId="27" fillId="7" borderId="0" xfId="0" applyFont="1" applyFill="1"/>
    <xf numFmtId="0" fontId="12" fillId="7" borderId="0" xfId="0" applyFont="1" applyFill="1"/>
    <xf numFmtId="0" fontId="17" fillId="0" borderId="5" xfId="0" applyFont="1" applyBorder="1" applyAlignment="1">
      <alignment wrapText="1"/>
    </xf>
    <xf numFmtId="0" fontId="12" fillId="7" borderId="3" xfId="0" applyFont="1" applyFill="1" applyBorder="1"/>
    <xf numFmtId="0" fontId="16" fillId="7" borderId="5" xfId="0" applyFont="1" applyFill="1" applyBorder="1" applyAlignment="1">
      <alignment horizontal="center"/>
    </xf>
    <xf numFmtId="0" fontId="16" fillId="7" borderId="3" xfId="0" applyFont="1" applyFill="1" applyBorder="1" applyAlignment="1">
      <alignment horizontal="center"/>
    </xf>
    <xf numFmtId="0" fontId="16" fillId="7" borderId="9" xfId="0" applyFont="1" applyFill="1" applyBorder="1" applyAlignment="1">
      <alignment horizontal="center"/>
    </xf>
    <xf numFmtId="0" fontId="12" fillId="7" borderId="9" xfId="0" applyFont="1" applyFill="1" applyBorder="1" applyAlignment="1">
      <alignment horizontal="center"/>
    </xf>
    <xf numFmtId="0" fontId="19" fillId="7" borderId="2" xfId="0" applyFont="1" applyFill="1" applyBorder="1"/>
    <xf numFmtId="0" fontId="12" fillId="7" borderId="5" xfId="0" applyFont="1" applyFill="1" applyBorder="1"/>
    <xf numFmtId="0" fontId="12" fillId="0" borderId="13" xfId="0" applyFont="1" applyBorder="1" applyAlignment="1">
      <alignment horizontal="center"/>
    </xf>
    <xf numFmtId="0" fontId="12" fillId="0" borderId="1" xfId="0" applyFont="1" applyBorder="1" applyAlignment="1">
      <alignment horizontal="center"/>
    </xf>
    <xf numFmtId="0" fontId="12" fillId="7" borderId="5" xfId="0" applyFont="1" applyFill="1" applyBorder="1" applyAlignment="1">
      <alignment horizontal="center" vertical="top"/>
    </xf>
    <xf numFmtId="0" fontId="15" fillId="7" borderId="3" xfId="0" applyFont="1" applyFill="1" applyBorder="1"/>
    <xf numFmtId="0" fontId="12" fillId="7" borderId="3" xfId="0" applyFont="1" applyFill="1" applyBorder="1" applyAlignment="1">
      <alignment horizontal="center"/>
    </xf>
    <xf numFmtId="0" fontId="19" fillId="7" borderId="5" xfId="0" applyFont="1" applyFill="1" applyBorder="1"/>
    <xf numFmtId="0" fontId="12" fillId="7" borderId="8" xfId="0" applyFont="1" applyFill="1" applyBorder="1" applyAlignment="1">
      <alignment horizontal="center"/>
    </xf>
    <xf numFmtId="0" fontId="15" fillId="7" borderId="2" xfId="0" applyFont="1" applyFill="1" applyBorder="1"/>
    <xf numFmtId="0" fontId="19" fillId="0" borderId="2" xfId="0" applyFont="1" applyBorder="1" applyAlignment="1">
      <alignment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9" xfId="0" applyBorder="1"/>
    <xf numFmtId="0" fontId="15" fillId="0" borderId="9" xfId="0" applyFont="1" applyBorder="1"/>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3" xfId="0" applyFont="1" applyFill="1" applyBorder="1" applyAlignment="1">
      <alignment wrapText="1"/>
    </xf>
    <xf numFmtId="0" fontId="12" fillId="0" borderId="2" xfId="0" applyFont="1" applyBorder="1" applyAlignment="1">
      <alignment wrapText="1"/>
    </xf>
    <xf numFmtId="0" fontId="12" fillId="7" borderId="5" xfId="0" applyFont="1" applyFill="1" applyBorder="1" applyAlignment="1">
      <alignment horizontal="center"/>
    </xf>
    <xf numFmtId="0" fontId="0" fillId="0" borderId="0" xfId="0" applyAlignment="1">
      <alignment horizontal="left"/>
    </xf>
    <xf numFmtId="0" fontId="29" fillId="3" borderId="0" xfId="0" applyFont="1" applyFill="1"/>
    <xf numFmtId="0" fontId="29" fillId="3" borderId="3" xfId="0" applyFont="1" applyFill="1" applyBorder="1" applyAlignment="1">
      <alignment wrapText="1"/>
    </xf>
    <xf numFmtId="0" fontId="16" fillId="3" borderId="5" xfId="0" applyFont="1" applyFill="1" applyBorder="1" applyAlignment="1">
      <alignment horizontal="center" vertical="center"/>
    </xf>
    <xf numFmtId="0" fontId="27" fillId="8" borderId="0" xfId="0" applyFont="1" applyFill="1"/>
    <xf numFmtId="0" fontId="30" fillId="3" borderId="5" xfId="0" applyFont="1" applyFill="1" applyBorder="1" applyAlignment="1">
      <alignment wrapText="1"/>
    </xf>
    <xf numFmtId="0" fontId="30" fillId="3" borderId="13" xfId="0" applyFont="1" applyFill="1" applyBorder="1" applyAlignment="1">
      <alignment horizontal="center"/>
    </xf>
    <xf numFmtId="4" fontId="30" fillId="3" borderId="6" xfId="0" applyNumberFormat="1" applyFont="1" applyFill="1" applyBorder="1" applyAlignment="1">
      <alignment horizontal="right"/>
    </xf>
    <xf numFmtId="0" fontId="30" fillId="3" borderId="0" xfId="0" applyFont="1" applyFill="1"/>
    <xf numFmtId="0" fontId="31" fillId="3" borderId="3" xfId="0" applyFont="1" applyFill="1" applyBorder="1" applyAlignment="1">
      <alignment wrapText="1"/>
    </xf>
    <xf numFmtId="0" fontId="30" fillId="3" borderId="1" xfId="0" applyFont="1" applyFill="1" applyBorder="1" applyAlignment="1">
      <alignment horizontal="center"/>
    </xf>
    <xf numFmtId="4" fontId="12" fillId="7" borderId="6" xfId="0" applyNumberFormat="1" applyFont="1" applyFill="1" applyBorder="1" applyAlignment="1">
      <alignment horizontal="right"/>
    </xf>
    <xf numFmtId="0" fontId="11" fillId="7" borderId="5" xfId="0" applyFont="1" applyFill="1" applyBorder="1" applyAlignment="1">
      <alignment horizontal="left"/>
    </xf>
    <xf numFmtId="0" fontId="32" fillId="0" borderId="0" xfId="0" applyFont="1"/>
    <xf numFmtId="0" fontId="16" fillId="3" borderId="13" xfId="0" applyFont="1" applyFill="1" applyBorder="1" applyAlignment="1">
      <alignment horizontal="center"/>
    </xf>
    <xf numFmtId="0" fontId="16" fillId="3" borderId="1" xfId="0" applyFont="1" applyFill="1" applyBorder="1" applyAlignment="1">
      <alignment horizontal="center"/>
    </xf>
    <xf numFmtId="0" fontId="16" fillId="7" borderId="8" xfId="0" applyFont="1" applyFill="1" applyBorder="1" applyAlignment="1">
      <alignment wrapText="1"/>
    </xf>
    <xf numFmtId="4" fontId="0" fillId="7" borderId="6" xfId="0" applyNumberFormat="1" applyFill="1" applyBorder="1" applyAlignment="1">
      <alignment horizontal="right"/>
    </xf>
    <xf numFmtId="0" fontId="19" fillId="7" borderId="0" xfId="0" applyFont="1" applyFill="1"/>
    <xf numFmtId="0" fontId="21" fillId="7" borderId="0" xfId="0" applyFont="1" applyFill="1"/>
    <xf numFmtId="0" fontId="16" fillId="7" borderId="0" xfId="0" applyFont="1" applyFill="1"/>
    <xf numFmtId="0" fontId="16" fillId="7" borderId="3" xfId="0" applyFont="1" applyFill="1" applyBorder="1" applyAlignment="1">
      <alignment wrapText="1"/>
    </xf>
    <xf numFmtId="0" fontId="0" fillId="0" borderId="5" xfId="0" applyBorder="1"/>
    <xf numFmtId="4" fontId="0" fillId="0" borderId="0" xfId="0" applyNumberFormat="1"/>
    <xf numFmtId="0" fontId="28" fillId="7" borderId="0" xfId="0" applyFont="1" applyFill="1"/>
    <xf numFmtId="4" fontId="16" fillId="0" borderId="16" xfId="0" applyNumberFormat="1" applyFont="1" applyBorder="1" applyAlignment="1">
      <alignment horizontal="right"/>
    </xf>
    <xf numFmtId="4" fontId="16" fillId="0" borderId="5" xfId="0" applyNumberFormat="1" applyFont="1" applyBorder="1" applyAlignment="1">
      <alignment horizontal="right"/>
    </xf>
    <xf numFmtId="4" fontId="16" fillId="7" borderId="5" xfId="0" applyNumberFormat="1" applyFont="1" applyFill="1" applyBorder="1" applyAlignment="1">
      <alignment horizontal="right"/>
    </xf>
    <xf numFmtId="0" fontId="12" fillId="3" borderId="5" xfId="0" applyFont="1" applyFill="1" applyBorder="1" applyAlignment="1">
      <alignment horizontal="left" vertical="center" wrapText="1"/>
    </xf>
    <xf numFmtId="0" fontId="15" fillId="0" borderId="2" xfId="0" applyFont="1" applyBorder="1" applyAlignment="1">
      <alignment wrapText="1"/>
    </xf>
    <xf numFmtId="0" fontId="17" fillId="3" borderId="3" xfId="0" applyFont="1" applyFill="1" applyBorder="1"/>
    <xf numFmtId="4" fontId="12" fillId="0" borderId="6" xfId="0" applyNumberFormat="1" applyFont="1" applyBorder="1"/>
    <xf numFmtId="4" fontId="16" fillId="7" borderId="6" xfId="0" applyNumberFormat="1" applyFont="1" applyFill="1" applyBorder="1"/>
    <xf numFmtId="0" fontId="33" fillId="7" borderId="3" xfId="0" applyFont="1" applyFill="1" applyBorder="1" applyAlignment="1">
      <alignment horizontal="justify"/>
    </xf>
    <xf numFmtId="0" fontId="12" fillId="7" borderId="2" xfId="0" applyFont="1" applyFill="1" applyBorder="1" applyAlignment="1">
      <alignment wrapText="1"/>
    </xf>
    <xf numFmtId="4" fontId="12" fillId="7" borderId="6" xfId="0" applyNumberFormat="1" applyFont="1" applyFill="1" applyBorder="1"/>
    <xf numFmtId="0" fontId="32" fillId="7" borderId="3" xfId="0" applyFont="1" applyFill="1" applyBorder="1" applyAlignment="1">
      <alignment horizontal="justify"/>
    </xf>
    <xf numFmtId="4" fontId="16" fillId="0" borderId="6" xfId="0" applyNumberFormat="1" applyFont="1" applyBorder="1"/>
    <xf numFmtId="0" fontId="12" fillId="7" borderId="2" xfId="0" applyFont="1" applyFill="1" applyBorder="1"/>
    <xf numFmtId="0" fontId="12" fillId="0" borderId="2" xfId="0" applyFont="1" applyBorder="1" applyAlignment="1">
      <alignment horizontal="left" vertical="top" wrapText="1"/>
    </xf>
    <xf numFmtId="0" fontId="17" fillId="7" borderId="3" xfId="0" applyFont="1" applyFill="1" applyBorder="1"/>
    <xf numFmtId="4" fontId="12" fillId="0" borderId="5" xfId="0" applyNumberFormat="1" applyFont="1" applyBorder="1" applyAlignment="1">
      <alignment horizontal="right"/>
    </xf>
    <xf numFmtId="4" fontId="12" fillId="7" borderId="14" xfId="0" applyNumberFormat="1" applyFont="1" applyFill="1" applyBorder="1" applyAlignment="1">
      <alignment horizontal="right"/>
    </xf>
    <xf numFmtId="4" fontId="12" fillId="3" borderId="14" xfId="0" applyNumberFormat="1" applyFont="1" applyFill="1" applyBorder="1" applyAlignment="1">
      <alignment horizontal="right"/>
    </xf>
    <xf numFmtId="4" fontId="12" fillId="0" borderId="3" xfId="0" applyNumberFormat="1" applyFont="1" applyBorder="1" applyAlignment="1">
      <alignment horizontal="right"/>
    </xf>
    <xf numFmtId="0" fontId="19" fillId="3" borderId="5" xfId="6" applyFont="1" applyFill="1" applyBorder="1" applyAlignment="1">
      <alignment wrapText="1"/>
    </xf>
    <xf numFmtId="0" fontId="13" fillId="7" borderId="5" xfId="0" applyFont="1" applyFill="1" applyBorder="1"/>
    <xf numFmtId="0" fontId="19" fillId="7" borderId="5" xfId="6" applyFont="1" applyFill="1" applyBorder="1"/>
    <xf numFmtId="4" fontId="11" fillId="3" borderId="3" xfId="0" applyNumberFormat="1" applyFont="1" applyFill="1" applyBorder="1" applyAlignment="1">
      <alignment horizontal="right"/>
    </xf>
    <xf numFmtId="0" fontId="19" fillId="0" borderId="5" xfId="6" applyFont="1" applyBorder="1"/>
    <xf numFmtId="0" fontId="27" fillId="0" borderId="0" xfId="0" applyFont="1" applyAlignment="1">
      <alignment horizontal="center" vertical="center"/>
    </xf>
    <xf numFmtId="0" fontId="12" fillId="3" borderId="5" xfId="0" applyFont="1" applyFill="1" applyBorder="1" applyAlignment="1">
      <alignment wrapText="1"/>
    </xf>
    <xf numFmtId="0" fontId="12" fillId="7" borderId="2" xfId="0" applyFont="1" applyFill="1" applyBorder="1" applyAlignment="1">
      <alignment horizontal="center"/>
    </xf>
    <xf numFmtId="0" fontId="23" fillId="7" borderId="2" xfId="8" applyFont="1" applyFill="1" applyBorder="1" applyAlignment="1">
      <alignment wrapText="1"/>
    </xf>
    <xf numFmtId="0" fontId="23" fillId="7" borderId="3" xfId="8" applyFont="1" applyFill="1" applyBorder="1" applyAlignment="1">
      <alignment wrapText="1"/>
    </xf>
    <xf numFmtId="0" fontId="23" fillId="7" borderId="2" xfId="0" applyFont="1" applyFill="1" applyBorder="1" applyAlignment="1">
      <alignment wrapText="1"/>
    </xf>
    <xf numFmtId="0" fontId="12" fillId="7" borderId="0" xfId="0" applyFont="1" applyFill="1" applyAlignment="1">
      <alignment vertical="center"/>
    </xf>
    <xf numFmtId="0" fontId="23" fillId="7" borderId="5" xfId="0" applyFont="1" applyFill="1" applyBorder="1" applyAlignment="1">
      <alignment wrapText="1"/>
    </xf>
    <xf numFmtId="0" fontId="23" fillId="7" borderId="8" xfId="2" applyFont="1" applyFill="1" applyBorder="1" applyAlignment="1">
      <alignment wrapText="1"/>
    </xf>
    <xf numFmtId="4" fontId="27" fillId="7" borderId="6" xfId="0" applyNumberFormat="1" applyFont="1" applyFill="1" applyBorder="1" applyAlignment="1">
      <alignment horizontal="right"/>
    </xf>
    <xf numFmtId="0" fontId="12" fillId="7" borderId="3" xfId="0" applyFont="1" applyFill="1" applyBorder="1" applyAlignment="1">
      <alignment horizontal="left" vertical="center" wrapText="1"/>
    </xf>
    <xf numFmtId="4" fontId="12" fillId="7" borderId="5" xfId="0" applyNumberFormat="1" applyFont="1" applyFill="1" applyBorder="1" applyAlignment="1">
      <alignment horizontal="right"/>
    </xf>
    <xf numFmtId="0" fontId="12" fillId="7" borderId="3" xfId="0" applyFont="1" applyFill="1" applyBorder="1" applyAlignment="1">
      <alignment horizontal="left" vertical="top" wrapText="1"/>
    </xf>
    <xf numFmtId="0" fontId="19" fillId="7" borderId="3" xfId="0" applyFont="1" applyFill="1" applyBorder="1" applyAlignment="1">
      <alignment horizontal="center"/>
    </xf>
    <xf numFmtId="0" fontId="17" fillId="7" borderId="5" xfId="0" applyFont="1" applyFill="1" applyBorder="1" applyAlignment="1">
      <alignment wrapText="1"/>
    </xf>
    <xf numFmtId="4" fontId="19" fillId="7" borderId="6" xfId="0" applyNumberFormat="1" applyFont="1" applyFill="1" applyBorder="1" applyAlignment="1">
      <alignment horizontal="right"/>
    </xf>
    <xf numFmtId="0" fontId="39" fillId="7" borderId="5" xfId="0" applyFont="1" applyFill="1" applyBorder="1" applyAlignment="1">
      <alignment wrapText="1"/>
    </xf>
    <xf numFmtId="0" fontId="40" fillId="7" borderId="5" xfId="0" applyFont="1" applyFill="1" applyBorder="1"/>
    <xf numFmtId="0" fontId="12" fillId="7" borderId="3" xfId="1" applyFill="1" applyBorder="1" applyAlignment="1">
      <alignment horizontal="left" vertical="center" wrapText="1"/>
    </xf>
    <xf numFmtId="0" fontId="13" fillId="0" borderId="5" xfId="6" applyFont="1" applyBorder="1"/>
    <xf numFmtId="0" fontId="36" fillId="0" borderId="3" xfId="0" applyFont="1" applyBorder="1"/>
    <xf numFmtId="0" fontId="27" fillId="7" borderId="0" xfId="0" applyFont="1" applyFill="1" applyAlignment="1">
      <alignment vertical="center"/>
    </xf>
    <xf numFmtId="0" fontId="38" fillId="7" borderId="8" xfId="9" applyFont="1" applyFill="1" applyBorder="1"/>
    <xf numFmtId="0" fontId="38" fillId="7" borderId="2" xfId="0" applyFont="1" applyFill="1" applyBorder="1" applyAlignment="1">
      <alignment wrapText="1"/>
    </xf>
    <xf numFmtId="0" fontId="15" fillId="0" borderId="5" xfId="0" applyFont="1" applyBorder="1" applyAlignment="1">
      <alignment wrapText="1"/>
    </xf>
    <xf numFmtId="0" fontId="12" fillId="7" borderId="5" xfId="1" applyFill="1" applyBorder="1" applyAlignment="1">
      <alignment horizontal="left" vertical="center" wrapText="1"/>
    </xf>
    <xf numFmtId="0" fontId="15" fillId="7" borderId="3" xfId="0" applyFont="1" applyFill="1" applyBorder="1" applyAlignment="1">
      <alignment wrapText="1"/>
    </xf>
    <xf numFmtId="0" fontId="23" fillId="7" borderId="5" xfId="8" applyFont="1" applyFill="1" applyBorder="1" applyAlignment="1">
      <alignment wrapText="1"/>
    </xf>
    <xf numFmtId="4" fontId="12" fillId="0" borderId="5" xfId="0" applyNumberFormat="1" applyFont="1" applyBorder="1" applyAlignment="1">
      <alignment horizontal="center"/>
    </xf>
    <xf numFmtId="0" fontId="23" fillId="7" borderId="5" xfId="9" applyFont="1" applyFill="1" applyBorder="1" applyAlignment="1">
      <alignment wrapText="1"/>
    </xf>
    <xf numFmtId="0" fontId="23" fillId="7" borderId="5" xfId="8" applyFont="1" applyFill="1" applyBorder="1" applyAlignment="1">
      <alignment vertical="top" wrapText="1"/>
    </xf>
    <xf numFmtId="0" fontId="12" fillId="7" borderId="3" xfId="0" applyFont="1" applyFill="1" applyBorder="1" applyAlignment="1">
      <alignment vertical="top" wrapText="1"/>
    </xf>
    <xf numFmtId="0" fontId="12" fillId="7" borderId="5" xfId="8" applyFill="1" applyBorder="1" applyAlignment="1">
      <alignment horizontal="left" wrapText="1"/>
    </xf>
    <xf numFmtId="0" fontId="16" fillId="7" borderId="13" xfId="0" applyFont="1" applyFill="1" applyBorder="1" applyAlignment="1">
      <alignment horizontal="center"/>
    </xf>
    <xf numFmtId="0" fontId="23" fillId="0" borderId="3" xfId="0" applyFont="1" applyBorder="1" applyAlignment="1">
      <alignment wrapText="1"/>
    </xf>
    <xf numFmtId="0" fontId="16" fillId="7" borderId="1" xfId="0" applyFont="1" applyFill="1" applyBorder="1" applyAlignment="1">
      <alignment horizontal="center"/>
    </xf>
    <xf numFmtId="0" fontId="16" fillId="7" borderId="2" xfId="0" applyFont="1" applyFill="1" applyBorder="1" applyAlignment="1">
      <alignment horizontal="center"/>
    </xf>
    <xf numFmtId="0" fontId="23" fillId="0" borderId="2" xfId="0" applyFont="1" applyBorder="1" applyAlignment="1">
      <alignment wrapText="1"/>
    </xf>
    <xf numFmtId="0" fontId="37" fillId="7" borderId="5" xfId="0" applyFont="1" applyFill="1" applyBorder="1" applyAlignment="1">
      <alignment wrapText="1"/>
    </xf>
    <xf numFmtId="2" fontId="37" fillId="7" borderId="3" xfId="0" applyNumberFormat="1" applyFont="1" applyFill="1" applyBorder="1"/>
    <xf numFmtId="0" fontId="36" fillId="7" borderId="5" xfId="4" applyFont="1" applyFill="1" applyBorder="1" applyAlignment="1">
      <alignment vertical="center" wrapText="1"/>
    </xf>
    <xf numFmtId="0" fontId="11" fillId="7" borderId="2" xfId="0" applyFont="1" applyFill="1" applyBorder="1"/>
    <xf numFmtId="0" fontId="15" fillId="7" borderId="5" xfId="0" applyFont="1" applyFill="1" applyBorder="1" applyAlignment="1">
      <alignment horizontal="left"/>
    </xf>
    <xf numFmtId="0" fontId="15" fillId="7" borderId="3" xfId="0" applyFont="1" applyFill="1" applyBorder="1" applyAlignment="1">
      <alignment horizontal="left"/>
    </xf>
    <xf numFmtId="0" fontId="12" fillId="7" borderId="2" xfId="0" applyFont="1" applyFill="1" applyBorder="1" applyAlignment="1">
      <alignment vertical="center" wrapText="1"/>
    </xf>
    <xf numFmtId="0" fontId="19" fillId="7" borderId="5" xfId="0" applyFont="1" applyFill="1" applyBorder="1" applyAlignment="1">
      <alignment wrapText="1"/>
    </xf>
    <xf numFmtId="0" fontId="19" fillId="7" borderId="2" xfId="0" applyFont="1" applyFill="1" applyBorder="1" applyAlignment="1">
      <alignment horizontal="center"/>
    </xf>
    <xf numFmtId="0" fontId="12" fillId="7" borderId="13" xfId="0" applyFont="1" applyFill="1" applyBorder="1" applyAlignment="1">
      <alignment horizontal="center"/>
    </xf>
    <xf numFmtId="0" fontId="38" fillId="7" borderId="5" xfId="9" applyFont="1" applyFill="1" applyBorder="1" applyAlignment="1">
      <alignment wrapText="1"/>
    </xf>
    <xf numFmtId="0" fontId="19" fillId="7" borderId="3" xfId="0" applyFont="1" applyFill="1" applyBorder="1"/>
    <xf numFmtId="0" fontId="25" fillId="7" borderId="0" xfId="0" applyFont="1" applyFill="1"/>
    <xf numFmtId="0" fontId="11" fillId="3" borderId="2" xfId="0" applyFont="1" applyFill="1" applyBorder="1"/>
    <xf numFmtId="0" fontId="28" fillId="0" borderId="0" xfId="0" applyFont="1" applyAlignment="1">
      <alignment vertical="center"/>
    </xf>
    <xf numFmtId="0" fontId="41" fillId="7" borderId="3" xfId="4" applyFont="1" applyFill="1" applyBorder="1" applyAlignment="1">
      <alignment wrapText="1"/>
    </xf>
    <xf numFmtId="0" fontId="12" fillId="0" borderId="5" xfId="0" applyFont="1" applyBorder="1" applyAlignment="1">
      <alignment horizontal="left" wrapText="1"/>
    </xf>
    <xf numFmtId="0" fontId="32" fillId="0" borderId="3" xfId="0" applyFont="1" applyBorder="1"/>
    <xf numFmtId="0" fontId="32" fillId="0" borderId="3" xfId="0" applyFont="1" applyBorder="1" applyAlignment="1">
      <alignment vertical="center"/>
    </xf>
    <xf numFmtId="4" fontId="38" fillId="7" borderId="2" xfId="9" applyNumberFormat="1" applyFont="1" applyFill="1" applyBorder="1" applyAlignment="1">
      <alignment wrapText="1"/>
    </xf>
    <xf numFmtId="4" fontId="38" fillId="7" borderId="5" xfId="9" applyNumberFormat="1" applyFont="1" applyFill="1" applyBorder="1"/>
    <xf numFmtId="0" fontId="15" fillId="7" borderId="3" xfId="0" applyFont="1" applyFill="1" applyBorder="1" applyAlignment="1">
      <alignment horizontal="center" vertical="center" wrapText="1"/>
    </xf>
    <xf numFmtId="4" fontId="32" fillId="7" borderId="6" xfId="0" applyNumberFormat="1" applyFont="1" applyFill="1" applyBorder="1"/>
    <xf numFmtId="0" fontId="28" fillId="7" borderId="0" xfId="0" applyFont="1" applyFill="1" applyAlignment="1">
      <alignment vertical="center"/>
    </xf>
    <xf numFmtId="0" fontId="12" fillId="7" borderId="5" xfId="0" applyFont="1" applyFill="1" applyBorder="1" applyAlignment="1">
      <alignment horizontal="left" vertical="center" wrapText="1"/>
    </xf>
    <xf numFmtId="0" fontId="36" fillId="7" borderId="5" xfId="0" applyFont="1" applyFill="1" applyBorder="1" applyAlignment="1">
      <alignment vertical="center" wrapText="1"/>
    </xf>
    <xf numFmtId="0" fontId="36" fillId="7" borderId="5" xfId="0" applyFont="1" applyFill="1" applyBorder="1" applyAlignment="1">
      <alignment wrapText="1"/>
    </xf>
    <xf numFmtId="0" fontId="12" fillId="7" borderId="5" xfId="0" applyFont="1" applyFill="1" applyBorder="1" applyAlignment="1">
      <alignment horizontal="left" vertical="top" wrapText="1"/>
    </xf>
    <xf numFmtId="0" fontId="16" fillId="7" borderId="8" xfId="0" applyFont="1" applyFill="1" applyBorder="1" applyAlignment="1">
      <alignment horizontal="center"/>
    </xf>
    <xf numFmtId="0" fontId="36" fillId="7" borderId="5" xfId="0" applyFont="1" applyFill="1" applyBorder="1"/>
    <xf numFmtId="0" fontId="12" fillId="7" borderId="5" xfId="9" applyFill="1" applyBorder="1" applyAlignment="1">
      <alignment vertical="center" wrapText="1"/>
    </xf>
    <xf numFmtId="4" fontId="12" fillId="0" borderId="14" xfId="0" applyNumberFormat="1" applyFont="1" applyBorder="1" applyAlignment="1">
      <alignment horizontal="right"/>
    </xf>
    <xf numFmtId="0" fontId="23" fillId="7" borderId="5" xfId="9" applyFont="1" applyFill="1" applyBorder="1" applyAlignment="1">
      <alignment vertical="center" wrapText="1"/>
    </xf>
    <xf numFmtId="0" fontId="16" fillId="7" borderId="5" xfId="9" applyFont="1" applyFill="1" applyBorder="1" applyAlignment="1">
      <alignment horizontal="left" wrapText="1"/>
    </xf>
    <xf numFmtId="0" fontId="12" fillId="7" borderId="5" xfId="9" applyFill="1" applyBorder="1" applyAlignment="1">
      <alignment horizontal="left" wrapText="1"/>
    </xf>
    <xf numFmtId="4" fontId="23" fillId="7" borderId="5" xfId="9" applyNumberFormat="1" applyFont="1" applyFill="1" applyBorder="1" applyAlignment="1">
      <alignment wrapText="1"/>
    </xf>
    <xf numFmtId="0" fontId="36" fillId="0" borderId="2" xfId="0" applyFont="1" applyBorder="1"/>
    <xf numFmtId="0" fontId="23" fillId="7" borderId="2" xfId="0" applyFont="1" applyFill="1" applyBorder="1" applyAlignment="1">
      <alignment horizontal="left" vertical="center" wrapText="1"/>
    </xf>
    <xf numFmtId="0" fontId="17" fillId="0" borderId="3" xfId="0" applyFont="1" applyBorder="1" applyAlignment="1">
      <alignment wrapText="1"/>
    </xf>
    <xf numFmtId="0" fontId="36" fillId="0" borderId="5" xfId="9" applyFont="1" applyBorder="1" applyAlignment="1">
      <alignment horizontal="left" vertical="center" wrapText="1"/>
    </xf>
    <xf numFmtId="0" fontId="16" fillId="7" borderId="2" xfId="0" applyFont="1" applyFill="1" applyBorder="1" applyAlignment="1">
      <alignment horizontal="left" vertical="top" wrapText="1"/>
    </xf>
    <xf numFmtId="0" fontId="36" fillId="7" borderId="5" xfId="1" applyFont="1" applyFill="1" applyBorder="1" applyAlignment="1">
      <alignment horizontal="left" vertical="center" wrapText="1"/>
    </xf>
    <xf numFmtId="4" fontId="0" fillId="0" borderId="0" xfId="0" applyNumberFormat="1" applyAlignment="1">
      <alignment horizontal="right"/>
    </xf>
    <xf numFmtId="0" fontId="39" fillId="0" borderId="2" xfId="0" applyFont="1" applyBorder="1"/>
    <xf numFmtId="2" fontId="12" fillId="7" borderId="5" xfId="0" applyNumberFormat="1" applyFont="1" applyFill="1" applyBorder="1" applyAlignment="1">
      <alignment vertical="center" wrapText="1"/>
    </xf>
    <xf numFmtId="0" fontId="12" fillId="7" borderId="5" xfId="8" applyFill="1" applyBorder="1" applyAlignment="1">
      <alignmen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12" fillId="7" borderId="5" xfId="0" applyFont="1" applyFill="1" applyBorder="1" applyAlignment="1">
      <alignment vertical="center" wrapText="1"/>
    </xf>
    <xf numFmtId="0" fontId="12" fillId="0" borderId="5" xfId="0" applyFont="1" applyBorder="1" applyAlignment="1">
      <alignment vertical="center" wrapText="1"/>
    </xf>
    <xf numFmtId="0" fontId="46" fillId="7" borderId="3" xfId="8" applyFont="1" applyFill="1" applyBorder="1" applyAlignment="1">
      <alignment wrapText="1"/>
    </xf>
    <xf numFmtId="0" fontId="40" fillId="7" borderId="5" xfId="0" applyFont="1" applyFill="1" applyBorder="1" applyAlignment="1">
      <alignment vertical="center" wrapText="1"/>
    </xf>
    <xf numFmtId="0" fontId="15" fillId="7" borderId="5" xfId="0" applyFont="1" applyFill="1" applyBorder="1" applyAlignment="1">
      <alignment wrapText="1"/>
    </xf>
    <xf numFmtId="0" fontId="18" fillId="7" borderId="3" xfId="0" applyFont="1" applyFill="1" applyBorder="1"/>
    <xf numFmtId="2" fontId="12" fillId="7" borderId="3" xfId="0" applyNumberFormat="1" applyFont="1" applyFill="1" applyBorder="1" applyAlignment="1">
      <alignment vertical="center" wrapText="1"/>
    </xf>
    <xf numFmtId="0" fontId="19" fillId="7" borderId="5" xfId="0" applyFont="1" applyFill="1" applyBorder="1" applyAlignment="1">
      <alignment vertical="center" wrapText="1"/>
    </xf>
    <xf numFmtId="0" fontId="12" fillId="0" borderId="0" xfId="0" applyFont="1" applyAlignment="1">
      <alignment horizontal="left" vertical="center"/>
    </xf>
    <xf numFmtId="0" fontId="11" fillId="0" borderId="0" xfId="0" applyFont="1" applyAlignment="1">
      <alignment horizontal="center"/>
    </xf>
    <xf numFmtId="0" fontId="12" fillId="7" borderId="5" xfId="0" applyFont="1" applyFill="1" applyBorder="1" applyAlignment="1">
      <alignment wrapText="1"/>
    </xf>
    <xf numFmtId="0" fontId="12" fillId="7" borderId="3" xfId="0" applyFont="1" applyFill="1" applyBorder="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6" fillId="3" borderId="5" xfId="0" applyFont="1" applyFill="1" applyBorder="1" applyAlignment="1">
      <alignment wrapText="1"/>
    </xf>
    <xf numFmtId="0" fontId="12" fillId="0" borderId="3"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xf>
    <xf numFmtId="0" fontId="16" fillId="0" borderId="0" xfId="0" applyFont="1" applyAlignment="1">
      <alignment horizontal="center"/>
    </xf>
    <xf numFmtId="4" fontId="15" fillId="0" borderId="6" xfId="0" applyNumberFormat="1" applyFont="1" applyBorder="1" applyAlignment="1">
      <alignment horizontal="right"/>
    </xf>
    <xf numFmtId="0" fontId="47" fillId="7" borderId="5" xfId="9" applyFont="1" applyFill="1" applyBorder="1" applyAlignment="1">
      <alignment wrapText="1"/>
    </xf>
    <xf numFmtId="4" fontId="12" fillId="8" borderId="6" xfId="0" applyNumberFormat="1" applyFont="1" applyFill="1" applyBorder="1" applyAlignment="1">
      <alignment horizontal="right"/>
    </xf>
    <xf numFmtId="0" fontId="12" fillId="8" borderId="0" xfId="0" applyFont="1" applyFill="1"/>
    <xf numFmtId="0" fontId="12" fillId="8" borderId="5" xfId="0" applyFont="1" applyFill="1" applyBorder="1" applyAlignment="1">
      <alignment wrapText="1"/>
    </xf>
    <xf numFmtId="0" fontId="12" fillId="8" borderId="5" xfId="0" applyFont="1" applyFill="1" applyBorder="1" applyAlignment="1">
      <alignment horizontal="center"/>
    </xf>
    <xf numFmtId="4" fontId="12" fillId="8" borderId="6" xfId="0" applyNumberFormat="1" applyFont="1" applyFill="1" applyBorder="1"/>
    <xf numFmtId="0" fontId="45" fillId="8" borderId="0" xfId="0" applyFont="1" applyFill="1"/>
    <xf numFmtId="0" fontId="12" fillId="8" borderId="3" xfId="0" applyFont="1" applyFill="1" applyBorder="1" applyAlignment="1">
      <alignment wrapText="1"/>
    </xf>
    <xf numFmtId="0" fontId="12" fillId="8" borderId="3" xfId="0" applyFont="1" applyFill="1" applyBorder="1" applyAlignment="1">
      <alignment horizontal="center"/>
    </xf>
    <xf numFmtId="0" fontId="16" fillId="7" borderId="5" xfId="0" applyFont="1" applyFill="1" applyBorder="1" applyAlignment="1">
      <alignment horizontal="left" vertical="center" wrapText="1"/>
    </xf>
    <xf numFmtId="0" fontId="16" fillId="8" borderId="5" xfId="0" applyFont="1" applyFill="1" applyBorder="1" applyAlignment="1">
      <alignment wrapText="1"/>
    </xf>
    <xf numFmtId="0" fontId="16" fillId="8" borderId="5" xfId="0" applyFont="1" applyFill="1" applyBorder="1" applyAlignment="1">
      <alignment horizontal="center"/>
    </xf>
    <xf numFmtId="4" fontId="16" fillId="8" borderId="6" xfId="0" applyNumberFormat="1" applyFont="1" applyFill="1" applyBorder="1" applyAlignment="1">
      <alignment horizontal="right"/>
    </xf>
    <xf numFmtId="4" fontId="16" fillId="8" borderId="6" xfId="0" applyNumberFormat="1" applyFont="1" applyFill="1" applyBorder="1"/>
    <xf numFmtId="0" fontId="16" fillId="8" borderId="0" xfId="0" applyFont="1" applyFill="1"/>
    <xf numFmtId="0" fontId="19" fillId="8" borderId="5" xfId="0" applyFont="1" applyFill="1" applyBorder="1" applyAlignment="1">
      <alignment wrapText="1"/>
    </xf>
    <xf numFmtId="0" fontId="12"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2" fillId="8" borderId="3" xfId="0" applyFont="1" applyFill="1" applyBorder="1"/>
    <xf numFmtId="0" fontId="16" fillId="7" borderId="3" xfId="0" applyFont="1" applyFill="1" applyBorder="1" applyAlignment="1">
      <alignment horizontal="left" vertical="center" wrapText="1"/>
    </xf>
    <xf numFmtId="0" fontId="12" fillId="7" borderId="5" xfId="1" applyFill="1" applyBorder="1" applyAlignment="1">
      <alignment horizontal="left" vertical="top" wrapText="1"/>
    </xf>
    <xf numFmtId="0" fontId="12" fillId="7" borderId="5" xfId="0" applyFont="1" applyFill="1" applyBorder="1" applyAlignment="1">
      <alignment vertical="top" wrapText="1"/>
    </xf>
    <xf numFmtId="4" fontId="12" fillId="7" borderId="5" xfId="9" applyNumberFormat="1" applyFill="1" applyBorder="1" applyAlignment="1">
      <alignment vertical="top" wrapText="1"/>
    </xf>
    <xf numFmtId="0" fontId="16" fillId="7" borderId="2" xfId="1" applyFont="1" applyFill="1" applyBorder="1" applyAlignment="1">
      <alignment horizontal="left" vertical="top" wrapText="1"/>
    </xf>
    <xf numFmtId="0" fontId="16" fillId="7" borderId="2" xfId="0" applyFont="1" applyFill="1" applyBorder="1" applyAlignment="1">
      <alignment wrapText="1"/>
    </xf>
    <xf numFmtId="0" fontId="16" fillId="7" borderId="5" xfId="0" applyFont="1" applyFill="1" applyBorder="1" applyAlignment="1">
      <alignment vertical="center" wrapText="1"/>
    </xf>
    <xf numFmtId="0" fontId="16" fillId="7" borderId="7" xfId="0" applyFont="1" applyFill="1" applyBorder="1" applyAlignment="1">
      <alignment horizontal="center"/>
    </xf>
    <xf numFmtId="0" fontId="23" fillId="7" borderId="5" xfId="0" applyFont="1" applyFill="1" applyBorder="1" applyAlignment="1">
      <alignment vertical="center" wrapText="1"/>
    </xf>
    <xf numFmtId="0" fontId="17" fillId="7" borderId="3" xfId="0" applyFont="1" applyFill="1" applyBorder="1" applyAlignment="1">
      <alignment wrapText="1"/>
    </xf>
    <xf numFmtId="0" fontId="16" fillId="7" borderId="5" xfId="1" applyFont="1" applyFill="1" applyBorder="1" applyAlignment="1">
      <alignment horizontal="left" vertical="center" wrapText="1"/>
    </xf>
    <xf numFmtId="0" fontId="37" fillId="7" borderId="3" xfId="8" applyFont="1" applyFill="1" applyBorder="1" applyAlignment="1">
      <alignment wrapText="1"/>
    </xf>
    <xf numFmtId="0" fontId="16" fillId="0" borderId="5" xfId="0" applyFont="1" applyBorder="1" applyAlignment="1">
      <alignment horizontal="left" vertical="top" wrapText="1"/>
    </xf>
    <xf numFmtId="0" fontId="19" fillId="3" borderId="13" xfId="0" applyFont="1" applyFill="1" applyBorder="1" applyAlignment="1">
      <alignment horizontal="center"/>
    </xf>
    <xf numFmtId="0" fontId="19" fillId="3" borderId="1" xfId="0" applyFont="1" applyFill="1" applyBorder="1" applyAlignment="1">
      <alignment horizontal="center"/>
    </xf>
    <xf numFmtId="0" fontId="32" fillId="7" borderId="3" xfId="0" applyFont="1" applyFill="1" applyBorder="1"/>
    <xf numFmtId="0" fontId="38" fillId="7"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16" fillId="7" borderId="5" xfId="0" applyFont="1" applyFill="1" applyBorder="1" applyAlignment="1">
      <alignment vertical="top" wrapText="1"/>
    </xf>
    <xf numFmtId="0" fontId="16"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12" fillId="7" borderId="2" xfId="0" applyFont="1" applyFill="1" applyBorder="1" applyAlignment="1">
      <alignment vertical="top" wrapText="1"/>
    </xf>
    <xf numFmtId="2" fontId="12" fillId="7" borderId="2" xfId="0" applyNumberFormat="1" applyFont="1" applyFill="1" applyBorder="1" applyAlignment="1">
      <alignment vertical="center" wrapText="1"/>
    </xf>
    <xf numFmtId="0" fontId="36" fillId="7" borderId="2" xfId="9" applyFont="1" applyFill="1" applyBorder="1" applyAlignment="1">
      <alignment vertical="center" wrapText="1"/>
    </xf>
    <xf numFmtId="0" fontId="36" fillId="7" borderId="2" xfId="9" applyFont="1" applyFill="1" applyBorder="1" applyAlignment="1">
      <alignment wrapText="1"/>
    </xf>
    <xf numFmtId="0" fontId="36" fillId="7" borderId="2" xfId="1" applyFont="1" applyFill="1" applyBorder="1" applyAlignment="1">
      <alignment horizontal="left" vertical="center" wrapText="1"/>
    </xf>
    <xf numFmtId="0" fontId="36" fillId="7" borderId="2" xfId="9" applyFont="1" applyFill="1" applyBorder="1" applyAlignment="1">
      <alignment horizontal="left" vertical="center" wrapText="1"/>
    </xf>
    <xf numFmtId="0" fontId="36" fillId="7" borderId="2" xfId="0" applyFont="1" applyFill="1" applyBorder="1" applyAlignment="1">
      <alignment vertical="center"/>
    </xf>
    <xf numFmtId="0" fontId="23" fillId="7" borderId="2" xfId="9" applyFont="1" applyFill="1" applyBorder="1" applyAlignment="1">
      <alignment wrapText="1"/>
    </xf>
    <xf numFmtId="0" fontId="36" fillId="7" borderId="2" xfId="6" applyFont="1" applyFill="1" applyBorder="1" applyAlignment="1">
      <alignment vertical="center" wrapText="1"/>
    </xf>
    <xf numFmtId="0" fontId="36" fillId="7" borderId="2" xfId="9" applyFont="1" applyFill="1" applyBorder="1" applyAlignment="1">
      <alignment horizontal="left" wrapText="1"/>
    </xf>
    <xf numFmtId="0" fontId="36" fillId="7" borderId="2" xfId="0" applyFont="1" applyFill="1" applyBorder="1" applyAlignment="1">
      <alignment vertical="center" wrapText="1"/>
    </xf>
    <xf numFmtId="0" fontId="19" fillId="7" borderId="2" xfId="0" applyFont="1" applyFill="1" applyBorder="1" applyAlignment="1">
      <alignment wrapText="1"/>
    </xf>
    <xf numFmtId="0" fontId="12" fillId="7" borderId="5" xfId="9" applyFill="1" applyBorder="1" applyAlignment="1">
      <alignment horizontal="left" vertical="center" wrapText="1"/>
    </xf>
    <xf numFmtId="0" fontId="16" fillId="7" borderId="5" xfId="0" applyFont="1" applyFill="1" applyBorder="1" applyAlignment="1">
      <alignment horizontal="center" vertical="center"/>
    </xf>
    <xf numFmtId="4" fontId="16" fillId="7" borderId="6" xfId="0" applyNumberFormat="1" applyFont="1" applyFill="1" applyBorder="1" applyAlignment="1">
      <alignment horizontal="right" vertical="center"/>
    </xf>
    <xf numFmtId="0" fontId="16" fillId="7" borderId="0" xfId="0" applyFont="1" applyFill="1" applyAlignment="1">
      <alignment vertical="center"/>
    </xf>
    <xf numFmtId="0" fontId="36" fillId="7" borderId="5" xfId="9" applyFont="1" applyFill="1" applyBorder="1" applyAlignment="1">
      <alignment vertical="center" wrapText="1"/>
    </xf>
    <xf numFmtId="0" fontId="36" fillId="7" borderId="5" xfId="9" applyFont="1" applyFill="1" applyBorder="1" applyAlignment="1">
      <alignment wrapText="1"/>
    </xf>
    <xf numFmtId="0" fontId="16" fillId="7" borderId="5" xfId="0" applyFont="1" applyFill="1" applyBorder="1"/>
    <xf numFmtId="0" fontId="37" fillId="7" borderId="5" xfId="18" applyFont="1" applyFill="1" applyBorder="1" applyAlignment="1">
      <alignment vertical="center" wrapText="1"/>
    </xf>
    <xf numFmtId="0" fontId="12" fillId="7" borderId="2" xfId="9" applyFill="1" applyBorder="1" applyAlignment="1">
      <alignment wrapText="1"/>
    </xf>
    <xf numFmtId="0" fontId="36" fillId="7" borderId="2" xfId="0" applyFont="1" applyFill="1" applyBorder="1" applyAlignment="1">
      <alignment vertical="top" wrapText="1"/>
    </xf>
    <xf numFmtId="0" fontId="36" fillId="7" borderId="5" xfId="0" applyFont="1" applyFill="1" applyBorder="1" applyAlignment="1">
      <alignment vertical="center"/>
    </xf>
    <xf numFmtId="0" fontId="19" fillId="7" borderId="5" xfId="0" applyFont="1" applyFill="1" applyBorder="1" applyAlignment="1">
      <alignment horizontal="center"/>
    </xf>
    <xf numFmtId="0" fontId="16" fillId="7" borderId="2" xfId="0" applyFont="1" applyFill="1" applyBorder="1"/>
    <xf numFmtId="0" fontId="36" fillId="7" borderId="5" xfId="4" applyFont="1" applyFill="1" applyBorder="1" applyAlignment="1">
      <alignment wrapText="1"/>
    </xf>
    <xf numFmtId="0" fontId="36" fillId="7" borderId="5" xfId="0" applyFont="1" applyFill="1" applyBorder="1" applyAlignment="1">
      <alignment horizontal="left" vertical="center" wrapText="1"/>
    </xf>
    <xf numFmtId="0" fontId="36" fillId="7" borderId="3" xfId="0" applyFont="1" applyFill="1" applyBorder="1"/>
    <xf numFmtId="0" fontId="23" fillId="7" borderId="5" xfId="1" applyFont="1" applyFill="1" applyBorder="1" applyAlignment="1">
      <alignment horizontal="left" vertical="center" wrapText="1"/>
    </xf>
    <xf numFmtId="4" fontId="36" fillId="7" borderId="2" xfId="9" applyNumberFormat="1" applyFont="1" applyFill="1" applyBorder="1"/>
    <xf numFmtId="4" fontId="36" fillId="7" borderId="5" xfId="9" applyNumberFormat="1" applyFont="1" applyFill="1" applyBorder="1"/>
    <xf numFmtId="0" fontId="23" fillId="7" borderId="2" xfId="0" applyFont="1" applyFill="1" applyBorder="1" applyAlignment="1">
      <alignment horizontal="left" wrapText="1"/>
    </xf>
    <xf numFmtId="0" fontId="23" fillId="7" borderId="2" xfId="0" applyFont="1" applyFill="1" applyBorder="1" applyAlignment="1">
      <alignment vertical="center" wrapText="1"/>
    </xf>
    <xf numFmtId="0" fontId="50" fillId="9" borderId="2" xfId="0" applyFont="1" applyFill="1" applyBorder="1" applyAlignment="1">
      <alignment vertical="center"/>
    </xf>
    <xf numFmtId="0" fontId="23" fillId="7" borderId="5" xfId="0" applyFont="1" applyFill="1" applyBorder="1" applyAlignment="1">
      <alignment horizontal="left" vertical="center" wrapText="1"/>
    </xf>
    <xf numFmtId="0" fontId="11" fillId="7" borderId="3" xfId="0" applyFont="1" applyFill="1" applyBorder="1"/>
    <xf numFmtId="4" fontId="23" fillId="7" borderId="5" xfId="9" applyNumberFormat="1" applyFont="1" applyFill="1" applyBorder="1"/>
    <xf numFmtId="0" fontId="32" fillId="7" borderId="5" xfId="0" applyFont="1" applyFill="1" applyBorder="1"/>
    <xf numFmtId="4" fontId="36" fillId="7" borderId="5" xfId="9" applyNumberFormat="1" applyFont="1" applyFill="1" applyBorder="1" applyAlignment="1">
      <alignment vertical="top"/>
    </xf>
    <xf numFmtId="0" fontId="36" fillId="7" borderId="2" xfId="0" applyFont="1" applyFill="1" applyBorder="1" applyAlignment="1">
      <alignment wrapText="1"/>
    </xf>
    <xf numFmtId="0" fontId="12" fillId="7" borderId="2" xfId="1" applyFill="1" applyBorder="1" applyAlignment="1">
      <alignment horizontal="left" vertical="center" wrapText="1"/>
    </xf>
    <xf numFmtId="0" fontId="32" fillId="7" borderId="2" xfId="1" applyFont="1" applyFill="1" applyBorder="1" applyAlignment="1">
      <alignment horizontal="left" vertical="center" wrapText="1"/>
    </xf>
    <xf numFmtId="0" fontId="12" fillId="7" borderId="5" xfId="9" applyFill="1" applyBorder="1" applyAlignment="1">
      <alignment wrapText="1"/>
    </xf>
    <xf numFmtId="0" fontId="16" fillId="7" borderId="3" xfId="0" applyFont="1" applyFill="1" applyBorder="1" applyAlignment="1">
      <alignment horizontal="left" vertical="top" wrapText="1"/>
    </xf>
    <xf numFmtId="0" fontId="12" fillId="7" borderId="5" xfId="4" applyFill="1" applyBorder="1" applyAlignment="1">
      <alignment vertical="center" wrapText="1"/>
    </xf>
    <xf numFmtId="0" fontId="32" fillId="7" borderId="5" xfId="1" applyFont="1" applyFill="1" applyBorder="1" applyAlignment="1">
      <alignment horizontal="left" vertical="center" wrapText="1"/>
    </xf>
    <xf numFmtId="0" fontId="32" fillId="7" borderId="5" xfId="9" applyFont="1" applyFill="1" applyBorder="1" applyAlignment="1">
      <alignment vertical="center" wrapText="1"/>
    </xf>
    <xf numFmtId="0" fontId="37" fillId="7" borderId="5" xfId="1" applyFont="1" applyFill="1" applyBorder="1" applyAlignment="1">
      <alignment horizontal="left" vertical="center" wrapText="1"/>
    </xf>
    <xf numFmtId="0" fontId="37" fillId="7" borderId="5" xfId="6" applyFont="1" applyFill="1" applyBorder="1" applyAlignment="1">
      <alignment vertical="center" wrapText="1"/>
    </xf>
    <xf numFmtId="2" fontId="36" fillId="7" borderId="5" xfId="0" applyNumberFormat="1" applyFont="1" applyFill="1" applyBorder="1" applyAlignment="1">
      <alignment vertical="center" wrapText="1"/>
    </xf>
    <xf numFmtId="4" fontId="36" fillId="7" borderId="2" xfId="9" applyNumberFormat="1" applyFont="1" applyFill="1" applyBorder="1" applyAlignment="1">
      <alignment vertical="center" wrapText="1"/>
    </xf>
    <xf numFmtId="4" fontId="36" fillId="7" borderId="2" xfId="9" applyNumberFormat="1" applyFont="1" applyFill="1" applyBorder="1" applyAlignment="1">
      <alignment vertical="center"/>
    </xf>
    <xf numFmtId="0" fontId="12" fillId="7" borderId="1" xfId="0" applyFont="1" applyFill="1" applyBorder="1" applyAlignment="1">
      <alignment horizontal="center"/>
    </xf>
    <xf numFmtId="4" fontId="36" fillId="7" borderId="5" xfId="9" applyNumberFormat="1" applyFont="1" applyFill="1" applyBorder="1" applyAlignment="1">
      <alignment vertical="center" wrapText="1"/>
    </xf>
    <xf numFmtId="0" fontId="12" fillId="7" borderId="8" xfId="0" applyFont="1" applyFill="1" applyBorder="1" applyAlignment="1">
      <alignment vertical="top" wrapText="1"/>
    </xf>
    <xf numFmtId="0" fontId="12" fillId="7" borderId="8" xfId="9" applyFill="1" applyBorder="1" applyAlignment="1">
      <alignment horizontal="left" wrapText="1"/>
    </xf>
    <xf numFmtId="0" fontId="13" fillId="7" borderId="3" xfId="0" applyFont="1" applyFill="1" applyBorder="1"/>
    <xf numFmtId="0" fontId="12" fillId="7" borderId="2" xfId="9" applyFill="1" applyBorder="1" applyAlignment="1">
      <alignment horizontal="left" wrapText="1"/>
    </xf>
    <xf numFmtId="0" fontId="23" fillId="7" borderId="2" xfId="4" applyFont="1" applyFill="1" applyBorder="1" applyAlignment="1">
      <alignment wrapText="1"/>
    </xf>
    <xf numFmtId="0" fontId="12" fillId="7" borderId="0" xfId="0" applyFont="1" applyFill="1" applyAlignment="1">
      <alignment horizontal="center" vertical="center"/>
    </xf>
    <xf numFmtId="0" fontId="23" fillId="7" borderId="2" xfId="4" applyFont="1" applyFill="1" applyBorder="1" applyAlignment="1">
      <alignment vertical="center" wrapText="1"/>
    </xf>
    <xf numFmtId="0" fontId="12" fillId="7" borderId="2" xfId="4" applyFill="1" applyBorder="1" applyAlignment="1">
      <alignment wrapText="1"/>
    </xf>
    <xf numFmtId="0" fontId="12" fillId="7" borderId="2" xfId="9" applyFill="1" applyBorder="1" applyAlignment="1">
      <alignment vertical="center" wrapText="1"/>
    </xf>
    <xf numFmtId="0" fontId="23" fillId="7" borderId="5" xfId="8" applyFont="1" applyFill="1" applyBorder="1" applyAlignment="1">
      <alignment vertical="center" wrapText="1"/>
    </xf>
    <xf numFmtId="0" fontId="13" fillId="7" borderId="2" xfId="0" applyFont="1" applyFill="1" applyBorder="1"/>
    <xf numFmtId="4" fontId="36" fillId="7" borderId="5" xfId="9" applyNumberFormat="1" applyFont="1" applyFill="1" applyBorder="1" applyAlignment="1">
      <alignment vertical="center"/>
    </xf>
    <xf numFmtId="4" fontId="36" fillId="7" borderId="5" xfId="9" applyNumberFormat="1" applyFont="1" applyFill="1" applyBorder="1" applyAlignment="1">
      <alignment horizontal="left" vertical="center"/>
    </xf>
    <xf numFmtId="0" fontId="23" fillId="7" borderId="3" xfId="4" applyFont="1" applyFill="1" applyBorder="1" applyAlignment="1">
      <alignment wrapText="1"/>
    </xf>
    <xf numFmtId="0" fontId="23" fillId="7" borderId="5" xfId="4" applyFont="1" applyFill="1" applyBorder="1" applyAlignment="1">
      <alignment wrapText="1"/>
    </xf>
    <xf numFmtId="0" fontId="23" fillId="7" borderId="2" xfId="0" applyFont="1" applyFill="1" applyBorder="1" applyAlignment="1">
      <alignment horizontal="left" vertical="top" wrapText="1"/>
    </xf>
    <xf numFmtId="0" fontId="16" fillId="6" borderId="2" xfId="0" applyFont="1" applyFill="1" applyBorder="1" applyAlignment="1">
      <alignment vertical="center" wrapText="1"/>
    </xf>
    <xf numFmtId="0" fontId="12" fillId="7" borderId="5" xfId="19" applyFont="1" applyFill="1" applyBorder="1" applyAlignment="1">
      <alignment vertical="center" wrapText="1"/>
    </xf>
    <xf numFmtId="0" fontId="44" fillId="0" borderId="5" xfId="19" applyFont="1" applyBorder="1" applyAlignment="1">
      <alignment vertical="center" wrapText="1"/>
    </xf>
    <xf numFmtId="0" fontId="12" fillId="7" borderId="5" xfId="20" applyFont="1" applyFill="1" applyBorder="1" applyAlignment="1">
      <alignment horizontal="left" vertical="center" wrapText="1"/>
    </xf>
    <xf numFmtId="0" fontId="12" fillId="7" borderId="5" xfId="19" applyFont="1" applyFill="1" applyBorder="1" applyAlignment="1">
      <alignment vertical="top" wrapText="1"/>
    </xf>
    <xf numFmtId="0" fontId="36" fillId="7" borderId="2" xfId="20" applyFont="1" applyFill="1" applyBorder="1"/>
    <xf numFmtId="0" fontId="23" fillId="7" borderId="2" xfId="20" applyFont="1" applyFill="1" applyBorder="1"/>
    <xf numFmtId="0" fontId="35" fillId="7" borderId="5" xfId="20" applyFont="1" applyFill="1" applyBorder="1"/>
    <xf numFmtId="0" fontId="37" fillId="7" borderId="5" xfId="19" applyFont="1" applyFill="1" applyBorder="1" applyAlignment="1">
      <alignment wrapText="1"/>
    </xf>
    <xf numFmtId="0" fontId="38" fillId="7" borderId="5" xfId="20" applyFont="1" applyFill="1" applyBorder="1" applyAlignment="1">
      <alignment wrapText="1"/>
    </xf>
    <xf numFmtId="0" fontId="40" fillId="7" borderId="5" xfId="20" applyFont="1" applyFill="1" applyBorder="1" applyAlignment="1">
      <alignment vertical="center"/>
    </xf>
    <xf numFmtId="0" fontId="36" fillId="7" borderId="5" xfId="21" applyFont="1" applyFill="1" applyBorder="1" applyAlignment="1">
      <alignment vertical="center"/>
    </xf>
    <xf numFmtId="0" fontId="36" fillId="7" borderId="5" xfId="22" applyFont="1" applyFill="1" applyBorder="1" applyAlignment="1">
      <alignment vertical="center" wrapText="1"/>
    </xf>
    <xf numFmtId="0" fontId="36" fillId="7" borderId="5" xfId="19" applyFont="1" applyFill="1" applyBorder="1" applyAlignment="1">
      <alignment wrapText="1"/>
    </xf>
    <xf numFmtId="0" fontId="36" fillId="7" borderId="5" xfId="19" applyFont="1" applyFill="1" applyBorder="1" applyAlignment="1">
      <alignment vertical="center" wrapText="1"/>
    </xf>
    <xf numFmtId="0" fontId="36" fillId="7" borderId="5" xfId="23" applyFont="1" applyFill="1" applyBorder="1" applyAlignment="1">
      <alignment vertical="center" wrapText="1"/>
    </xf>
    <xf numFmtId="0" fontId="36" fillId="7" borderId="2" xfId="23" applyFont="1" applyFill="1" applyBorder="1" applyAlignment="1">
      <alignment vertical="center" wrapText="1"/>
    </xf>
    <xf numFmtId="0" fontId="38" fillId="7" borderId="5" xfId="23" applyFont="1" applyFill="1" applyBorder="1" applyAlignment="1">
      <alignment vertical="center"/>
    </xf>
    <xf numFmtId="0" fontId="36" fillId="7" borderId="5" xfId="19" applyFont="1" applyFill="1" applyBorder="1" applyAlignment="1">
      <alignment horizontal="left" vertical="center" wrapText="1"/>
    </xf>
    <xf numFmtId="0" fontId="36" fillId="7" borderId="5" xfId="19" applyFont="1" applyFill="1" applyBorder="1" applyAlignment="1">
      <alignment horizontal="left" wrapText="1"/>
    </xf>
    <xf numFmtId="0" fontId="36" fillId="7" borderId="5" xfId="22" applyFont="1" applyFill="1" applyBorder="1"/>
    <xf numFmtId="0" fontId="36" fillId="7" borderId="5" xfId="20" applyFont="1" applyFill="1" applyBorder="1" applyAlignment="1">
      <alignment vertical="center"/>
    </xf>
    <xf numFmtId="0" fontId="38" fillId="7" borderId="2" xfId="22" applyFont="1" applyFill="1" applyBorder="1" applyAlignment="1">
      <alignment vertical="center" wrapText="1"/>
    </xf>
    <xf numFmtId="44" fontId="28" fillId="3" borderId="0" xfId="24" applyFont="1" applyFill="1"/>
    <xf numFmtId="0" fontId="37" fillId="7" borderId="5" xfId="20" applyFont="1" applyFill="1" applyBorder="1" applyAlignment="1">
      <alignment vertical="center" wrapText="1"/>
    </xf>
    <xf numFmtId="0" fontId="38" fillId="7" borderId="5" xfId="25" applyFont="1" applyFill="1" applyBorder="1" applyAlignment="1">
      <alignment wrapText="1"/>
    </xf>
    <xf numFmtId="0" fontId="12" fillId="7" borderId="5" xfId="22" applyFont="1" applyFill="1" applyBorder="1" applyAlignment="1">
      <alignment wrapText="1"/>
    </xf>
    <xf numFmtId="0" fontId="38" fillId="7" borderId="2" xfId="20" applyFont="1" applyFill="1" applyBorder="1"/>
    <xf numFmtId="0" fontId="39" fillId="7" borderId="2" xfId="20" applyFont="1" applyFill="1" applyBorder="1" applyAlignment="1">
      <alignment vertical="center"/>
    </xf>
    <xf numFmtId="0" fontId="36" fillId="7" borderId="2" xfId="22" applyFont="1" applyFill="1" applyBorder="1" applyAlignment="1">
      <alignment wrapText="1"/>
    </xf>
    <xf numFmtId="0" fontId="36" fillId="7" borderId="2" xfId="20" applyFont="1" applyFill="1" applyBorder="1" applyAlignment="1">
      <alignment vertical="center"/>
    </xf>
    <xf numFmtId="0" fontId="36" fillId="7" borderId="2" xfId="22" applyFont="1" applyFill="1" applyBorder="1"/>
    <xf numFmtId="0" fontId="36" fillId="7" borderId="2" xfId="20" applyFont="1" applyFill="1" applyBorder="1" applyAlignment="1">
      <alignment horizontal="left" vertical="center"/>
    </xf>
    <xf numFmtId="0" fontId="36" fillId="7" borderId="2" xfId="20" applyFont="1" applyFill="1" applyBorder="1" applyAlignment="1">
      <alignment vertical="center" wrapText="1"/>
    </xf>
    <xf numFmtId="0" fontId="36" fillId="7" borderId="2" xfId="22" applyFont="1" applyFill="1" applyBorder="1" applyAlignment="1">
      <alignment vertical="center" wrapText="1"/>
    </xf>
    <xf numFmtId="0" fontId="36" fillId="7" borderId="2" xfId="19" applyFont="1" applyFill="1" applyBorder="1" applyAlignment="1">
      <alignment vertical="center" wrapText="1"/>
    </xf>
    <xf numFmtId="0" fontId="38" fillId="7" borderId="5" xfId="22" applyFont="1" applyFill="1" applyBorder="1" applyAlignment="1">
      <alignment wrapText="1"/>
    </xf>
    <xf numFmtId="0" fontId="12" fillId="7" borderId="5" xfId="20" applyFont="1" applyFill="1" applyBorder="1" applyAlignment="1">
      <alignment vertical="center" wrapText="1"/>
    </xf>
    <xf numFmtId="0" fontId="12" fillId="7" borderId="2" xfId="8" applyFill="1" applyBorder="1" applyAlignment="1">
      <alignment wrapText="1"/>
    </xf>
    <xf numFmtId="0" fontId="35" fillId="7" borderId="2" xfId="20" applyFont="1" applyFill="1" applyBorder="1" applyAlignment="1">
      <alignment vertical="center"/>
    </xf>
    <xf numFmtId="0" fontId="40" fillId="7" borderId="5" xfId="20" applyFont="1" applyFill="1" applyBorder="1" applyAlignment="1">
      <alignment vertical="center" wrapText="1"/>
    </xf>
    <xf numFmtId="0" fontId="38" fillId="7" borderId="5" xfId="20" applyFont="1" applyFill="1" applyBorder="1"/>
    <xf numFmtId="0" fontId="39" fillId="7" borderId="5" xfId="20" applyFont="1" applyFill="1" applyBorder="1" applyAlignment="1">
      <alignment wrapText="1"/>
    </xf>
    <xf numFmtId="0" fontId="51" fillId="6" borderId="5" xfId="19" applyFont="1" applyFill="1" applyBorder="1" applyAlignment="1">
      <alignment vertical="center" wrapText="1"/>
    </xf>
    <xf numFmtId="0" fontId="36" fillId="7" borderId="2" xfId="19" applyFont="1" applyFill="1" applyBorder="1" applyAlignment="1">
      <alignment wrapText="1"/>
    </xf>
    <xf numFmtId="0" fontId="36" fillId="7" borderId="2" xfId="19" applyFont="1" applyFill="1" applyBorder="1" applyAlignment="1">
      <alignment horizontal="left" wrapText="1"/>
    </xf>
    <xf numFmtId="2" fontId="39" fillId="7" borderId="5" xfId="20" applyNumberFormat="1" applyFont="1" applyFill="1" applyBorder="1"/>
    <xf numFmtId="0" fontId="0" fillId="8" borderId="5" xfId="0" applyFill="1" applyBorder="1" applyAlignment="1">
      <alignment wrapText="1"/>
    </xf>
    <xf numFmtId="0" fontId="12" fillId="8" borderId="8" xfId="0" applyFont="1" applyFill="1" applyBorder="1" applyAlignment="1">
      <alignment horizontal="center"/>
    </xf>
    <xf numFmtId="0" fontId="23" fillId="8" borderId="5" xfId="8" applyFont="1" applyFill="1" applyBorder="1" applyAlignment="1">
      <alignment vertical="center" wrapText="1"/>
    </xf>
    <xf numFmtId="0" fontId="38" fillId="7" borderId="5" xfId="22" applyFont="1" applyFill="1" applyBorder="1" applyAlignment="1">
      <alignment vertical="top" wrapText="1"/>
    </xf>
    <xf numFmtId="0" fontId="36" fillId="7" borderId="5" xfId="22" applyFont="1" applyFill="1" applyBorder="1" applyAlignment="1">
      <alignment wrapText="1"/>
    </xf>
    <xf numFmtId="0" fontId="36" fillId="7" borderId="5" xfId="20" applyFont="1" applyFill="1" applyBorder="1"/>
    <xf numFmtId="0" fontId="36" fillId="7" borderId="5" xfId="20" applyFont="1" applyFill="1" applyBorder="1" applyAlignment="1">
      <alignment horizontal="left" vertical="center"/>
    </xf>
    <xf numFmtId="0" fontId="36" fillId="8" borderId="5" xfId="9" applyFont="1" applyFill="1" applyBorder="1" applyAlignment="1">
      <alignment vertical="center" wrapText="1"/>
    </xf>
    <xf numFmtId="4" fontId="12" fillId="8" borderId="14" xfId="0" applyNumberFormat="1" applyFont="1" applyFill="1" applyBorder="1" applyAlignment="1">
      <alignment horizontal="right"/>
    </xf>
    <xf numFmtId="0" fontId="12" fillId="8" borderId="2" xfId="0" applyFont="1" applyFill="1" applyBorder="1"/>
    <xf numFmtId="0" fontId="16" fillId="8" borderId="5" xfId="0" applyFont="1" applyFill="1" applyBorder="1" applyAlignment="1">
      <alignment horizontal="left" vertical="center" wrapText="1"/>
    </xf>
    <xf numFmtId="0" fontId="28" fillId="8" borderId="0" xfId="0" applyFont="1" applyFill="1"/>
    <xf numFmtId="0" fontId="39" fillId="7" borderId="5" xfId="0" applyFont="1" applyFill="1" applyBorder="1" applyAlignment="1">
      <alignment vertical="center" wrapText="1"/>
    </xf>
    <xf numFmtId="2" fontId="12" fillId="7" borderId="5" xfId="0" applyNumberFormat="1" applyFont="1" applyFill="1" applyBorder="1" applyAlignment="1">
      <alignment wrapText="1"/>
    </xf>
    <xf numFmtId="0" fontId="38" fillId="7" borderId="2" xfId="0" applyFont="1" applyFill="1" applyBorder="1" applyAlignment="1">
      <alignment vertical="center"/>
    </xf>
    <xf numFmtId="0" fontId="12" fillId="6" borderId="5" xfId="0" applyFont="1" applyFill="1" applyBorder="1" applyAlignment="1">
      <alignment wrapText="1"/>
    </xf>
    <xf numFmtId="0" fontId="19" fillId="7" borderId="2" xfId="22" applyFont="1" applyFill="1" applyBorder="1" applyAlignment="1">
      <alignment vertical="center" wrapText="1"/>
    </xf>
    <xf numFmtId="0" fontId="36" fillId="7" borderId="3" xfId="8" applyFont="1" applyFill="1" applyBorder="1" applyAlignment="1">
      <alignment wrapText="1"/>
    </xf>
    <xf numFmtId="0" fontId="36" fillId="0" borderId="5" xfId="9" applyFont="1" applyBorder="1" applyAlignment="1">
      <alignment vertical="center" wrapText="1"/>
    </xf>
    <xf numFmtId="0" fontId="36" fillId="0" borderId="5" xfId="18" applyFont="1" applyBorder="1" applyAlignment="1">
      <alignment vertical="top" wrapText="1"/>
    </xf>
    <xf numFmtId="49" fontId="36" fillId="7" borderId="2" xfId="6" applyNumberFormat="1" applyFont="1" applyFill="1" applyBorder="1" applyAlignment="1">
      <alignment horizontal="left" vertical="top" wrapText="1"/>
    </xf>
    <xf numFmtId="0" fontId="36" fillId="7" borderId="2" xfId="0" applyFont="1" applyFill="1" applyBorder="1" applyAlignment="1">
      <alignment horizontal="left" vertical="center" wrapText="1"/>
    </xf>
    <xf numFmtId="0" fontId="16" fillId="3" borderId="5" xfId="0" applyFont="1" applyFill="1" applyBorder="1" applyAlignment="1">
      <alignment vertical="center" wrapText="1"/>
    </xf>
    <xf numFmtId="2" fontId="37" fillId="7" borderId="2" xfId="0" applyNumberFormat="1" applyFont="1" applyFill="1" applyBorder="1" applyAlignment="1">
      <alignment wrapText="1"/>
    </xf>
    <xf numFmtId="0" fontId="52" fillId="3" borderId="5" xfId="0" applyFont="1" applyFill="1" applyBorder="1" applyAlignment="1">
      <alignment wrapText="1"/>
    </xf>
    <xf numFmtId="0" fontId="12" fillId="7" borderId="5" xfId="20" applyFont="1" applyFill="1" applyBorder="1" applyAlignment="1">
      <alignment wrapText="1"/>
    </xf>
    <xf numFmtId="0" fontId="39" fillId="7" borderId="2" xfId="7" applyFont="1" applyFill="1" applyBorder="1" applyAlignment="1">
      <alignment wrapText="1"/>
    </xf>
    <xf numFmtId="0" fontId="36" fillId="0" borderId="5" xfId="0" applyFont="1" applyBorder="1" applyAlignment="1">
      <alignment vertical="center" wrapText="1"/>
    </xf>
    <xf numFmtId="2" fontId="12" fillId="7" borderId="6" xfId="0" applyNumberFormat="1" applyFont="1" applyFill="1" applyBorder="1" applyAlignment="1">
      <alignment wrapText="1"/>
    </xf>
    <xf numFmtId="4" fontId="36" fillId="7" borderId="5" xfId="0" applyNumberFormat="1" applyFont="1" applyFill="1" applyBorder="1" applyAlignment="1">
      <alignment horizontal="left" vertical="center"/>
    </xf>
    <xf numFmtId="0" fontId="32" fillId="0" borderId="5" xfId="15" applyFont="1" applyBorder="1" applyAlignment="1">
      <alignment wrapText="1"/>
    </xf>
    <xf numFmtId="0" fontId="32" fillId="0" borderId="5" xfId="0" applyFont="1" applyBorder="1" applyAlignment="1">
      <alignment wrapText="1"/>
    </xf>
    <xf numFmtId="0" fontId="32" fillId="0" borderId="2" xfId="0" applyFont="1" applyBorder="1" applyAlignment="1">
      <alignment vertical="center" wrapText="1"/>
    </xf>
    <xf numFmtId="0" fontId="12" fillId="3" borderId="13" xfId="0" applyFont="1" applyFill="1" applyBorder="1" applyAlignment="1">
      <alignment horizontal="center" vertical="center"/>
    </xf>
    <xf numFmtId="4" fontId="12" fillId="3" borderId="6" xfId="0" applyNumberFormat="1" applyFont="1" applyFill="1" applyBorder="1" applyAlignment="1">
      <alignment horizontal="right" vertical="center"/>
    </xf>
    <xf numFmtId="0" fontId="27" fillId="3" borderId="0" xfId="0" applyFont="1" applyFill="1" applyAlignment="1">
      <alignment vertical="center"/>
    </xf>
    <xf numFmtId="0" fontId="12" fillId="7" borderId="3" xfId="9" applyFill="1" applyBorder="1" applyAlignment="1">
      <alignment vertical="center" wrapText="1"/>
    </xf>
    <xf numFmtId="4" fontId="32" fillId="0" borderId="5" xfId="0" applyNumberFormat="1" applyFont="1" applyBorder="1" applyAlignment="1">
      <alignment horizontal="left" vertical="center"/>
    </xf>
    <xf numFmtId="0" fontId="12" fillId="0" borderId="5" xfId="9" applyBorder="1" applyAlignment="1">
      <alignment vertical="center" wrapText="1"/>
    </xf>
    <xf numFmtId="0" fontId="54" fillId="7" borderId="5" xfId="9" applyFont="1" applyFill="1" applyBorder="1" applyAlignment="1">
      <alignment vertical="center" wrapText="1"/>
    </xf>
    <xf numFmtId="0" fontId="36" fillId="8" borderId="5" xfId="0" applyFont="1" applyFill="1" applyBorder="1" applyAlignment="1">
      <alignment vertical="center"/>
    </xf>
    <xf numFmtId="0" fontId="15" fillId="8" borderId="3" xfId="0" applyFont="1" applyFill="1" applyBorder="1"/>
    <xf numFmtId="0" fontId="12" fillId="8" borderId="9" xfId="0" applyFont="1" applyFill="1" applyBorder="1" applyAlignment="1">
      <alignment horizontal="center"/>
    </xf>
    <xf numFmtId="0" fontId="12" fillId="7" borderId="2" xfId="0" applyFont="1" applyFill="1" applyBorder="1" applyAlignment="1">
      <alignment horizontal="justify" vertical="center" wrapText="1"/>
    </xf>
    <xf numFmtId="4" fontId="12" fillId="0" borderId="5" xfId="9" applyNumberFormat="1" applyBorder="1"/>
    <xf numFmtId="2" fontId="12" fillId="7" borderId="2" xfId="0" applyNumberFormat="1" applyFont="1" applyFill="1" applyBorder="1" applyAlignment="1">
      <alignment wrapText="1"/>
    </xf>
    <xf numFmtId="0" fontId="12" fillId="7" borderId="2" xfId="9" applyFill="1" applyBorder="1" applyAlignment="1">
      <alignment horizontal="left" vertical="center" wrapText="1"/>
    </xf>
    <xf numFmtId="0" fontId="12" fillId="7" borderId="2" xfId="0" applyFont="1" applyFill="1" applyBorder="1" applyAlignment="1">
      <alignment vertical="center"/>
    </xf>
    <xf numFmtId="0" fontId="12" fillId="7" borderId="2" xfId="1" applyFill="1" applyBorder="1" applyAlignment="1">
      <alignment horizontal="left" wrapText="1"/>
    </xf>
    <xf numFmtId="4" fontId="12" fillId="7" borderId="2" xfId="20" applyNumberFormat="1" applyFont="1" applyFill="1" applyBorder="1" applyAlignment="1">
      <alignment vertical="center"/>
    </xf>
    <xf numFmtId="0" fontId="36" fillId="8" borderId="5" xfId="19" applyFont="1" applyFill="1" applyBorder="1" applyAlignment="1">
      <alignment vertical="center" wrapText="1"/>
    </xf>
    <xf numFmtId="0" fontId="12" fillId="0" borderId="2" xfId="0" applyFont="1" applyBorder="1" applyAlignment="1">
      <alignment vertical="top" wrapText="1"/>
    </xf>
    <xf numFmtId="4" fontId="32" fillId="0" borderId="6" xfId="0" applyNumberFormat="1" applyFont="1" applyBorder="1"/>
    <xf numFmtId="2" fontId="12" fillId="0" borderId="2" xfId="0" applyNumberFormat="1" applyFont="1" applyBorder="1" applyAlignment="1">
      <alignment vertical="center" wrapText="1"/>
    </xf>
    <xf numFmtId="0" fontId="12" fillId="0" borderId="5" xfId="0" applyFont="1" applyBorder="1" applyAlignment="1">
      <alignment vertical="top" wrapText="1"/>
    </xf>
    <xf numFmtId="0" fontId="16" fillId="0" borderId="5" xfId="0" applyFont="1" applyBorder="1" applyAlignment="1">
      <alignment horizontal="left" vertical="center" wrapText="1"/>
    </xf>
    <xf numFmtId="0" fontId="16" fillId="8" borderId="5" xfId="0" applyFont="1" applyFill="1" applyBorder="1" applyAlignment="1">
      <alignment vertical="center" wrapText="1"/>
    </xf>
    <xf numFmtId="0" fontId="15" fillId="0" borderId="2" xfId="0" applyFont="1" applyBorder="1" applyAlignment="1">
      <alignment vertical="center" wrapText="1"/>
    </xf>
    <xf numFmtId="0" fontId="38" fillId="7" borderId="5" xfId="26" applyFont="1" applyFill="1" applyBorder="1" applyAlignment="1">
      <alignment vertical="top" wrapText="1"/>
    </xf>
    <xf numFmtId="0" fontId="12" fillId="10" borderId="5" xfId="26" applyFont="1" applyFill="1" applyBorder="1" applyAlignment="1">
      <alignment wrapText="1"/>
    </xf>
    <xf numFmtId="0" fontId="12" fillId="7" borderId="5" xfId="27" applyFont="1" applyFill="1" applyBorder="1" applyAlignment="1">
      <alignment vertical="top" wrapText="1"/>
    </xf>
    <xf numFmtId="0" fontId="55" fillId="7" borderId="5" xfId="9" applyFont="1" applyFill="1" applyBorder="1" applyAlignment="1">
      <alignment vertical="center" wrapText="1"/>
    </xf>
    <xf numFmtId="0" fontId="36" fillId="7" borderId="5" xfId="27" applyFont="1" applyFill="1" applyBorder="1" applyAlignment="1">
      <alignment vertical="center" wrapText="1"/>
    </xf>
    <xf numFmtId="0" fontId="12" fillId="7" borderId="5" xfId="0" applyFont="1" applyFill="1" applyBorder="1" applyAlignment="1">
      <alignment vertical="center"/>
    </xf>
    <xf numFmtId="0" fontId="54" fillId="7" borderId="5" xfId="0" applyFont="1" applyFill="1" applyBorder="1" applyAlignment="1">
      <alignment vertical="center"/>
    </xf>
    <xf numFmtId="0" fontId="54" fillId="7" borderId="5" xfId="0" applyFont="1" applyFill="1" applyBorder="1" applyAlignment="1">
      <alignment vertical="center" wrapText="1"/>
    </xf>
    <xf numFmtId="4" fontId="12" fillId="7" borderId="2" xfId="9" applyNumberFormat="1" applyFill="1" applyBorder="1" applyAlignment="1">
      <alignment wrapText="1"/>
    </xf>
    <xf numFmtId="4" fontId="36" fillId="7" borderId="5" xfId="9" applyNumberFormat="1" applyFont="1" applyFill="1" applyBorder="1" applyAlignment="1">
      <alignment wrapText="1"/>
    </xf>
    <xf numFmtId="2" fontId="12" fillId="7" borderId="5" xfId="0" applyNumberFormat="1" applyFont="1" applyFill="1" applyBorder="1" applyAlignment="1">
      <alignment vertical="top" wrapText="1"/>
    </xf>
    <xf numFmtId="0" fontId="12" fillId="7" borderId="2" xfId="14" applyFont="1" applyFill="1" applyBorder="1" applyAlignment="1">
      <alignment wrapText="1"/>
    </xf>
    <xf numFmtId="0" fontId="56" fillId="0" borderId="5" xfId="0" applyFont="1" applyBorder="1"/>
    <xf numFmtId="0" fontId="57" fillId="7" borderId="2" xfId="14" applyFont="1" applyFill="1" applyBorder="1" applyAlignment="1">
      <alignment wrapText="1"/>
    </xf>
    <xf numFmtId="4" fontId="55" fillId="7" borderId="5" xfId="9" applyNumberFormat="1" applyFont="1" applyFill="1" applyBorder="1" applyAlignment="1">
      <alignment vertical="center" wrapText="1"/>
    </xf>
    <xf numFmtId="0" fontId="16" fillId="8" borderId="3" xfId="0" applyFont="1" applyFill="1" applyBorder="1"/>
    <xf numFmtId="0" fontId="16" fillId="8" borderId="3" xfId="0" applyFont="1" applyFill="1" applyBorder="1" applyAlignment="1">
      <alignment horizontal="center"/>
    </xf>
    <xf numFmtId="4" fontId="37" fillId="7" borderId="3" xfId="9" applyNumberFormat="1" applyFont="1" applyFill="1" applyBorder="1" applyAlignment="1">
      <alignment wrapText="1"/>
    </xf>
    <xf numFmtId="4" fontId="37" fillId="7" borderId="5" xfId="9" applyNumberFormat="1" applyFont="1" applyFill="1" applyBorder="1" applyAlignment="1">
      <alignment vertical="center" wrapText="1"/>
    </xf>
    <xf numFmtId="0" fontId="36" fillId="7" borderId="5" xfId="18" applyFont="1" applyFill="1" applyBorder="1" applyAlignment="1">
      <alignment vertical="center"/>
    </xf>
    <xf numFmtId="0" fontId="58" fillId="7" borderId="5" xfId="9" applyFont="1" applyFill="1" applyBorder="1" applyAlignment="1">
      <alignment wrapText="1"/>
    </xf>
    <xf numFmtId="0" fontId="58" fillId="7" borderId="5" xfId="9" applyFont="1" applyFill="1" applyBorder="1" applyAlignment="1">
      <alignment vertical="center" wrapText="1"/>
    </xf>
    <xf numFmtId="0" fontId="12" fillId="0" borderId="0" xfId="0" applyFont="1" applyAlignment="1">
      <alignment horizontal="left"/>
    </xf>
    <xf numFmtId="0" fontId="12" fillId="0" borderId="0" xfId="0" applyFont="1" applyAlignment="1">
      <alignment horizontal="center"/>
    </xf>
    <xf numFmtId="0" fontId="28"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2" fillId="8" borderId="7" xfId="0" applyFont="1" applyFill="1" applyBorder="1" applyAlignment="1">
      <alignment vertical="center" wrapText="1"/>
    </xf>
    <xf numFmtId="0" fontId="11" fillId="0" borderId="8" xfId="0" applyFont="1" applyBorder="1" applyAlignment="1">
      <alignment horizontal="left" wrapText="1"/>
    </xf>
    <xf numFmtId="0" fontId="11" fillId="0" borderId="13" xfId="0" applyFont="1" applyBorder="1" applyAlignment="1">
      <alignment horizontal="left" wrapText="1"/>
    </xf>
    <xf numFmtId="0" fontId="11" fillId="0" borderId="16" xfId="0" applyFont="1" applyBorder="1" applyAlignment="1">
      <alignment horizontal="left" wrapText="1"/>
    </xf>
    <xf numFmtId="0" fontId="11" fillId="5" borderId="9" xfId="0" applyFont="1" applyFill="1" applyBorder="1" applyAlignment="1">
      <alignment horizontal="left"/>
    </xf>
    <xf numFmtId="0" fontId="11" fillId="5" borderId="1" xfId="0" applyFont="1" applyFill="1" applyBorder="1" applyAlignment="1">
      <alignment horizontal="left"/>
    </xf>
    <xf numFmtId="0" fontId="11" fillId="5" borderId="10" xfId="0" applyFont="1" applyFill="1" applyBorder="1" applyAlignment="1">
      <alignment horizontal="left"/>
    </xf>
    <xf numFmtId="0" fontId="19" fillId="0" borderId="0" xfId="0" applyFont="1" applyAlignment="1">
      <alignment horizontal="center" vertical="center"/>
    </xf>
    <xf numFmtId="0" fontId="0" fillId="0" borderId="0" xfId="0"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xf>
    <xf numFmtId="0" fontId="0" fillId="0" borderId="0" xfId="0" applyAlignment="1">
      <alignment horizontal="center"/>
    </xf>
    <xf numFmtId="0" fontId="11" fillId="5" borderId="18" xfId="0" applyFont="1" applyFill="1" applyBorder="1" applyAlignment="1">
      <alignment horizontal="left"/>
    </xf>
    <xf numFmtId="0" fontId="11" fillId="5" borderId="12" xfId="0" applyFont="1" applyFill="1" applyBorder="1" applyAlignment="1">
      <alignment horizontal="left"/>
    </xf>
    <xf numFmtId="0" fontId="11" fillId="5" borderId="14" xfId="0" applyFont="1" applyFill="1" applyBorder="1" applyAlignment="1">
      <alignment horizontal="left"/>
    </xf>
    <xf numFmtId="0" fontId="11" fillId="5" borderId="18" xfId="0" applyFont="1" applyFill="1" applyBorder="1" applyAlignment="1">
      <alignment horizontal="left" wrapText="1"/>
    </xf>
    <xf numFmtId="0" fontId="11" fillId="5" borderId="12" xfId="0" applyFont="1" applyFill="1" applyBorder="1" applyAlignment="1">
      <alignment horizontal="left" wrapText="1"/>
    </xf>
    <xf numFmtId="0" fontId="11" fillId="5" borderId="14" xfId="0" applyFont="1" applyFill="1" applyBorder="1" applyAlignment="1">
      <alignment horizontal="left" wrapText="1"/>
    </xf>
    <xf numFmtId="0" fontId="19" fillId="5" borderId="18" xfId="0" applyFont="1" applyFill="1" applyBorder="1" applyAlignment="1">
      <alignment horizontal="left"/>
    </xf>
    <xf numFmtId="0" fontId="19" fillId="5" borderId="12" xfId="0" applyFont="1" applyFill="1" applyBorder="1" applyAlignment="1">
      <alignment horizontal="left"/>
    </xf>
    <xf numFmtId="0" fontId="19" fillId="5" borderId="14" xfId="0" applyFont="1" applyFill="1" applyBorder="1" applyAlignment="1">
      <alignment horizontal="left"/>
    </xf>
    <xf numFmtId="0" fontId="11"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11" fillId="0" borderId="18"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27" fillId="7" borderId="7"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7" xfId="0" applyFont="1" applyFill="1" applyBorder="1" applyAlignment="1">
      <alignment vertical="top" wrapText="1"/>
    </xf>
    <xf numFmtId="0" fontId="27" fillId="7" borderId="0" xfId="0" applyFont="1" applyFill="1" applyAlignment="1">
      <alignment vertical="top" wrapText="1"/>
    </xf>
    <xf numFmtId="0" fontId="27" fillId="7" borderId="0" xfId="0" applyFont="1" applyFill="1" applyAlignment="1">
      <alignment wrapText="1"/>
    </xf>
    <xf numFmtId="0" fontId="12" fillId="7" borderId="7" xfId="0" applyFont="1" applyFill="1" applyBorder="1" applyAlignment="1">
      <alignment vertical="top"/>
    </xf>
    <xf numFmtId="0" fontId="12" fillId="7" borderId="0" xfId="0" applyFont="1" applyFill="1" applyAlignment="1">
      <alignment vertical="top"/>
    </xf>
    <xf numFmtId="0" fontId="27" fillId="8" borderId="7" xfId="0" applyFont="1" applyFill="1" applyBorder="1" applyAlignment="1">
      <alignment vertical="top"/>
    </xf>
    <xf numFmtId="0" fontId="27" fillId="8" borderId="0" xfId="0" applyFont="1" applyFill="1" applyAlignment="1">
      <alignment vertical="top"/>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2" fillId="7" borderId="7" xfId="0" applyFont="1" applyFill="1" applyBorder="1" applyAlignment="1">
      <alignment wrapText="1"/>
    </xf>
    <xf numFmtId="0" fontId="12" fillId="7" borderId="0" xfId="0" applyFont="1" applyFill="1" applyAlignment="1">
      <alignment wrapText="1"/>
    </xf>
    <xf numFmtId="0" fontId="27" fillId="7" borderId="7" xfId="0" applyFont="1" applyFill="1" applyBorder="1" applyAlignment="1">
      <alignment vertical="center" wrapText="1"/>
    </xf>
    <xf numFmtId="0" fontId="27" fillId="7" borderId="0" xfId="0" applyFont="1" applyFill="1" applyAlignment="1">
      <alignment vertical="center" wrapText="1"/>
    </xf>
    <xf numFmtId="0" fontId="12" fillId="7" borderId="7" xfId="0" applyFont="1" applyFill="1" applyBorder="1" applyAlignment="1">
      <alignment vertical="center" wrapText="1"/>
    </xf>
    <xf numFmtId="0" fontId="12" fillId="7" borderId="0" xfId="0" applyFont="1" applyFill="1" applyAlignment="1">
      <alignment vertical="center" wrapText="1"/>
    </xf>
    <xf numFmtId="0" fontId="19" fillId="4" borderId="9" xfId="0" applyFont="1" applyFill="1" applyBorder="1" applyAlignment="1">
      <alignment horizontal="left"/>
    </xf>
    <xf numFmtId="0" fontId="19" fillId="4" borderId="1" xfId="0" applyFont="1" applyFill="1" applyBorder="1" applyAlignment="1">
      <alignment horizontal="left"/>
    </xf>
    <xf numFmtId="0" fontId="19" fillId="4" borderId="12" xfId="0" applyFont="1" applyFill="1" applyBorder="1" applyAlignment="1">
      <alignment horizontal="left"/>
    </xf>
    <xf numFmtId="0" fontId="19" fillId="4" borderId="14" xfId="0" applyFont="1" applyFill="1" applyBorder="1" applyAlignment="1">
      <alignment horizontal="left"/>
    </xf>
    <xf numFmtId="0" fontId="19" fillId="4" borderId="18" xfId="0" applyFont="1" applyFill="1" applyBorder="1" applyAlignment="1">
      <alignment horizontal="left"/>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27" fillId="8" borderId="7" xfId="0" applyFont="1" applyFill="1" applyBorder="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12" fillId="7" borderId="7" xfId="0" applyFont="1" applyFill="1" applyBorder="1" applyAlignment="1">
      <alignment horizontal="left" vertical="top" wrapText="1"/>
    </xf>
    <xf numFmtId="0" fontId="12" fillId="7" borderId="0" xfId="0" applyFont="1" applyFill="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28" fillId="7" borderId="7" xfId="0" applyFont="1" applyFill="1" applyBorder="1" applyAlignment="1">
      <alignment vertical="center" wrapText="1"/>
    </xf>
    <xf numFmtId="0" fontId="28" fillId="7" borderId="0" xfId="0" applyFont="1" applyFill="1" applyAlignment="1">
      <alignment vertical="center" wrapText="1"/>
    </xf>
    <xf numFmtId="0" fontId="16" fillId="7" borderId="7" xfId="0" applyFont="1" applyFill="1" applyBorder="1" applyAlignment="1">
      <alignment vertical="center"/>
    </xf>
    <xf numFmtId="0" fontId="0" fillId="0" borderId="7" xfId="0" applyBorder="1" applyAlignment="1">
      <alignment vertical="center"/>
    </xf>
    <xf numFmtId="0" fontId="28" fillId="0" borderId="7" xfId="0" applyFont="1" applyBorder="1" applyAlignment="1">
      <alignment horizontal="center" vertical="top"/>
    </xf>
    <xf numFmtId="0" fontId="28" fillId="0" borderId="0" xfId="0" applyFont="1" applyAlignment="1">
      <alignment horizontal="center" vertical="top"/>
    </xf>
    <xf numFmtId="0" fontId="28" fillId="0" borderId="7" xfId="0" applyFont="1" applyBorder="1" applyAlignment="1">
      <alignment vertical="center" wrapText="1"/>
    </xf>
    <xf numFmtId="0" fontId="28" fillId="0" borderId="0" xfId="0" applyFont="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6" fillId="7" borderId="7" xfId="0" applyFont="1" applyFill="1" applyBorder="1" applyAlignment="1">
      <alignment wrapText="1"/>
    </xf>
    <xf numFmtId="0" fontId="28" fillId="3"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11" fillId="4" borderId="18" xfId="0" applyFont="1" applyFill="1" applyBorder="1" applyAlignment="1">
      <alignment horizontal="left" wrapText="1"/>
    </xf>
    <xf numFmtId="0" fontId="11" fillId="4" borderId="12" xfId="0" applyFont="1" applyFill="1" applyBorder="1" applyAlignment="1">
      <alignment horizontal="left" wrapText="1"/>
    </xf>
    <xf numFmtId="0" fontId="11" fillId="8" borderId="18" xfId="0" applyFont="1" applyFill="1" applyBorder="1" applyAlignment="1">
      <alignment horizontal="left" wrapText="1"/>
    </xf>
    <xf numFmtId="0" fontId="19" fillId="2" borderId="8" xfId="0" applyFont="1" applyFill="1" applyBorder="1" applyAlignment="1">
      <alignment horizontal="left"/>
    </xf>
    <xf numFmtId="0" fontId="19" fillId="2" borderId="13" xfId="0" applyFont="1" applyFill="1" applyBorder="1" applyAlignment="1">
      <alignment horizontal="left"/>
    </xf>
    <xf numFmtId="0" fontId="19" fillId="2" borderId="0" xfId="0" applyFont="1" applyFill="1" applyAlignment="1">
      <alignment horizontal="left"/>
    </xf>
    <xf numFmtId="0" fontId="19" fillId="2" borderId="16" xfId="0" applyFont="1" applyFill="1" applyBorder="1" applyAlignment="1">
      <alignment horizontal="left"/>
    </xf>
    <xf numFmtId="0" fontId="19" fillId="0" borderId="18"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16" xfId="0" applyFont="1" applyBorder="1" applyAlignment="1">
      <alignment horizontal="left"/>
    </xf>
    <xf numFmtId="0" fontId="28" fillId="7" borderId="0" xfId="0" applyFont="1" applyFill="1" applyAlignment="1">
      <alignment wrapText="1"/>
    </xf>
    <xf numFmtId="0" fontId="11" fillId="4" borderId="18" xfId="0" applyFont="1" applyFill="1" applyBorder="1" applyAlignment="1">
      <alignment horizontal="left"/>
    </xf>
    <xf numFmtId="0" fontId="11" fillId="4" borderId="1" xfId="0" applyFont="1" applyFill="1" applyBorder="1" applyAlignment="1">
      <alignment horizontal="left"/>
    </xf>
    <xf numFmtId="0" fontId="11" fillId="4" borderId="12" xfId="0" applyFont="1" applyFill="1" applyBorder="1" applyAlignment="1">
      <alignment horizontal="left"/>
    </xf>
    <xf numFmtId="0" fontId="11" fillId="4" borderId="14" xfId="0" applyFont="1" applyFill="1" applyBorder="1" applyAlignment="1">
      <alignment horizontal="left"/>
    </xf>
    <xf numFmtId="0" fontId="11" fillId="4" borderId="9" xfId="0" applyFont="1" applyFill="1" applyBorder="1" applyAlignment="1">
      <alignment horizontal="left"/>
    </xf>
    <xf numFmtId="0" fontId="27"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11" fillId="2" borderId="8" xfId="0" applyFont="1" applyFill="1" applyBorder="1" applyAlignment="1">
      <alignment horizontal="left"/>
    </xf>
    <xf numFmtId="0" fontId="11" fillId="2" borderId="13" xfId="0" applyFont="1" applyFill="1" applyBorder="1" applyAlignment="1">
      <alignment horizontal="left"/>
    </xf>
    <xf numFmtId="0" fontId="11" fillId="2" borderId="16" xfId="0" applyFont="1" applyFill="1" applyBorder="1" applyAlignment="1">
      <alignment horizontal="left"/>
    </xf>
    <xf numFmtId="0" fontId="27" fillId="3" borderId="7" xfId="0" applyFont="1" applyFill="1" applyBorder="1" applyAlignment="1">
      <alignment wrapText="1"/>
    </xf>
    <xf numFmtId="0" fontId="27" fillId="3" borderId="0" xfId="0" applyFont="1" applyFill="1" applyAlignment="1">
      <alignment wrapText="1"/>
    </xf>
    <xf numFmtId="0" fontId="12" fillId="3" borderId="7" xfId="0" applyFont="1" applyFill="1" applyBorder="1" applyAlignment="1">
      <alignment wrapText="1"/>
    </xf>
    <xf numFmtId="0" fontId="12" fillId="3" borderId="0" xfId="0" applyFont="1" applyFill="1" applyAlignment="1">
      <alignment wrapText="1"/>
    </xf>
    <xf numFmtId="0" fontId="27" fillId="7" borderId="7" xfId="0" applyFont="1" applyFill="1" applyBorder="1" applyAlignment="1">
      <alignment vertical="center"/>
    </xf>
    <xf numFmtId="0" fontId="12" fillId="7" borderId="5" xfId="9" applyFill="1" applyBorder="1" applyAlignment="1">
      <alignment horizontal="left" vertical="top" wrapText="1"/>
    </xf>
    <xf numFmtId="0" fontId="12" fillId="7" borderId="3" xfId="9" applyFill="1" applyBorder="1" applyAlignment="1">
      <alignment horizontal="left" vertical="top" wrapText="1"/>
    </xf>
    <xf numFmtId="0" fontId="11" fillId="2" borderId="18" xfId="0" applyFont="1" applyFill="1" applyBorder="1" applyAlignment="1">
      <alignment horizontal="left"/>
    </xf>
    <xf numFmtId="0" fontId="11" fillId="2" borderId="1" xfId="0" applyFont="1" applyFill="1" applyBorder="1" applyAlignment="1">
      <alignment horizontal="left"/>
    </xf>
    <xf numFmtId="0" fontId="11" fillId="2" borderId="12" xfId="0" applyFont="1" applyFill="1" applyBorder="1" applyAlignment="1">
      <alignment horizontal="left"/>
    </xf>
    <xf numFmtId="0" fontId="11" fillId="2" borderId="14" xfId="0" applyFont="1" applyFill="1" applyBorder="1" applyAlignment="1">
      <alignment horizontal="left"/>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3" xfId="0" applyFont="1" applyBorder="1" applyAlignment="1">
      <alignment horizontal="left" vertical="top" wrapText="1"/>
    </xf>
    <xf numFmtId="0" fontId="11" fillId="4" borderId="14" xfId="0" applyFont="1" applyFill="1" applyBorder="1" applyAlignment="1">
      <alignment horizontal="left" wrapText="1"/>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6" fillId="3" borderId="5" xfId="0" applyFont="1" applyFill="1" applyBorder="1" applyAlignment="1">
      <alignment wrapText="1"/>
    </xf>
    <xf numFmtId="0" fontId="16" fillId="0" borderId="3" xfId="0" applyFont="1" applyBorder="1" applyAlignment="1">
      <alignment wrapText="1"/>
    </xf>
    <xf numFmtId="0" fontId="32" fillId="3" borderId="5" xfId="0" applyFont="1" applyFill="1" applyBorder="1" applyAlignment="1">
      <alignment vertical="center" wrapText="1"/>
    </xf>
    <xf numFmtId="0" fontId="32" fillId="0" borderId="3" xfId="0" applyFont="1" applyBorder="1" applyAlignment="1">
      <alignment vertical="center"/>
    </xf>
    <xf numFmtId="14" fontId="12" fillId="8" borderId="7" xfId="0" applyNumberFormat="1" applyFont="1" applyFill="1" applyBorder="1" applyAlignment="1">
      <alignment horizontal="left" wrapText="1"/>
    </xf>
    <xf numFmtId="0" fontId="12" fillId="8" borderId="0" xfId="0" applyFont="1" applyFill="1" applyAlignment="1">
      <alignment horizontal="left" wrapText="1"/>
    </xf>
    <xf numFmtId="0" fontId="12" fillId="7" borderId="7" xfId="0" applyFont="1" applyFill="1" applyBorder="1" applyAlignment="1">
      <alignment vertical="center"/>
    </xf>
    <xf numFmtId="0" fontId="12" fillId="7" borderId="0" xfId="0" applyFont="1" applyFill="1" applyAlignment="1">
      <alignment vertical="center"/>
    </xf>
    <xf numFmtId="0" fontId="28" fillId="3" borderId="7" xfId="0" applyFont="1" applyFill="1" applyBorder="1" applyAlignment="1">
      <alignment horizontal="left" vertical="top" wrapText="1"/>
    </xf>
    <xf numFmtId="0" fontId="28" fillId="3" borderId="0" xfId="0" applyFont="1" applyFill="1" applyAlignment="1">
      <alignment horizontal="left" vertical="top" wrapText="1"/>
    </xf>
    <xf numFmtId="0" fontId="11" fillId="2" borderId="18"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12" fillId="7" borderId="5" xfId="9" applyFill="1" applyBorder="1" applyAlignment="1">
      <alignment vertical="top" wrapText="1"/>
    </xf>
    <xf numFmtId="0" fontId="12" fillId="0" borderId="3" xfId="0" applyFont="1" applyBorder="1" applyAlignment="1">
      <alignment vertical="top" wrapText="1"/>
    </xf>
    <xf numFmtId="0" fontId="16" fillId="7" borderId="7" xfId="0" applyFont="1" applyFill="1" applyBorder="1" applyAlignment="1">
      <alignment horizontal="left" vertical="top" wrapText="1"/>
    </xf>
    <xf numFmtId="0" fontId="16" fillId="7" borderId="0" xfId="0" applyFont="1" applyFill="1" applyAlignment="1">
      <alignment horizontal="left" vertical="top" wrapText="1"/>
    </xf>
    <xf numFmtId="0" fontId="16" fillId="7" borderId="0" xfId="0" applyFont="1" applyFill="1" applyAlignment="1">
      <alignment wrapText="1"/>
    </xf>
    <xf numFmtId="0" fontId="28" fillId="3" borderId="0" xfId="0" applyFont="1" applyFill="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1" fillId="8" borderId="12" xfId="0" applyFont="1" applyFill="1" applyBorder="1" applyAlignment="1">
      <alignment horizontal="left" wrapText="1"/>
    </xf>
    <xf numFmtId="0" fontId="11" fillId="8" borderId="14" xfId="0" applyFont="1" applyFill="1" applyBorder="1" applyAlignment="1">
      <alignment horizontal="left" wrapText="1"/>
    </xf>
    <xf numFmtId="0" fontId="11" fillId="2" borderId="7" xfId="0" applyFont="1" applyFill="1" applyBorder="1" applyAlignment="1">
      <alignment horizontal="left"/>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16" fillId="7" borderId="7" xfId="0" applyFont="1" applyFill="1" applyBorder="1" applyAlignment="1">
      <alignment horizontal="left" vertical="center" wrapText="1"/>
    </xf>
    <xf numFmtId="0" fontId="16" fillId="7" borderId="0" xfId="0" applyFont="1" applyFill="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16" fillId="7" borderId="7" xfId="0" applyFont="1" applyFill="1" applyBorder="1" applyAlignment="1">
      <alignment horizontal="center" vertical="center" wrapText="1"/>
    </xf>
    <xf numFmtId="0" fontId="16" fillId="7" borderId="0" xfId="0" applyFont="1" applyFill="1" applyAlignment="1">
      <alignment horizontal="center" vertical="center" wrapText="1"/>
    </xf>
    <xf numFmtId="0" fontId="0" fillId="0" borderId="12" xfId="0" applyBorder="1" applyAlignment="1">
      <alignment horizontal="left" wrapText="1"/>
    </xf>
    <xf numFmtId="0" fontId="0" fillId="0" borderId="14" xfId="0" applyBorder="1" applyAlignment="1">
      <alignment horizontal="left" wrapText="1"/>
    </xf>
    <xf numFmtId="0" fontId="0" fillId="7" borderId="0" xfId="0" applyFill="1" applyAlignment="1">
      <alignment vertical="center" wrapText="1"/>
    </xf>
    <xf numFmtId="0" fontId="0" fillId="7" borderId="7" xfId="0" applyFill="1" applyBorder="1" applyAlignment="1">
      <alignment vertical="center" wrapText="1"/>
    </xf>
    <xf numFmtId="0" fontId="11" fillId="4" borderId="9" xfId="0" applyFont="1" applyFill="1" applyBorder="1" applyAlignment="1">
      <alignment horizontal="left" wrapText="1"/>
    </xf>
    <xf numFmtId="0" fontId="0" fillId="0" borderId="0" xfId="0" applyAlignment="1">
      <alignment horizontal="center" vertical="center" wrapText="1"/>
    </xf>
    <xf numFmtId="0" fontId="0" fillId="0" borderId="0" xfId="0" applyAlignment="1">
      <alignment horizontal="center" wrapText="1"/>
    </xf>
    <xf numFmtId="0" fontId="0" fillId="0" borderId="7" xfId="0" applyBorder="1" applyAlignment="1">
      <alignment horizontal="center" vertical="center" wrapText="1"/>
    </xf>
    <xf numFmtId="0" fontId="28" fillId="7" borderId="7" xfId="0" applyFont="1" applyFill="1" applyBorder="1" applyAlignment="1">
      <alignment horizontal="left" vertical="center" wrapText="1"/>
    </xf>
    <xf numFmtId="0" fontId="48" fillId="7" borderId="0" xfId="0" applyFont="1" applyFill="1" applyAlignment="1">
      <alignment horizontal="left" vertical="center" wrapText="1"/>
    </xf>
    <xf numFmtId="0" fontId="0" fillId="7" borderId="0" xfId="0" applyFill="1" applyAlignment="1">
      <alignment wrapText="1"/>
    </xf>
    <xf numFmtId="0" fontId="11" fillId="3" borderId="18" xfId="0" applyFont="1" applyFill="1" applyBorder="1" applyAlignment="1">
      <alignment horizontal="left"/>
    </xf>
    <xf numFmtId="0" fontId="11" fillId="3" borderId="12" xfId="0" applyFont="1" applyFill="1" applyBorder="1" applyAlignment="1">
      <alignment horizontal="left"/>
    </xf>
    <xf numFmtId="0" fontId="11" fillId="3" borderId="14" xfId="0" applyFont="1" applyFill="1" applyBorder="1" applyAlignment="1">
      <alignment horizontal="left"/>
    </xf>
    <xf numFmtId="0" fontId="28" fillId="7" borderId="0" xfId="0" applyFont="1" applyFill="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28"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8" fillId="7" borderId="0" xfId="0" applyFont="1" applyFill="1" applyAlignment="1">
      <alignment horizontal="center" wrapText="1"/>
    </xf>
    <xf numFmtId="0" fontId="16" fillId="0" borderId="7" xfId="0" applyFont="1" applyBorder="1" applyAlignment="1">
      <alignment vertical="center" wrapText="1"/>
    </xf>
    <xf numFmtId="0" fontId="16" fillId="7" borderId="7" xfId="0" applyFont="1" applyFill="1" applyBorder="1" applyAlignment="1">
      <alignment vertical="center" wrapText="1"/>
    </xf>
    <xf numFmtId="0" fontId="28" fillId="7" borderId="7" xfId="0" applyFont="1" applyFill="1" applyBorder="1" applyAlignment="1">
      <alignment horizontal="left" vertical="top" wrapText="1"/>
    </xf>
    <xf numFmtId="0" fontId="28" fillId="7" borderId="0" xfId="0" applyFont="1" applyFill="1" applyAlignment="1">
      <alignment horizontal="left" vertical="top"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2" fillId="7" borderId="5" xfId="0" applyFont="1" applyFill="1" applyBorder="1" applyAlignment="1">
      <alignment wrapText="1"/>
    </xf>
    <xf numFmtId="0" fontId="12" fillId="7" borderId="3" xfId="0" applyFont="1" applyFill="1" applyBorder="1" applyAlignment="1">
      <alignment wrapText="1"/>
    </xf>
    <xf numFmtId="0" fontId="27" fillId="7" borderId="0" xfId="0" applyFont="1" applyFill="1" applyAlignment="1">
      <alignment horizontal="center" vertical="center" wrapText="1"/>
    </xf>
    <xf numFmtId="0" fontId="12"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12"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2" fillId="0" borderId="7" xfId="0" applyFont="1" applyBorder="1" applyAlignment="1">
      <alignment vertical="center" wrapText="1"/>
    </xf>
    <xf numFmtId="0" fontId="27" fillId="7" borderId="7" xfId="0" applyFont="1" applyFill="1" applyBorder="1" applyAlignment="1">
      <alignment horizontal="center" vertical="center"/>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8" xfId="0" applyFont="1" applyBorder="1" applyAlignment="1">
      <alignment horizontal="center" vertical="center" wrapText="1"/>
    </xf>
    <xf numFmtId="0" fontId="19" fillId="0" borderId="7" xfId="0" applyFont="1" applyBorder="1" applyAlignment="1">
      <alignment horizontal="center" wrapText="1"/>
    </xf>
    <xf numFmtId="0" fontId="19" fillId="0" borderId="9" xfId="0" applyFont="1" applyBorder="1" applyAlignment="1">
      <alignment horizontal="center" wrapText="1"/>
    </xf>
    <xf numFmtId="0" fontId="19" fillId="0" borderId="5"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2" fillId="0" borderId="0" xfId="0" applyFont="1" applyAlignment="1">
      <alignment horizontal="left" vertical="center"/>
    </xf>
    <xf numFmtId="0" fontId="11" fillId="0" borderId="0" xfId="0" applyFont="1" applyAlignment="1">
      <alignment horizontal="center"/>
    </xf>
    <xf numFmtId="14" fontId="19" fillId="0" borderId="0" xfId="0" applyNumberFormat="1" applyFont="1" applyAlignment="1">
      <alignment horizontal="right" vertical="center"/>
    </xf>
    <xf numFmtId="0" fontId="0" fillId="0" borderId="0" xfId="0" applyAlignment="1">
      <alignment horizontal="right" vertical="center"/>
    </xf>
    <xf numFmtId="0" fontId="12" fillId="0" borderId="0" xfId="0" applyFont="1" applyAlignment="1">
      <alignment vertical="center"/>
    </xf>
    <xf numFmtId="0" fontId="16" fillId="0" borderId="0" xfId="0" applyFont="1" applyAlignment="1"/>
    <xf numFmtId="0" fontId="0" fillId="0" borderId="0" xfId="0" applyAlignment="1"/>
    <xf numFmtId="0" fontId="12" fillId="7" borderId="7" xfId="0" applyFont="1" applyFill="1" applyBorder="1" applyAlignment="1"/>
    <xf numFmtId="0" fontId="12" fillId="7" borderId="0" xfId="0" applyFont="1" applyFill="1" applyAlignment="1"/>
    <xf numFmtId="0" fontId="19"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6" fillId="0" borderId="7" xfId="0" applyFont="1" applyBorder="1" applyAlignment="1"/>
    <xf numFmtId="0" fontId="16" fillId="7" borderId="7" xfId="0" applyFont="1" applyFill="1" applyBorder="1" applyAlignment="1"/>
    <xf numFmtId="0" fontId="16" fillId="7" borderId="0" xfId="0" applyFont="1" applyFill="1" applyAlignment="1"/>
    <xf numFmtId="0" fontId="28" fillId="0" borderId="7" xfId="0" applyFont="1" applyBorder="1" applyAlignment="1"/>
    <xf numFmtId="0" fontId="28" fillId="0" borderId="0" xfId="0" applyFont="1" applyAlignment="1"/>
    <xf numFmtId="0" fontId="27" fillId="8" borderId="0" xfId="0" applyFont="1" applyFill="1" applyAlignment="1"/>
  </cellXfs>
  <cellStyles count="28">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C8383-9537-49E5-A439-C1103A6FC9C6}">
  <dimension ref="A1:S3115"/>
  <sheetViews>
    <sheetView tabSelected="1" zoomScale="110" zoomScaleNormal="110" workbookViewId="0">
      <pane ySplit="25" topLeftCell="A1755" activePane="bottomLeft" state="frozen"/>
      <selection pane="bottomLeft" activeCell="L15" sqref="L15"/>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856">
        <v>46008</v>
      </c>
      <c r="G1" s="857"/>
      <c r="H1" s="857"/>
      <c r="I1" s="857"/>
    </row>
    <row r="2" spans="1:13" ht="12.75" customHeight="1">
      <c r="A2" s="27" t="s">
        <v>0</v>
      </c>
      <c r="F2" t="s">
        <v>1</v>
      </c>
      <c r="I2" s="5"/>
    </row>
    <row r="3" spans="1:13" ht="13.5" customHeight="1">
      <c r="A3" s="859" t="s">
        <v>2</v>
      </c>
      <c r="B3" s="860"/>
      <c r="C3" s="860"/>
      <c r="D3" s="860"/>
      <c r="E3" s="860"/>
      <c r="F3" s="860"/>
      <c r="G3" s="860"/>
      <c r="H3" s="860"/>
      <c r="I3" s="860"/>
    </row>
    <row r="4" spans="1:13" ht="15" customHeight="1">
      <c r="A4" s="859" t="s">
        <v>3</v>
      </c>
      <c r="B4" s="860"/>
      <c r="C4" s="860"/>
      <c r="D4" s="860"/>
      <c r="E4" s="860"/>
      <c r="F4" s="860"/>
      <c r="G4" s="860"/>
      <c r="H4" s="860"/>
      <c r="I4" s="860"/>
    </row>
    <row r="5" spans="1:13" ht="15.75" customHeight="1">
      <c r="A5" s="859" t="s">
        <v>4</v>
      </c>
      <c r="B5" s="860"/>
      <c r="C5" s="860"/>
      <c r="D5" s="860"/>
      <c r="E5" s="860"/>
      <c r="F5" s="860"/>
      <c r="G5" s="860"/>
      <c r="H5" s="860"/>
      <c r="I5" s="860"/>
    </row>
    <row r="6" spans="1:13" ht="15" customHeight="1">
      <c r="A6" s="242" t="s">
        <v>5</v>
      </c>
    </row>
    <row r="7" spans="1:13" ht="15" customHeight="1">
      <c r="A7" s="242" t="s">
        <v>6</v>
      </c>
    </row>
    <row r="8" spans="1:13" ht="15" customHeight="1">
      <c r="A8" s="242"/>
    </row>
    <row r="9" spans="1:13" ht="15.75" customHeight="1">
      <c r="A9" s="858" t="s">
        <v>7</v>
      </c>
      <c r="B9" s="860"/>
      <c r="C9" s="860"/>
      <c r="D9" s="860"/>
      <c r="E9" s="860"/>
      <c r="F9" s="860"/>
      <c r="G9" s="860"/>
      <c r="H9" s="860"/>
      <c r="I9" s="860"/>
    </row>
    <row r="10" spans="1:13" ht="13.5" customHeight="1">
      <c r="A10" s="854" t="s">
        <v>8</v>
      </c>
      <c r="B10" s="860"/>
      <c r="C10" s="860"/>
      <c r="D10" s="860"/>
      <c r="E10" s="860"/>
      <c r="F10" s="860"/>
      <c r="G10" s="860"/>
      <c r="H10" s="860"/>
      <c r="I10" s="860"/>
      <c r="M10" s="255"/>
    </row>
    <row r="11" spans="1:13" ht="15.75" customHeight="1">
      <c r="A11" s="854" t="s">
        <v>9</v>
      </c>
      <c r="B11" s="860"/>
      <c r="C11" s="860"/>
      <c r="D11" s="860"/>
      <c r="E11" s="860"/>
      <c r="F11" s="860"/>
      <c r="G11" s="860"/>
      <c r="H11" s="860"/>
      <c r="I11" s="860"/>
    </row>
    <row r="12" spans="1:13" ht="14.25" customHeight="1">
      <c r="A12" s="386"/>
      <c r="B12"/>
      <c r="D12"/>
    </row>
    <row r="13" spans="1:13" ht="13.5" customHeight="1">
      <c r="F13" s="654" t="s">
        <v>10</v>
      </c>
      <c r="G13" s="654"/>
      <c r="H13" s="654"/>
      <c r="I13" s="654"/>
    </row>
    <row r="14" spans="1:13" ht="14.25" customHeight="1">
      <c r="F14" s="640" t="s">
        <v>11</v>
      </c>
      <c r="G14" s="860"/>
      <c r="H14" s="860"/>
      <c r="I14" s="860"/>
    </row>
    <row r="15" spans="1:13" ht="14.25" customHeight="1">
      <c r="F15" s="656" t="s">
        <v>12</v>
      </c>
      <c r="G15" s="860"/>
      <c r="H15" s="860"/>
      <c r="I15" s="860"/>
    </row>
    <row r="16" spans="1:13" ht="16.5" customHeight="1">
      <c r="F16" s="6"/>
    </row>
    <row r="17" spans="1:13" ht="15" customHeight="1">
      <c r="A17" s="855" t="s">
        <v>13</v>
      </c>
      <c r="B17" s="855"/>
      <c r="C17" s="855"/>
      <c r="D17" s="855"/>
      <c r="E17" s="855"/>
      <c r="F17" s="855"/>
      <c r="G17" s="855"/>
      <c r="H17" s="855"/>
      <c r="I17" s="855"/>
    </row>
    <row r="18" spans="1:13" ht="15" customHeight="1">
      <c r="A18" s="855" t="s">
        <v>14</v>
      </c>
      <c r="B18" s="855"/>
      <c r="C18" s="855"/>
      <c r="D18" s="855"/>
      <c r="E18" s="855"/>
      <c r="F18" s="855"/>
      <c r="G18" s="855"/>
      <c r="H18" s="855"/>
      <c r="I18" s="855"/>
    </row>
    <row r="19" spans="1:13" ht="13.5" customHeight="1">
      <c r="A19" s="387"/>
      <c r="B19" s="387"/>
      <c r="C19" s="387"/>
      <c r="D19" s="387"/>
      <c r="E19" s="387"/>
      <c r="F19" s="387"/>
      <c r="G19" s="387"/>
      <c r="H19" s="387"/>
      <c r="I19" s="387"/>
    </row>
    <row r="20" spans="1:13" ht="13.5" customHeight="1">
      <c r="B20" s="2"/>
      <c r="C20" s="1"/>
      <c r="D20" s="2"/>
      <c r="H20" s="843" t="s">
        <v>15</v>
      </c>
      <c r="I20" s="844"/>
    </row>
    <row r="21" spans="1:13" s="95" customFormat="1">
      <c r="A21" s="154" t="s">
        <v>16</v>
      </c>
      <c r="B21" s="130" t="s">
        <v>17</v>
      </c>
      <c r="C21" s="130" t="s">
        <v>18</v>
      </c>
      <c r="D21" s="158" t="s">
        <v>19</v>
      </c>
      <c r="E21" s="845" t="s">
        <v>20</v>
      </c>
      <c r="F21" s="845" t="s">
        <v>21</v>
      </c>
      <c r="G21" s="848" t="s">
        <v>22</v>
      </c>
      <c r="H21" s="845" t="s">
        <v>23</v>
      </c>
      <c r="I21" s="851" t="s">
        <v>24</v>
      </c>
    </row>
    <row r="22" spans="1:13" s="95" customFormat="1">
      <c r="A22" s="58" t="s">
        <v>25</v>
      </c>
      <c r="B22" s="98"/>
      <c r="C22" s="98"/>
      <c r="D22" s="159" t="s">
        <v>26</v>
      </c>
      <c r="E22" s="846"/>
      <c r="F22" s="846"/>
      <c r="G22" s="849"/>
      <c r="H22" s="846"/>
      <c r="I22" s="852"/>
    </row>
    <row r="23" spans="1:13" s="95" customFormat="1">
      <c r="A23" s="58" t="s">
        <v>27</v>
      </c>
      <c r="B23" s="98"/>
      <c r="C23" s="58"/>
      <c r="D23" s="160" t="s">
        <v>28</v>
      </c>
      <c r="E23" s="846"/>
      <c r="F23" s="846"/>
      <c r="G23" s="849"/>
      <c r="H23" s="846"/>
      <c r="I23" s="852"/>
    </row>
    <row r="24" spans="1:13" s="95" customFormat="1">
      <c r="A24" s="132"/>
      <c r="B24" s="305"/>
      <c r="C24" s="132"/>
      <c r="D24" s="99">
        <v>45657</v>
      </c>
      <c r="E24" s="847"/>
      <c r="F24" s="847"/>
      <c r="G24" s="850"/>
      <c r="H24" s="847"/>
      <c r="I24" s="853"/>
    </row>
    <row r="25" spans="1:13" s="101" customFormat="1">
      <c r="A25" s="161">
        <v>0</v>
      </c>
      <c r="B25" s="161">
        <v>1</v>
      </c>
      <c r="C25" s="161" t="s">
        <v>29</v>
      </c>
      <c r="D25" s="161">
        <v>3</v>
      </c>
      <c r="E25" s="133">
        <v>4</v>
      </c>
      <c r="F25" s="133">
        <v>5</v>
      </c>
      <c r="G25" s="133">
        <v>6</v>
      </c>
      <c r="H25" s="133">
        <v>7</v>
      </c>
      <c r="I25" s="100">
        <v>8</v>
      </c>
    </row>
    <row r="26" spans="1:13" ht="15.75">
      <c r="A26" s="167" t="s">
        <v>30</v>
      </c>
      <c r="B26" s="168" t="s">
        <v>31</v>
      </c>
      <c r="C26" s="169">
        <f>D26+E26+F26+G26+H26+I26</f>
        <v>2890190.7509999997</v>
      </c>
      <c r="D26" s="77">
        <f>D28+D50+D56</f>
        <v>744092.54999999993</v>
      </c>
      <c r="E26" s="77">
        <f t="shared" ref="E26:I27" si="0">E28+E50+E56</f>
        <v>591560.12</v>
      </c>
      <c r="F26" s="77">
        <f t="shared" si="0"/>
        <v>587385.72000000009</v>
      </c>
      <c r="G26" s="77">
        <f t="shared" si="0"/>
        <v>586089.07000000007</v>
      </c>
      <c r="H26" s="77">
        <f t="shared" si="0"/>
        <v>223095.57</v>
      </c>
      <c r="I26" s="77">
        <f t="shared" si="0"/>
        <v>157967.72100000002</v>
      </c>
      <c r="J26" s="68"/>
      <c r="M26" s="265"/>
    </row>
    <row r="27" spans="1:13" ht="13.5" thickBot="1">
      <c r="A27" s="170"/>
      <c r="B27" s="171" t="s">
        <v>32</v>
      </c>
      <c r="C27" s="169">
        <f t="shared" ref="C27:C77" si="1">D27+E27+F27+G27+H27+I27</f>
        <v>2890190.7509999997</v>
      </c>
      <c r="D27" s="77">
        <f>D29+D51+D57</f>
        <v>744092.54999999993</v>
      </c>
      <c r="E27" s="77">
        <f t="shared" si="0"/>
        <v>591560.12</v>
      </c>
      <c r="F27" s="77">
        <f t="shared" si="0"/>
        <v>587385.72000000009</v>
      </c>
      <c r="G27" s="77">
        <f t="shared" si="0"/>
        <v>586089.07000000007</v>
      </c>
      <c r="H27" s="77">
        <f t="shared" si="0"/>
        <v>223095.57</v>
      </c>
      <c r="I27" s="77">
        <f t="shared" si="0"/>
        <v>157967.72100000002</v>
      </c>
      <c r="J27" s="68"/>
    </row>
    <row r="28" spans="1:13">
      <c r="A28" s="14" t="s">
        <v>33</v>
      </c>
      <c r="B28" s="3" t="s">
        <v>31</v>
      </c>
      <c r="C28" s="131">
        <f t="shared" si="1"/>
        <v>2292406.0129999998</v>
      </c>
      <c r="D28" s="131">
        <f>D30+D32+D34+D36</f>
        <v>485237.73300000001</v>
      </c>
      <c r="E28" s="131">
        <f t="shared" ref="E28:I29" si="2">E30+E32+E34+E36</f>
        <v>432921</v>
      </c>
      <c r="F28" s="131">
        <f t="shared" si="2"/>
        <v>531117.07000000007</v>
      </c>
      <c r="G28" s="131">
        <f t="shared" si="2"/>
        <v>542129.07000000007</v>
      </c>
      <c r="H28" s="131">
        <f t="shared" si="2"/>
        <v>172579.57</v>
      </c>
      <c r="I28" s="131">
        <f t="shared" si="2"/>
        <v>128421.57</v>
      </c>
    </row>
    <row r="29" spans="1:13">
      <c r="A29" s="10" t="s">
        <v>34</v>
      </c>
      <c r="B29" s="4" t="s">
        <v>32</v>
      </c>
      <c r="C29" s="131">
        <f t="shared" si="1"/>
        <v>2292406.0129999998</v>
      </c>
      <c r="D29" s="131">
        <f>D31+D33+D35+D37</f>
        <v>485237.73300000001</v>
      </c>
      <c r="E29" s="131">
        <f t="shared" si="2"/>
        <v>432921</v>
      </c>
      <c r="F29" s="131">
        <f t="shared" si="2"/>
        <v>531117.07000000007</v>
      </c>
      <c r="G29" s="131">
        <f t="shared" si="2"/>
        <v>542129.07000000007</v>
      </c>
      <c r="H29" s="131">
        <f t="shared" si="2"/>
        <v>172579.57</v>
      </c>
      <c r="I29" s="131">
        <f t="shared" si="2"/>
        <v>128421.57</v>
      </c>
    </row>
    <row r="30" spans="1:13" s="20" customFormat="1" ht="25.5">
      <c r="A30" s="271" t="s">
        <v>35</v>
      </c>
      <c r="B30" s="63" t="s">
        <v>31</v>
      </c>
      <c r="C30" s="64">
        <f>D30+E30+F30+G30+H30+I30</f>
        <v>747103</v>
      </c>
      <c r="D30" s="64">
        <f t="shared" ref="D30:I31" si="3">D84+D406+D542</f>
        <v>2764</v>
      </c>
      <c r="E30" s="64">
        <f t="shared" si="3"/>
        <v>190905</v>
      </c>
      <c r="F30" s="64">
        <f t="shared" si="3"/>
        <v>234580</v>
      </c>
      <c r="G30" s="64">
        <f t="shared" si="3"/>
        <v>234428</v>
      </c>
      <c r="H30" s="64">
        <f t="shared" si="3"/>
        <v>84426</v>
      </c>
      <c r="I30" s="64">
        <f t="shared" si="3"/>
        <v>0</v>
      </c>
    </row>
    <row r="31" spans="1:13" s="20" customFormat="1">
      <c r="A31" s="16"/>
      <c r="B31" s="62"/>
      <c r="C31" s="64">
        <f>D31+E31+F31+G31+H31+I31</f>
        <v>747103</v>
      </c>
      <c r="D31" s="64">
        <f t="shared" si="3"/>
        <v>2764</v>
      </c>
      <c r="E31" s="64">
        <f t="shared" si="3"/>
        <v>190905</v>
      </c>
      <c r="F31" s="64">
        <f t="shared" si="3"/>
        <v>234580</v>
      </c>
      <c r="G31" s="64">
        <f t="shared" si="3"/>
        <v>234428</v>
      </c>
      <c r="H31" s="64">
        <f t="shared" si="3"/>
        <v>84426</v>
      </c>
      <c r="I31" s="64">
        <f t="shared" si="3"/>
        <v>0</v>
      </c>
    </row>
    <row r="32" spans="1:13" s="20" customFormat="1">
      <c r="A32" s="17" t="s">
        <v>36</v>
      </c>
      <c r="B32" s="63" t="s">
        <v>31</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37</v>
      </c>
      <c r="B33" s="62" t="s">
        <v>32</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38</v>
      </c>
      <c r="B34" s="24" t="s">
        <v>31</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32</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39</v>
      </c>
      <c r="B36" s="3" t="s">
        <v>31</v>
      </c>
      <c r="C36" s="72">
        <f t="shared" si="1"/>
        <v>1074583.9330000002</v>
      </c>
      <c r="D36" s="52">
        <f>D38+D48</f>
        <v>128668.58299999997</v>
      </c>
      <c r="E36" s="52">
        <f>E38+E48</f>
        <v>130931</v>
      </c>
      <c r="F36" s="52">
        <f t="shared" ref="E36:I37" si="6">F38+F48</f>
        <v>295971.07</v>
      </c>
      <c r="G36" s="52">
        <f t="shared" si="6"/>
        <v>307701.07</v>
      </c>
      <c r="H36" s="52">
        <f t="shared" si="6"/>
        <v>88153.57</v>
      </c>
      <c r="I36" s="52">
        <f t="shared" si="6"/>
        <v>123158.64000000001</v>
      </c>
    </row>
    <row r="37" spans="1:10">
      <c r="A37" s="16"/>
      <c r="B37" s="4" t="s">
        <v>32</v>
      </c>
      <c r="C37" s="72">
        <f t="shared" si="1"/>
        <v>1074583.9330000002</v>
      </c>
      <c r="D37" s="52">
        <f>D39+D49</f>
        <v>128668.58299999997</v>
      </c>
      <c r="E37" s="52">
        <f t="shared" si="6"/>
        <v>130931</v>
      </c>
      <c r="F37" s="52">
        <f t="shared" si="6"/>
        <v>295971.07</v>
      </c>
      <c r="G37" s="52">
        <f t="shared" si="6"/>
        <v>307701.07</v>
      </c>
      <c r="H37" s="52">
        <f t="shared" si="6"/>
        <v>88153.57</v>
      </c>
      <c r="I37" s="52">
        <f t="shared" si="6"/>
        <v>123158.64000000001</v>
      </c>
    </row>
    <row r="38" spans="1:10">
      <c r="A38" s="15" t="s">
        <v>40</v>
      </c>
      <c r="B38" s="162" t="s">
        <v>31</v>
      </c>
      <c r="C38" s="72">
        <f t="shared" si="1"/>
        <v>810786.53300000005</v>
      </c>
      <c r="D38" s="64">
        <f>D40+D42+D44+D46</f>
        <v>124446.56299999997</v>
      </c>
      <c r="E38" s="64">
        <f t="shared" ref="E38:I39" si="7">E40+E42+E44+E46</f>
        <v>120886</v>
      </c>
      <c r="F38" s="64">
        <f t="shared" si="7"/>
        <v>205830.93000000002</v>
      </c>
      <c r="G38" s="64">
        <f t="shared" si="7"/>
        <v>217560.93000000002</v>
      </c>
      <c r="H38" s="64">
        <f t="shared" si="7"/>
        <v>18903.47</v>
      </c>
      <c r="I38" s="64">
        <f t="shared" si="7"/>
        <v>123158.64000000001</v>
      </c>
    </row>
    <row r="39" spans="1:10">
      <c r="A39" s="30"/>
      <c r="B39" s="26" t="s">
        <v>32</v>
      </c>
      <c r="C39" s="72">
        <f t="shared" si="1"/>
        <v>810786.53300000005</v>
      </c>
      <c r="D39" s="64">
        <f>D41+D43+D45+D47</f>
        <v>124446.56299999997</v>
      </c>
      <c r="E39" s="64">
        <f t="shared" si="7"/>
        <v>120886</v>
      </c>
      <c r="F39" s="64">
        <f t="shared" si="7"/>
        <v>205830.93000000002</v>
      </c>
      <c r="G39" s="64">
        <f t="shared" si="7"/>
        <v>217560.93000000002</v>
      </c>
      <c r="H39" s="64">
        <f t="shared" si="7"/>
        <v>18903.47</v>
      </c>
      <c r="I39" s="64">
        <f t="shared" si="7"/>
        <v>123158.64000000001</v>
      </c>
    </row>
    <row r="40" spans="1:10">
      <c r="A40" s="28" t="s">
        <v>41</v>
      </c>
      <c r="B40" s="24" t="s">
        <v>31</v>
      </c>
      <c r="C40" s="72">
        <f t="shared" si="1"/>
        <v>753526.44900000002</v>
      </c>
      <c r="D40" s="53">
        <f t="shared" ref="D40:I41" si="8">D94+D414</f>
        <v>109044.05299999999</v>
      </c>
      <c r="E40" s="53">
        <f t="shared" si="8"/>
        <v>82177</v>
      </c>
      <c r="F40" s="53">
        <f t="shared" si="8"/>
        <v>204100.93000000002</v>
      </c>
      <c r="G40" s="53">
        <f t="shared" si="8"/>
        <v>217560.93000000002</v>
      </c>
      <c r="H40" s="53">
        <f t="shared" si="8"/>
        <v>18903.47</v>
      </c>
      <c r="I40" s="53">
        <f t="shared" si="8"/>
        <v>121740.06600000002</v>
      </c>
    </row>
    <row r="41" spans="1:10">
      <c r="A41" s="21"/>
      <c r="B41" s="26" t="s">
        <v>32</v>
      </c>
      <c r="C41" s="72">
        <f t="shared" si="1"/>
        <v>753526.44900000002</v>
      </c>
      <c r="D41" s="53">
        <f t="shared" si="8"/>
        <v>109044.05299999999</v>
      </c>
      <c r="E41" s="53">
        <f t="shared" si="8"/>
        <v>82177</v>
      </c>
      <c r="F41" s="53">
        <f t="shared" si="8"/>
        <v>204100.93000000002</v>
      </c>
      <c r="G41" s="53">
        <f t="shared" si="8"/>
        <v>217560.93000000002</v>
      </c>
      <c r="H41" s="53">
        <f t="shared" si="8"/>
        <v>18903.47</v>
      </c>
      <c r="I41" s="53">
        <f t="shared" si="8"/>
        <v>121740.06600000002</v>
      </c>
    </row>
    <row r="42" spans="1:10">
      <c r="A42" s="15" t="s">
        <v>42</v>
      </c>
      <c r="B42" s="24" t="s">
        <v>31</v>
      </c>
      <c r="C42" s="72">
        <f t="shared" si="1"/>
        <v>31184.510000000002</v>
      </c>
      <c r="D42" s="52">
        <f t="shared" ref="D42:I49" si="9">D552</f>
        <v>2505.5100000000002</v>
      </c>
      <c r="E42" s="52">
        <f t="shared" si="9"/>
        <v>28679</v>
      </c>
      <c r="F42" s="52">
        <f t="shared" si="9"/>
        <v>0</v>
      </c>
      <c r="G42" s="52">
        <f t="shared" si="9"/>
        <v>0</v>
      </c>
      <c r="H42" s="52">
        <f t="shared" si="9"/>
        <v>0</v>
      </c>
      <c r="I42" s="52">
        <f t="shared" si="9"/>
        <v>0</v>
      </c>
    </row>
    <row r="43" spans="1:10">
      <c r="A43" s="30"/>
      <c r="B43" s="26" t="s">
        <v>32</v>
      </c>
      <c r="C43" s="72">
        <f t="shared" si="1"/>
        <v>31184.510000000002</v>
      </c>
      <c r="D43" s="52">
        <f t="shared" si="9"/>
        <v>2505.5100000000002</v>
      </c>
      <c r="E43" s="52">
        <f t="shared" si="9"/>
        <v>28679</v>
      </c>
      <c r="F43" s="52">
        <f t="shared" si="9"/>
        <v>0</v>
      </c>
      <c r="G43" s="52">
        <f t="shared" si="9"/>
        <v>0</v>
      </c>
      <c r="H43" s="52">
        <f t="shared" si="9"/>
        <v>0</v>
      </c>
      <c r="I43" s="52">
        <f t="shared" si="9"/>
        <v>0</v>
      </c>
    </row>
    <row r="44" spans="1:10">
      <c r="A44" s="15" t="s">
        <v>43</v>
      </c>
      <c r="B44" s="24" t="s">
        <v>31</v>
      </c>
      <c r="C44" s="72">
        <f t="shared" si="1"/>
        <v>1332.04</v>
      </c>
      <c r="D44" s="52">
        <f t="shared" si="9"/>
        <v>1041.43</v>
      </c>
      <c r="E44" s="52">
        <f t="shared" si="9"/>
        <v>117</v>
      </c>
      <c r="F44" s="52">
        <f t="shared" si="9"/>
        <v>0</v>
      </c>
      <c r="G44" s="52">
        <f t="shared" si="9"/>
        <v>0</v>
      </c>
      <c r="H44" s="52">
        <f t="shared" si="9"/>
        <v>0</v>
      </c>
      <c r="I44" s="52">
        <f t="shared" si="9"/>
        <v>173.61</v>
      </c>
    </row>
    <row r="45" spans="1:10">
      <c r="A45" s="30"/>
      <c r="B45" s="26" t="s">
        <v>32</v>
      </c>
      <c r="C45" s="72">
        <f t="shared" si="1"/>
        <v>1332.04</v>
      </c>
      <c r="D45" s="52">
        <f t="shared" si="9"/>
        <v>1041.43</v>
      </c>
      <c r="E45" s="52">
        <f t="shared" si="9"/>
        <v>117</v>
      </c>
      <c r="F45" s="52">
        <f t="shared" si="9"/>
        <v>0</v>
      </c>
      <c r="G45" s="52">
        <f t="shared" si="9"/>
        <v>0</v>
      </c>
      <c r="H45" s="52">
        <f t="shared" si="9"/>
        <v>0</v>
      </c>
      <c r="I45" s="52">
        <f t="shared" si="9"/>
        <v>173.61</v>
      </c>
    </row>
    <row r="46" spans="1:10">
      <c r="A46" s="15" t="s">
        <v>44</v>
      </c>
      <c r="B46" s="24" t="s">
        <v>31</v>
      </c>
      <c r="C46" s="72">
        <f t="shared" si="1"/>
        <v>24743.534</v>
      </c>
      <c r="D46" s="52">
        <f t="shared" si="9"/>
        <v>11855.57</v>
      </c>
      <c r="E46" s="52">
        <f t="shared" si="9"/>
        <v>9913</v>
      </c>
      <c r="F46" s="52">
        <f t="shared" si="9"/>
        <v>1730</v>
      </c>
      <c r="G46" s="52">
        <f t="shared" si="9"/>
        <v>0</v>
      </c>
      <c r="H46" s="52">
        <f t="shared" si="9"/>
        <v>0</v>
      </c>
      <c r="I46" s="52">
        <f t="shared" si="9"/>
        <v>1244.9639999999999</v>
      </c>
    </row>
    <row r="47" spans="1:10">
      <c r="A47" s="30"/>
      <c r="B47" s="26" t="s">
        <v>32</v>
      </c>
      <c r="C47" s="72">
        <f t="shared" si="1"/>
        <v>24743.534</v>
      </c>
      <c r="D47" s="52">
        <f t="shared" si="9"/>
        <v>11855.57</v>
      </c>
      <c r="E47" s="52">
        <f>E557</f>
        <v>9913</v>
      </c>
      <c r="F47" s="52">
        <f t="shared" si="9"/>
        <v>1730</v>
      </c>
      <c r="G47" s="52">
        <f t="shared" si="9"/>
        <v>0</v>
      </c>
      <c r="H47" s="52">
        <f t="shared" si="9"/>
        <v>0</v>
      </c>
      <c r="I47" s="52">
        <f t="shared" si="9"/>
        <v>1244.9639999999999</v>
      </c>
    </row>
    <row r="48" spans="1:10">
      <c r="A48" s="15" t="s">
        <v>45</v>
      </c>
      <c r="B48" s="24" t="s">
        <v>31</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32</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46</v>
      </c>
      <c r="B50" s="24" t="s">
        <v>31</v>
      </c>
      <c r="C50" s="131">
        <f t="shared" si="1"/>
        <v>157615.37999999998</v>
      </c>
      <c r="D50" s="131">
        <f>D52+D54</f>
        <v>148100.41999999998</v>
      </c>
      <c r="E50" s="131">
        <f t="shared" ref="E50:I51" si="10">E52+E54</f>
        <v>8849</v>
      </c>
      <c r="F50" s="131">
        <f t="shared" si="10"/>
        <v>0</v>
      </c>
      <c r="G50" s="131">
        <f t="shared" si="10"/>
        <v>0</v>
      </c>
      <c r="H50" s="131">
        <f t="shared" si="10"/>
        <v>0</v>
      </c>
      <c r="I50" s="131">
        <f t="shared" si="10"/>
        <v>665.96</v>
      </c>
      <c r="J50" s="261"/>
    </row>
    <row r="51" spans="1:10" s="46" customFormat="1">
      <c r="A51" s="21" t="s">
        <v>47</v>
      </c>
      <c r="B51" s="26" t="s">
        <v>32</v>
      </c>
      <c r="C51" s="131">
        <f t="shared" si="1"/>
        <v>157615.37999999998</v>
      </c>
      <c r="D51" s="131">
        <f>D53+D55</f>
        <v>148100.41999999998</v>
      </c>
      <c r="E51" s="131">
        <f t="shared" si="10"/>
        <v>8849</v>
      </c>
      <c r="F51" s="131">
        <f t="shared" si="10"/>
        <v>0</v>
      </c>
      <c r="G51" s="131">
        <f t="shared" si="10"/>
        <v>0</v>
      </c>
      <c r="H51" s="131">
        <f t="shared" si="10"/>
        <v>0</v>
      </c>
      <c r="I51" s="131">
        <f t="shared" si="10"/>
        <v>665.96</v>
      </c>
      <c r="J51" s="261"/>
    </row>
    <row r="52" spans="1:10" s="46" customFormat="1" ht="25.5" customHeight="1">
      <c r="A52" s="216" t="s">
        <v>48</v>
      </c>
      <c r="B52" s="24" t="s">
        <v>31</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32</v>
      </c>
      <c r="C53" s="52">
        <f t="shared" si="1"/>
        <v>83196</v>
      </c>
      <c r="D53" s="72">
        <f>D99</f>
        <v>82646</v>
      </c>
      <c r="E53" s="72">
        <f t="shared" si="11"/>
        <v>496</v>
      </c>
      <c r="F53" s="72">
        <f t="shared" si="11"/>
        <v>0</v>
      </c>
      <c r="G53" s="72">
        <f t="shared" si="11"/>
        <v>0</v>
      </c>
      <c r="H53" s="72">
        <f t="shared" si="11"/>
        <v>0</v>
      </c>
      <c r="I53" s="72">
        <f t="shared" si="11"/>
        <v>54</v>
      </c>
      <c r="J53" s="261"/>
    </row>
    <row r="54" spans="1:10">
      <c r="A54" s="28" t="s">
        <v>41</v>
      </c>
      <c r="B54" s="24" t="s">
        <v>31</v>
      </c>
      <c r="C54" s="72">
        <f t="shared" si="1"/>
        <v>74419.38</v>
      </c>
      <c r="D54" s="53">
        <f>D100+D418</f>
        <v>65454.42</v>
      </c>
      <c r="E54" s="53">
        <f t="shared" ref="E54:I55" si="12">E100+E418</f>
        <v>8353</v>
      </c>
      <c r="F54" s="53">
        <f t="shared" si="12"/>
        <v>0</v>
      </c>
      <c r="G54" s="53">
        <f t="shared" si="12"/>
        <v>0</v>
      </c>
      <c r="H54" s="53">
        <f t="shared" si="12"/>
        <v>0</v>
      </c>
      <c r="I54" s="53">
        <f t="shared" si="12"/>
        <v>611.96</v>
      </c>
    </row>
    <row r="55" spans="1:10">
      <c r="A55" s="21"/>
      <c r="B55" s="26" t="s">
        <v>32</v>
      </c>
      <c r="C55" s="72">
        <f t="shared" si="1"/>
        <v>74419.38</v>
      </c>
      <c r="D55" s="53">
        <f>D101+D419</f>
        <v>65454.42</v>
      </c>
      <c r="E55" s="53">
        <f t="shared" si="12"/>
        <v>8353</v>
      </c>
      <c r="F55" s="53">
        <f t="shared" si="12"/>
        <v>0</v>
      </c>
      <c r="G55" s="53">
        <f t="shared" si="12"/>
        <v>0</v>
      </c>
      <c r="H55" s="53">
        <f t="shared" si="12"/>
        <v>0</v>
      </c>
      <c r="I55" s="53">
        <f t="shared" si="12"/>
        <v>611.96</v>
      </c>
    </row>
    <row r="56" spans="1:10">
      <c r="A56" s="14" t="s">
        <v>49</v>
      </c>
      <c r="B56" s="162" t="s">
        <v>31</v>
      </c>
      <c r="C56" s="131">
        <f t="shared" si="1"/>
        <v>440169.35800000001</v>
      </c>
      <c r="D56" s="131">
        <f>D58+D60+D62+D64</f>
        <v>110754.397</v>
      </c>
      <c r="E56" s="131">
        <f t="shared" ref="E56:I57" si="13">E58+E60+E62+E64</f>
        <v>149790.12</v>
      </c>
      <c r="F56" s="131">
        <f t="shared" si="13"/>
        <v>56268.649999999994</v>
      </c>
      <c r="G56" s="131">
        <f t="shared" si="13"/>
        <v>43960</v>
      </c>
      <c r="H56" s="131">
        <f t="shared" si="13"/>
        <v>50516</v>
      </c>
      <c r="I56" s="131">
        <f t="shared" si="13"/>
        <v>28880.190999999995</v>
      </c>
    </row>
    <row r="57" spans="1:10">
      <c r="A57" s="12" t="s">
        <v>50</v>
      </c>
      <c r="B57" s="4" t="s">
        <v>32</v>
      </c>
      <c r="C57" s="131">
        <f t="shared" si="1"/>
        <v>440169.35800000001</v>
      </c>
      <c r="D57" s="131">
        <f>D59+D61+D63+D65</f>
        <v>110754.397</v>
      </c>
      <c r="E57" s="131">
        <f t="shared" si="13"/>
        <v>149790.12</v>
      </c>
      <c r="F57" s="131">
        <f t="shared" si="13"/>
        <v>56268.649999999994</v>
      </c>
      <c r="G57" s="131">
        <f t="shared" si="13"/>
        <v>43960</v>
      </c>
      <c r="H57" s="131">
        <f t="shared" si="13"/>
        <v>50516</v>
      </c>
      <c r="I57" s="131">
        <f t="shared" si="13"/>
        <v>28880.190999999995</v>
      </c>
    </row>
    <row r="58" spans="1:10" s="211" customFormat="1" ht="25.5">
      <c r="A58" s="183" t="s">
        <v>51</v>
      </c>
      <c r="B58" s="63" t="s">
        <v>31</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32</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52</v>
      </c>
      <c r="B60" s="63" t="s">
        <v>31</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32</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38</v>
      </c>
      <c r="B62" s="294" t="s">
        <v>31</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32</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39</v>
      </c>
      <c r="B64" s="3" t="s">
        <v>31</v>
      </c>
      <c r="C64" s="72">
        <f t="shared" si="1"/>
        <v>395340.85799999995</v>
      </c>
      <c r="D64" s="52">
        <f>D66+D76</f>
        <v>97319.087</v>
      </c>
      <c r="E64" s="52">
        <f t="shared" ref="E64:I65" si="17">E66+E76</f>
        <v>119168.12000000001</v>
      </c>
      <c r="F64" s="52">
        <f t="shared" si="17"/>
        <v>56268.649999999994</v>
      </c>
      <c r="G64" s="52">
        <f t="shared" si="17"/>
        <v>43960</v>
      </c>
      <c r="H64" s="52">
        <f t="shared" si="17"/>
        <v>50516</v>
      </c>
      <c r="I64" s="52">
        <f t="shared" si="17"/>
        <v>28109.000999999997</v>
      </c>
    </row>
    <row r="65" spans="1:9">
      <c r="A65" s="16"/>
      <c r="B65" s="4" t="s">
        <v>32</v>
      </c>
      <c r="C65" s="72">
        <f t="shared" si="1"/>
        <v>395340.85799999995</v>
      </c>
      <c r="D65" s="52">
        <f>D67+D77</f>
        <v>97319.087</v>
      </c>
      <c r="E65" s="52">
        <f t="shared" si="17"/>
        <v>119168.12000000001</v>
      </c>
      <c r="F65" s="52">
        <f t="shared" si="17"/>
        <v>56268.649999999994</v>
      </c>
      <c r="G65" s="52">
        <f t="shared" si="17"/>
        <v>43960</v>
      </c>
      <c r="H65" s="52">
        <f t="shared" si="17"/>
        <v>50516</v>
      </c>
      <c r="I65" s="52">
        <f t="shared" si="17"/>
        <v>28109.000999999997</v>
      </c>
    </row>
    <row r="66" spans="1:9">
      <c r="A66" s="19" t="s">
        <v>53</v>
      </c>
      <c r="B66" s="162" t="s">
        <v>31</v>
      </c>
      <c r="C66" s="72">
        <f t="shared" si="1"/>
        <v>381337.21799999999</v>
      </c>
      <c r="D66" s="52">
        <f>D68+D70+D72+D74</f>
        <v>93853.277000000002</v>
      </c>
      <c r="E66" s="52">
        <f t="shared" ref="E66:I67" si="18">E68+E70+E72+E74</f>
        <v>109408.12000000001</v>
      </c>
      <c r="F66" s="52">
        <f t="shared" si="18"/>
        <v>56268.649999999994</v>
      </c>
      <c r="G66" s="52">
        <f t="shared" si="18"/>
        <v>43960</v>
      </c>
      <c r="H66" s="52">
        <f t="shared" si="18"/>
        <v>50516</v>
      </c>
      <c r="I66" s="52">
        <f t="shared" si="18"/>
        <v>27331.170999999995</v>
      </c>
    </row>
    <row r="67" spans="1:9">
      <c r="A67" s="10"/>
      <c r="B67" s="4" t="s">
        <v>32</v>
      </c>
      <c r="C67" s="72">
        <f t="shared" si="1"/>
        <v>381337.21799999999</v>
      </c>
      <c r="D67" s="52">
        <f>D69+D71+D73+D75</f>
        <v>93853.277000000002</v>
      </c>
      <c r="E67" s="52">
        <f t="shared" si="18"/>
        <v>109408.12000000001</v>
      </c>
      <c r="F67" s="52">
        <f t="shared" si="18"/>
        <v>56268.649999999994</v>
      </c>
      <c r="G67" s="52">
        <f t="shared" si="18"/>
        <v>43960</v>
      </c>
      <c r="H67" s="52">
        <f t="shared" si="18"/>
        <v>50516</v>
      </c>
      <c r="I67" s="52">
        <f t="shared" si="18"/>
        <v>27331.170999999995</v>
      </c>
    </row>
    <row r="68" spans="1:9">
      <c r="A68" s="28" t="s">
        <v>41</v>
      </c>
      <c r="B68" s="24" t="s">
        <v>31</v>
      </c>
      <c r="C68" s="72">
        <f t="shared" si="1"/>
        <v>306196.66600000003</v>
      </c>
      <c r="D68" s="53">
        <f t="shared" ref="D68:I69" si="19">D426+D110</f>
        <v>73425.02</v>
      </c>
      <c r="E68" s="53">
        <f t="shared" si="19"/>
        <v>67420.490000000005</v>
      </c>
      <c r="F68" s="53">
        <f t="shared" si="19"/>
        <v>56268.649999999994</v>
      </c>
      <c r="G68" s="53">
        <f t="shared" si="19"/>
        <v>43960</v>
      </c>
      <c r="H68" s="53">
        <f t="shared" si="19"/>
        <v>50516</v>
      </c>
      <c r="I68" s="53">
        <f t="shared" si="19"/>
        <v>14606.505999999994</v>
      </c>
    </row>
    <row r="69" spans="1:9">
      <c r="A69" s="21"/>
      <c r="B69" s="26" t="s">
        <v>32</v>
      </c>
      <c r="C69" s="72">
        <f t="shared" si="1"/>
        <v>306196.66600000003</v>
      </c>
      <c r="D69" s="53">
        <f t="shared" si="19"/>
        <v>73425.02</v>
      </c>
      <c r="E69" s="53">
        <f t="shared" si="19"/>
        <v>67420.490000000005</v>
      </c>
      <c r="F69" s="53">
        <f t="shared" si="19"/>
        <v>56268.649999999994</v>
      </c>
      <c r="G69" s="53">
        <f t="shared" si="19"/>
        <v>43960</v>
      </c>
      <c r="H69" s="53">
        <f t="shared" si="19"/>
        <v>50516</v>
      </c>
      <c r="I69" s="53">
        <f t="shared" si="19"/>
        <v>14606.505999999994</v>
      </c>
    </row>
    <row r="70" spans="1:9">
      <c r="A70" s="79" t="s">
        <v>42</v>
      </c>
      <c r="B70" s="162" t="s">
        <v>31</v>
      </c>
      <c r="C70" s="72">
        <f t="shared" si="1"/>
        <v>44880.28</v>
      </c>
      <c r="D70" s="52">
        <f t="shared" ref="D70:I77" si="20">D570</f>
        <v>13152.949999999997</v>
      </c>
      <c r="E70" s="52">
        <f t="shared" si="20"/>
        <v>31727.33</v>
      </c>
      <c r="F70" s="52">
        <f t="shared" si="20"/>
        <v>0</v>
      </c>
      <c r="G70" s="52">
        <f t="shared" si="20"/>
        <v>0</v>
      </c>
      <c r="H70" s="52">
        <f t="shared" si="20"/>
        <v>0</v>
      </c>
      <c r="I70" s="52">
        <f t="shared" si="20"/>
        <v>0</v>
      </c>
    </row>
    <row r="71" spans="1:9">
      <c r="A71" s="10"/>
      <c r="B71" s="4" t="s">
        <v>32</v>
      </c>
      <c r="C71" s="72">
        <f t="shared" si="1"/>
        <v>44880.28</v>
      </c>
      <c r="D71" s="52">
        <f t="shared" si="20"/>
        <v>13152.949999999997</v>
      </c>
      <c r="E71" s="52">
        <f t="shared" si="20"/>
        <v>31727.33</v>
      </c>
      <c r="F71" s="52">
        <f t="shared" si="20"/>
        <v>0</v>
      </c>
      <c r="G71" s="52">
        <f t="shared" si="20"/>
        <v>0</v>
      </c>
      <c r="H71" s="52">
        <f t="shared" si="20"/>
        <v>0</v>
      </c>
      <c r="I71" s="52">
        <f t="shared" si="20"/>
        <v>0</v>
      </c>
    </row>
    <row r="72" spans="1:9">
      <c r="A72" s="31" t="s">
        <v>43</v>
      </c>
      <c r="B72" s="162" t="s">
        <v>31</v>
      </c>
      <c r="C72" s="72">
        <f t="shared" si="1"/>
        <v>94</v>
      </c>
      <c r="D72" s="52">
        <f t="shared" si="20"/>
        <v>0</v>
      </c>
      <c r="E72" s="52">
        <f t="shared" si="20"/>
        <v>94</v>
      </c>
      <c r="F72" s="52">
        <f t="shared" si="20"/>
        <v>0</v>
      </c>
      <c r="G72" s="52">
        <f t="shared" si="20"/>
        <v>0</v>
      </c>
      <c r="H72" s="52">
        <f t="shared" si="20"/>
        <v>0</v>
      </c>
      <c r="I72" s="52">
        <f t="shared" si="20"/>
        <v>0</v>
      </c>
    </row>
    <row r="73" spans="1:9">
      <c r="A73" s="10"/>
      <c r="B73" s="4" t="s">
        <v>32</v>
      </c>
      <c r="C73" s="72">
        <f t="shared" si="1"/>
        <v>94</v>
      </c>
      <c r="D73" s="52">
        <f t="shared" si="20"/>
        <v>0</v>
      </c>
      <c r="E73" s="52">
        <f t="shared" si="20"/>
        <v>94</v>
      </c>
      <c r="F73" s="52">
        <f t="shared" si="20"/>
        <v>0</v>
      </c>
      <c r="G73" s="52">
        <f t="shared" si="20"/>
        <v>0</v>
      </c>
      <c r="H73" s="52">
        <f t="shared" si="20"/>
        <v>0</v>
      </c>
      <c r="I73" s="52">
        <f t="shared" si="20"/>
        <v>0</v>
      </c>
    </row>
    <row r="74" spans="1:9">
      <c r="A74" s="32" t="s">
        <v>54</v>
      </c>
      <c r="B74" s="24" t="s">
        <v>31</v>
      </c>
      <c r="C74" s="72">
        <f t="shared" si="1"/>
        <v>30166.272000000001</v>
      </c>
      <c r="D74" s="52">
        <f t="shared" si="20"/>
        <v>7275.3069999999998</v>
      </c>
      <c r="E74" s="52">
        <f t="shared" si="20"/>
        <v>10166.299999999999</v>
      </c>
      <c r="F74" s="52">
        <f t="shared" si="20"/>
        <v>0</v>
      </c>
      <c r="G74" s="52">
        <f t="shared" si="20"/>
        <v>0</v>
      </c>
      <c r="H74" s="52">
        <f t="shared" si="20"/>
        <v>0</v>
      </c>
      <c r="I74" s="52">
        <f t="shared" si="20"/>
        <v>12724.665000000001</v>
      </c>
    </row>
    <row r="75" spans="1:9">
      <c r="A75" s="12"/>
      <c r="B75" s="26" t="s">
        <v>32</v>
      </c>
      <c r="C75" s="72">
        <f t="shared" si="1"/>
        <v>30166.272000000001</v>
      </c>
      <c r="D75" s="52">
        <f t="shared" si="20"/>
        <v>7275.3069999999998</v>
      </c>
      <c r="E75" s="52">
        <f t="shared" si="20"/>
        <v>10166.299999999999</v>
      </c>
      <c r="F75" s="52">
        <f t="shared" si="20"/>
        <v>0</v>
      </c>
      <c r="G75" s="52">
        <f t="shared" si="20"/>
        <v>0</v>
      </c>
      <c r="H75" s="52">
        <f t="shared" si="20"/>
        <v>0</v>
      </c>
      <c r="I75" s="52">
        <f t="shared" si="20"/>
        <v>12724.665000000001</v>
      </c>
    </row>
    <row r="76" spans="1:9">
      <c r="A76" s="19" t="s">
        <v>55</v>
      </c>
      <c r="B76" s="24" t="s">
        <v>31</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32</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751" t="s">
        <v>56</v>
      </c>
      <c r="B78" s="753"/>
      <c r="C78" s="753"/>
      <c r="D78" s="753"/>
      <c r="E78" s="753"/>
      <c r="F78" s="753"/>
      <c r="G78" s="753"/>
      <c r="H78" s="753"/>
      <c r="I78" s="754"/>
    </row>
    <row r="79" spans="1:9">
      <c r="A79" s="669" t="s">
        <v>57</v>
      </c>
      <c r="B79" s="670"/>
      <c r="C79" s="670"/>
      <c r="D79" s="670"/>
      <c r="E79" s="670"/>
      <c r="F79" s="670"/>
      <c r="G79" s="670"/>
      <c r="H79" s="670"/>
      <c r="I79" s="671"/>
    </row>
    <row r="80" spans="1:9">
      <c r="A80" s="31" t="s">
        <v>30</v>
      </c>
      <c r="B80" s="29" t="s">
        <v>31</v>
      </c>
      <c r="C80" s="53">
        <f>D80+E80+F80+G80+H80+I80</f>
        <v>2118047.5690000001</v>
      </c>
      <c r="D80" s="53">
        <f>D82+D96+D102</f>
        <v>675735.98300000001</v>
      </c>
      <c r="E80" s="53">
        <f t="shared" ref="E80:I81" si="21">E82+E96+E102</f>
        <v>354557</v>
      </c>
      <c r="F80" s="53">
        <f t="shared" si="21"/>
        <v>412945.51</v>
      </c>
      <c r="G80" s="53">
        <f t="shared" si="21"/>
        <v>445426.13</v>
      </c>
      <c r="H80" s="53">
        <f t="shared" si="21"/>
        <v>97495.97</v>
      </c>
      <c r="I80" s="53">
        <f t="shared" si="21"/>
        <v>131886.97600000002</v>
      </c>
    </row>
    <row r="81" spans="1:10" ht="13.5" thickBot="1">
      <c r="A81" s="69"/>
      <c r="B81" s="70" t="s">
        <v>32</v>
      </c>
      <c r="C81" s="53">
        <f t="shared" ref="C81:C111" si="22">D81+E81+F81+G81+H81+I81</f>
        <v>2118047.5690000001</v>
      </c>
      <c r="D81" s="53">
        <f>D83+D97+D103</f>
        <v>675735.98300000001</v>
      </c>
      <c r="E81" s="53">
        <f t="shared" si="21"/>
        <v>354557</v>
      </c>
      <c r="F81" s="53">
        <f t="shared" si="21"/>
        <v>412945.51</v>
      </c>
      <c r="G81" s="53">
        <f t="shared" si="21"/>
        <v>445426.13</v>
      </c>
      <c r="H81" s="53">
        <f t="shared" si="21"/>
        <v>97495.97</v>
      </c>
      <c r="I81" s="53">
        <f t="shared" si="21"/>
        <v>131886.97600000002</v>
      </c>
    </row>
    <row r="82" spans="1:10">
      <c r="A82" s="155" t="s">
        <v>33</v>
      </c>
      <c r="B82" s="29" t="s">
        <v>31</v>
      </c>
      <c r="C82" s="53">
        <f t="shared" si="22"/>
        <v>1854103.1689999998</v>
      </c>
      <c r="D82" s="53">
        <f>D84+D86+D88+D90</f>
        <v>454018.34299999999</v>
      </c>
      <c r="E82" s="53">
        <f t="shared" ref="E82:I83" si="23">E84+E86+E88+E90</f>
        <v>328638</v>
      </c>
      <c r="F82" s="53">
        <f t="shared" si="23"/>
        <v>410628.73</v>
      </c>
      <c r="G82" s="53">
        <f t="shared" si="23"/>
        <v>445426.13</v>
      </c>
      <c r="H82" s="53">
        <f t="shared" si="23"/>
        <v>97495.97</v>
      </c>
      <c r="I82" s="53">
        <f t="shared" si="23"/>
        <v>117895.99600000001</v>
      </c>
    </row>
    <row r="83" spans="1:10">
      <c r="A83" s="21" t="s">
        <v>50</v>
      </c>
      <c r="B83" s="26" t="s">
        <v>32</v>
      </c>
      <c r="C83" s="53">
        <f t="shared" si="22"/>
        <v>1854103.1689999998</v>
      </c>
      <c r="D83" s="53">
        <f>D85+D87+D89+D91</f>
        <v>454018.34299999999</v>
      </c>
      <c r="E83" s="53">
        <f t="shared" si="23"/>
        <v>328638</v>
      </c>
      <c r="F83" s="53">
        <f t="shared" si="23"/>
        <v>410628.73</v>
      </c>
      <c r="G83" s="53">
        <f t="shared" si="23"/>
        <v>445426.13</v>
      </c>
      <c r="H83" s="53">
        <f t="shared" si="23"/>
        <v>97495.97</v>
      </c>
      <c r="I83" s="53">
        <f t="shared" si="23"/>
        <v>117895.99600000001</v>
      </c>
    </row>
    <row r="84" spans="1:10">
      <c r="A84" s="32" t="s">
        <v>58</v>
      </c>
      <c r="B84" s="24" t="s">
        <v>31</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37</v>
      </c>
      <c r="B85" s="26" t="s">
        <v>32</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59</v>
      </c>
      <c r="B86" s="24" t="s">
        <v>31</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37</v>
      </c>
      <c r="B87" s="26" t="s">
        <v>32</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38</v>
      </c>
      <c r="B88" s="63" t="s">
        <v>31</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32</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39</v>
      </c>
      <c r="B90" s="3" t="s">
        <v>31</v>
      </c>
      <c r="C90" s="53">
        <f t="shared" si="22"/>
        <v>685996.049</v>
      </c>
      <c r="D90" s="72">
        <f>D92</f>
        <v>108338.15299999999</v>
      </c>
      <c r="E90" s="72">
        <f t="shared" ref="E90:I93" si="27">E92</f>
        <v>65043.999999999993</v>
      </c>
      <c r="F90" s="72">
        <f t="shared" si="27"/>
        <v>175912.73</v>
      </c>
      <c r="G90" s="72">
        <f t="shared" si="27"/>
        <v>210998.13000000003</v>
      </c>
      <c r="H90" s="72">
        <f t="shared" si="27"/>
        <v>13069.970000000001</v>
      </c>
      <c r="I90" s="72">
        <f t="shared" si="27"/>
        <v>112633.06600000002</v>
      </c>
    </row>
    <row r="91" spans="1:10">
      <c r="A91" s="16"/>
      <c r="B91" s="4" t="s">
        <v>32</v>
      </c>
      <c r="C91" s="53">
        <f t="shared" si="22"/>
        <v>685996.049</v>
      </c>
      <c r="D91" s="72">
        <f>D93</f>
        <v>108338.15299999999</v>
      </c>
      <c r="E91" s="72">
        <f t="shared" si="27"/>
        <v>65043.999999999993</v>
      </c>
      <c r="F91" s="72">
        <f t="shared" si="27"/>
        <v>175912.73</v>
      </c>
      <c r="G91" s="72">
        <f t="shared" si="27"/>
        <v>210998.13000000003</v>
      </c>
      <c r="H91" s="72">
        <f t="shared" si="27"/>
        <v>13069.970000000001</v>
      </c>
      <c r="I91" s="72">
        <f t="shared" si="27"/>
        <v>112633.06600000002</v>
      </c>
    </row>
    <row r="92" spans="1:10">
      <c r="A92" s="31" t="s">
        <v>60</v>
      </c>
      <c r="B92" s="29" t="s">
        <v>31</v>
      </c>
      <c r="C92" s="53">
        <f t="shared" si="22"/>
        <v>685996.049</v>
      </c>
      <c r="D92" s="72">
        <f>D94</f>
        <v>108338.15299999999</v>
      </c>
      <c r="E92" s="72">
        <f t="shared" si="27"/>
        <v>65043.999999999993</v>
      </c>
      <c r="F92" s="72">
        <f t="shared" si="27"/>
        <v>175912.73</v>
      </c>
      <c r="G92" s="72">
        <f t="shared" si="27"/>
        <v>210998.13000000003</v>
      </c>
      <c r="H92" s="72">
        <f t="shared" si="27"/>
        <v>13069.970000000001</v>
      </c>
      <c r="I92" s="72">
        <f t="shared" si="27"/>
        <v>112633.06600000002</v>
      </c>
    </row>
    <row r="93" spans="1:10">
      <c r="A93" s="31"/>
      <c r="B93" s="29" t="s">
        <v>32</v>
      </c>
      <c r="C93" s="53">
        <f t="shared" si="22"/>
        <v>685996.049</v>
      </c>
      <c r="D93" s="72">
        <f>D95</f>
        <v>108338.15299999999</v>
      </c>
      <c r="E93" s="72">
        <f t="shared" si="27"/>
        <v>65043.999999999993</v>
      </c>
      <c r="F93" s="72">
        <f t="shared" si="27"/>
        <v>175912.73</v>
      </c>
      <c r="G93" s="72">
        <f t="shared" si="27"/>
        <v>210998.13000000003</v>
      </c>
      <c r="H93" s="72">
        <f t="shared" si="27"/>
        <v>13069.970000000001</v>
      </c>
      <c r="I93" s="72">
        <f t="shared" si="27"/>
        <v>112633.06600000002</v>
      </c>
    </row>
    <row r="94" spans="1:10">
      <c r="A94" s="28" t="s">
        <v>41</v>
      </c>
      <c r="B94" s="24" t="s">
        <v>31</v>
      </c>
      <c r="C94" s="53">
        <f t="shared" si="22"/>
        <v>685996.049</v>
      </c>
      <c r="D94" s="53">
        <f t="shared" ref="D94:I95" si="28">D148+D282+D316</f>
        <v>108338.15299999999</v>
      </c>
      <c r="E94" s="53">
        <f t="shared" si="28"/>
        <v>65043.999999999993</v>
      </c>
      <c r="F94" s="53">
        <f t="shared" si="28"/>
        <v>175912.73</v>
      </c>
      <c r="G94" s="53">
        <f t="shared" si="28"/>
        <v>210998.13000000003</v>
      </c>
      <c r="H94" s="53">
        <f t="shared" si="28"/>
        <v>13069.970000000001</v>
      </c>
      <c r="I94" s="53">
        <f t="shared" si="28"/>
        <v>112633.06600000002</v>
      </c>
    </row>
    <row r="95" spans="1:10">
      <c r="A95" s="21"/>
      <c r="B95" s="26" t="s">
        <v>32</v>
      </c>
      <c r="C95" s="53">
        <f t="shared" si="22"/>
        <v>685996.049</v>
      </c>
      <c r="D95" s="53">
        <f t="shared" si="28"/>
        <v>108338.15299999999</v>
      </c>
      <c r="E95" s="53">
        <f t="shared" si="28"/>
        <v>65043.999999999993</v>
      </c>
      <c r="F95" s="53">
        <f t="shared" si="28"/>
        <v>175912.73</v>
      </c>
      <c r="G95" s="53">
        <f t="shared" si="28"/>
        <v>210998.13000000003</v>
      </c>
      <c r="H95" s="53">
        <f t="shared" si="28"/>
        <v>13069.970000000001</v>
      </c>
      <c r="I95" s="53">
        <f t="shared" si="28"/>
        <v>112633.06600000002</v>
      </c>
    </row>
    <row r="96" spans="1:10" s="261" customFormat="1">
      <c r="A96" s="288" t="s">
        <v>46</v>
      </c>
      <c r="B96" s="220" t="s">
        <v>31</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47</v>
      </c>
      <c r="B97" s="220" t="s">
        <v>32</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48</v>
      </c>
      <c r="B98" s="24" t="s">
        <v>31</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32</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61</v>
      </c>
      <c r="B100" s="56" t="s">
        <v>31</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32</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49</v>
      </c>
      <c r="B102" s="29" t="s">
        <v>31</v>
      </c>
      <c r="C102" s="53">
        <f t="shared" si="22"/>
        <v>113861.01999999999</v>
      </c>
      <c r="D102" s="53">
        <f>D104+D106</f>
        <v>73617.22</v>
      </c>
      <c r="E102" s="53">
        <f t="shared" ref="E102:I103" si="33">E104+E106</f>
        <v>24602</v>
      </c>
      <c r="F102" s="53">
        <f t="shared" si="33"/>
        <v>2316.7800000000002</v>
      </c>
      <c r="G102" s="53">
        <f t="shared" si="33"/>
        <v>0</v>
      </c>
      <c r="H102" s="53">
        <f t="shared" si="33"/>
        <v>0</v>
      </c>
      <c r="I102" s="53">
        <f t="shared" si="33"/>
        <v>13325.019999999993</v>
      </c>
    </row>
    <row r="103" spans="1:10">
      <c r="A103" s="21" t="s">
        <v>50</v>
      </c>
      <c r="B103" s="26" t="s">
        <v>32</v>
      </c>
      <c r="C103" s="53">
        <f t="shared" si="22"/>
        <v>113861.01999999999</v>
      </c>
      <c r="D103" s="53">
        <f>D105+D107</f>
        <v>73617.22</v>
      </c>
      <c r="E103" s="53">
        <f t="shared" si="33"/>
        <v>24602</v>
      </c>
      <c r="F103" s="53">
        <f t="shared" si="33"/>
        <v>2316.7800000000002</v>
      </c>
      <c r="G103" s="53">
        <f t="shared" si="33"/>
        <v>0</v>
      </c>
      <c r="H103" s="53">
        <f t="shared" si="33"/>
        <v>0</v>
      </c>
      <c r="I103" s="53">
        <f t="shared" si="33"/>
        <v>13325.019999999993</v>
      </c>
    </row>
    <row r="104" spans="1:10" s="46" customFormat="1" ht="25.5" customHeight="1">
      <c r="A104" s="216" t="s">
        <v>48</v>
      </c>
      <c r="B104" s="24" t="s">
        <v>31</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32</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39</v>
      </c>
      <c r="B106" s="3" t="s">
        <v>31</v>
      </c>
      <c r="C106" s="53">
        <f t="shared" si="22"/>
        <v>113663.51999999999</v>
      </c>
      <c r="D106" s="72">
        <f t="shared" ref="D106:I109" si="35">D108</f>
        <v>73425.02</v>
      </c>
      <c r="E106" s="72">
        <f t="shared" si="35"/>
        <v>24602</v>
      </c>
      <c r="F106" s="72">
        <f t="shared" si="35"/>
        <v>2316.7800000000002</v>
      </c>
      <c r="G106" s="72">
        <f t="shared" si="35"/>
        <v>0</v>
      </c>
      <c r="H106" s="72">
        <f t="shared" si="35"/>
        <v>0</v>
      </c>
      <c r="I106" s="72">
        <f t="shared" si="35"/>
        <v>13319.719999999994</v>
      </c>
    </row>
    <row r="107" spans="1:10">
      <c r="A107" s="16"/>
      <c r="B107" s="4" t="s">
        <v>32</v>
      </c>
      <c r="C107" s="53">
        <f t="shared" si="22"/>
        <v>113663.51999999999</v>
      </c>
      <c r="D107" s="72">
        <f t="shared" si="35"/>
        <v>73425.02</v>
      </c>
      <c r="E107" s="72">
        <f t="shared" si="35"/>
        <v>24602</v>
      </c>
      <c r="F107" s="72">
        <f t="shared" si="35"/>
        <v>2316.7800000000002</v>
      </c>
      <c r="G107" s="72">
        <f t="shared" si="35"/>
        <v>0</v>
      </c>
      <c r="H107" s="72">
        <f t="shared" si="35"/>
        <v>0</v>
      </c>
      <c r="I107" s="72">
        <f t="shared" si="35"/>
        <v>13319.719999999994</v>
      </c>
    </row>
    <row r="108" spans="1:10">
      <c r="A108" s="31" t="s">
        <v>60</v>
      </c>
      <c r="B108" s="29" t="s">
        <v>31</v>
      </c>
      <c r="C108" s="53">
        <f t="shared" si="22"/>
        <v>113663.51999999999</v>
      </c>
      <c r="D108" s="72">
        <f t="shared" si="35"/>
        <v>73425.02</v>
      </c>
      <c r="E108" s="72">
        <f t="shared" si="35"/>
        <v>24602</v>
      </c>
      <c r="F108" s="72">
        <f t="shared" si="35"/>
        <v>2316.7800000000002</v>
      </c>
      <c r="G108" s="72">
        <f t="shared" si="35"/>
        <v>0</v>
      </c>
      <c r="H108" s="72">
        <f t="shared" si="35"/>
        <v>0</v>
      </c>
      <c r="I108" s="72">
        <f t="shared" si="35"/>
        <v>13319.719999999994</v>
      </c>
    </row>
    <row r="109" spans="1:10">
      <c r="A109" s="31"/>
      <c r="B109" s="29" t="s">
        <v>32</v>
      </c>
      <c r="C109" s="53">
        <f t="shared" si="22"/>
        <v>113663.51999999999</v>
      </c>
      <c r="D109" s="53">
        <f>D111</f>
        <v>73425.02</v>
      </c>
      <c r="E109" s="53">
        <f t="shared" si="35"/>
        <v>24602</v>
      </c>
      <c r="F109" s="53">
        <f t="shared" si="35"/>
        <v>2316.7800000000002</v>
      </c>
      <c r="G109" s="53">
        <f t="shared" si="35"/>
        <v>0</v>
      </c>
      <c r="H109" s="53">
        <f t="shared" si="35"/>
        <v>0</v>
      </c>
      <c r="I109" s="53">
        <f t="shared" si="35"/>
        <v>13319.719999999994</v>
      </c>
    </row>
    <row r="110" spans="1:10">
      <c r="A110" s="28" t="s">
        <v>41</v>
      </c>
      <c r="B110" s="24" t="s">
        <v>31</v>
      </c>
      <c r="C110" s="53">
        <f t="shared" si="22"/>
        <v>113663.51999999999</v>
      </c>
      <c r="D110" s="53">
        <f>D193+D224+D267</f>
        <v>73425.02</v>
      </c>
      <c r="E110" s="53">
        <f t="shared" ref="E110:I111" si="36">E193+E224+E267</f>
        <v>24602</v>
      </c>
      <c r="F110" s="53">
        <f t="shared" si="36"/>
        <v>2316.7800000000002</v>
      </c>
      <c r="G110" s="53">
        <f t="shared" si="36"/>
        <v>0</v>
      </c>
      <c r="H110" s="53">
        <f t="shared" si="36"/>
        <v>0</v>
      </c>
      <c r="I110" s="53">
        <f t="shared" si="36"/>
        <v>13319.719999999994</v>
      </c>
    </row>
    <row r="111" spans="1:10">
      <c r="A111" s="21"/>
      <c r="B111" s="26" t="s">
        <v>32</v>
      </c>
      <c r="C111" s="53">
        <f t="shared" si="22"/>
        <v>113663.51999999999</v>
      </c>
      <c r="D111" s="53">
        <f>D194+D225+D268</f>
        <v>73425.02</v>
      </c>
      <c r="E111" s="53">
        <f t="shared" si="36"/>
        <v>24602</v>
      </c>
      <c r="F111" s="53">
        <f t="shared" si="36"/>
        <v>2316.7800000000002</v>
      </c>
      <c r="G111" s="53">
        <f t="shared" si="36"/>
        <v>0</v>
      </c>
      <c r="H111" s="53">
        <f t="shared" si="36"/>
        <v>0</v>
      </c>
      <c r="I111" s="53">
        <f t="shared" si="36"/>
        <v>13319.719999999994</v>
      </c>
    </row>
    <row r="112" spans="1:10">
      <c r="A112" s="717" t="s">
        <v>62</v>
      </c>
      <c r="B112" s="718"/>
      <c r="C112" s="718"/>
      <c r="D112" s="718"/>
      <c r="E112" s="718"/>
      <c r="F112" s="718"/>
      <c r="G112" s="718"/>
      <c r="H112" s="718"/>
      <c r="I112" s="759"/>
    </row>
    <row r="113" spans="1:15">
      <c r="A113" s="669" t="s">
        <v>57</v>
      </c>
      <c r="B113" s="670"/>
      <c r="C113" s="670"/>
      <c r="D113" s="670"/>
      <c r="E113" s="670"/>
      <c r="F113" s="670"/>
      <c r="G113" s="670"/>
      <c r="H113" s="670"/>
      <c r="I113" s="671"/>
      <c r="J113" s="213"/>
    </row>
    <row r="114" spans="1:15">
      <c r="A114" s="31" t="s">
        <v>47</v>
      </c>
      <c r="B114" s="29" t="s">
        <v>31</v>
      </c>
      <c r="C114" s="52">
        <f>D114+E114+F114+G114+H114+I114</f>
        <v>282040.30300000001</v>
      </c>
      <c r="D114" s="72">
        <f t="shared" ref="D114:I115" si="37">D116+D156</f>
        <v>173763.30300000001</v>
      </c>
      <c r="E114" s="72">
        <f t="shared" si="37"/>
        <v>99082</v>
      </c>
      <c r="F114" s="72">
        <f t="shared" si="37"/>
        <v>9141</v>
      </c>
      <c r="G114" s="72">
        <f t="shared" si="37"/>
        <v>0</v>
      </c>
      <c r="H114" s="72">
        <f t="shared" si="37"/>
        <v>0</v>
      </c>
      <c r="I114" s="72">
        <f t="shared" si="37"/>
        <v>54</v>
      </c>
      <c r="J114" s="213"/>
    </row>
    <row r="115" spans="1:15">
      <c r="A115" s="80"/>
      <c r="B115" s="26" t="s">
        <v>32</v>
      </c>
      <c r="C115" s="52">
        <f t="shared" ref="C115:C149" si="38">D115+E115+F115+G115+H115+I115</f>
        <v>282040.30300000001</v>
      </c>
      <c r="D115" s="72">
        <f t="shared" si="37"/>
        <v>173763.30300000001</v>
      </c>
      <c r="E115" s="72">
        <f t="shared" si="37"/>
        <v>99082</v>
      </c>
      <c r="F115" s="72">
        <f t="shared" si="37"/>
        <v>9141</v>
      </c>
      <c r="G115" s="72">
        <f t="shared" si="37"/>
        <v>0</v>
      </c>
      <c r="H115" s="72">
        <f t="shared" si="37"/>
        <v>0</v>
      </c>
      <c r="I115" s="72">
        <f t="shared" si="37"/>
        <v>54</v>
      </c>
      <c r="J115" s="213"/>
    </row>
    <row r="116" spans="1:15" s="46" customFormat="1">
      <c r="A116" s="23" t="s">
        <v>63</v>
      </c>
      <c r="B116" s="41" t="s">
        <v>31</v>
      </c>
      <c r="C116" s="52">
        <f t="shared" si="38"/>
        <v>229292.30300000001</v>
      </c>
      <c r="D116" s="72">
        <f t="shared" ref="D116:I117" si="39">D118+D138+D144</f>
        <v>121565.303</v>
      </c>
      <c r="E116" s="72">
        <f t="shared" si="39"/>
        <v>98586</v>
      </c>
      <c r="F116" s="72">
        <f t="shared" si="39"/>
        <v>9141</v>
      </c>
      <c r="G116" s="72">
        <f t="shared" si="39"/>
        <v>0</v>
      </c>
      <c r="H116" s="72">
        <f t="shared" si="39"/>
        <v>0</v>
      </c>
      <c r="I116" s="72">
        <f t="shared" si="39"/>
        <v>0</v>
      </c>
      <c r="J116" s="261"/>
    </row>
    <row r="117" spans="1:15" s="46" customFormat="1">
      <c r="A117" s="21" t="s">
        <v>47</v>
      </c>
      <c r="B117" s="41" t="s">
        <v>32</v>
      </c>
      <c r="C117" s="52">
        <f t="shared" si="38"/>
        <v>229292.30300000001</v>
      </c>
      <c r="D117" s="72">
        <f t="shared" si="39"/>
        <v>121565.303</v>
      </c>
      <c r="E117" s="72">
        <f t="shared" si="39"/>
        <v>98586</v>
      </c>
      <c r="F117" s="72">
        <f t="shared" si="39"/>
        <v>9141</v>
      </c>
      <c r="G117" s="72">
        <f t="shared" si="39"/>
        <v>0</v>
      </c>
      <c r="H117" s="72">
        <f t="shared" si="39"/>
        <v>0</v>
      </c>
      <c r="I117" s="72">
        <f t="shared" si="39"/>
        <v>0</v>
      </c>
      <c r="J117" s="261"/>
    </row>
    <row r="118" spans="1:15" s="46" customFormat="1" ht="25.5" customHeight="1">
      <c r="A118" s="216" t="s">
        <v>48</v>
      </c>
      <c r="B118" s="24" t="s">
        <v>31</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32</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64</v>
      </c>
      <c r="B120" s="218" t="s">
        <v>31</v>
      </c>
      <c r="C120" s="205">
        <f t="shared" si="38"/>
        <v>22572</v>
      </c>
      <c r="D120" s="205">
        <f>1+30+29+387+2056+13851+5528</f>
        <v>21882</v>
      </c>
      <c r="E120" s="205">
        <v>690</v>
      </c>
      <c r="F120" s="205">
        <v>0</v>
      </c>
      <c r="G120" s="205">
        <v>0</v>
      </c>
      <c r="H120" s="205">
        <v>0</v>
      </c>
      <c r="I120" s="205">
        <f t="shared" ref="I120" si="41">I121</f>
        <v>0</v>
      </c>
      <c r="J120" s="816" t="s">
        <v>65</v>
      </c>
      <c r="K120" s="735"/>
      <c r="L120" s="735"/>
      <c r="M120" s="735"/>
      <c r="N120" s="735"/>
      <c r="O120" s="735"/>
    </row>
    <row r="121" spans="1:15" s="262" customFormat="1">
      <c r="A121" s="282"/>
      <c r="B121" s="219" t="s">
        <v>32</v>
      </c>
      <c r="C121" s="205">
        <f t="shared" si="38"/>
        <v>22572</v>
      </c>
      <c r="D121" s="205">
        <f>1+30+29+387+2056+13851+5528</f>
        <v>21882</v>
      </c>
      <c r="E121" s="205">
        <v>690</v>
      </c>
      <c r="F121" s="205">
        <v>0</v>
      </c>
      <c r="G121" s="205">
        <v>0</v>
      </c>
      <c r="H121" s="205">
        <v>0</v>
      </c>
      <c r="I121" s="205">
        <v>0</v>
      </c>
      <c r="J121" s="736"/>
      <c r="K121" s="735"/>
      <c r="L121" s="735"/>
      <c r="M121" s="735"/>
      <c r="N121" s="735"/>
      <c r="O121" s="735"/>
    </row>
    <row r="122" spans="1:15" s="266" customFormat="1" ht="25.5">
      <c r="A122" s="212" t="s">
        <v>66</v>
      </c>
      <c r="B122" s="218" t="s">
        <v>31</v>
      </c>
      <c r="C122" s="205">
        <f t="shared" si="38"/>
        <v>25462</v>
      </c>
      <c r="D122" s="205">
        <f>1+37+6150+7824+8829+843</f>
        <v>23684</v>
      </c>
      <c r="E122" s="205">
        <v>1778</v>
      </c>
      <c r="F122" s="205">
        <v>0</v>
      </c>
      <c r="G122" s="205">
        <v>0</v>
      </c>
      <c r="H122" s="205">
        <v>0</v>
      </c>
      <c r="I122" s="205">
        <f t="shared" ref="I122" si="42">I123</f>
        <v>0</v>
      </c>
      <c r="J122" s="797" t="s">
        <v>67</v>
      </c>
      <c r="K122" s="790"/>
      <c r="L122" s="790"/>
      <c r="M122" s="790"/>
      <c r="N122" s="790"/>
      <c r="O122" s="790"/>
    </row>
    <row r="123" spans="1:15" s="147" customFormat="1">
      <c r="A123" s="272"/>
      <c r="B123" s="86" t="s">
        <v>32</v>
      </c>
      <c r="C123" s="84">
        <f t="shared" si="38"/>
        <v>25462</v>
      </c>
      <c r="D123" s="84">
        <f>1+37+6150+7824+8829+843</f>
        <v>23684</v>
      </c>
      <c r="E123" s="84">
        <v>1778</v>
      </c>
      <c r="F123" s="84">
        <v>0</v>
      </c>
      <c r="G123" s="84">
        <v>0</v>
      </c>
      <c r="H123" s="84">
        <v>0</v>
      </c>
      <c r="I123" s="84">
        <v>0</v>
      </c>
      <c r="J123" s="789"/>
      <c r="K123" s="790"/>
      <c r="L123" s="790"/>
      <c r="M123" s="790"/>
      <c r="N123" s="790"/>
      <c r="O123" s="790"/>
    </row>
    <row r="124" spans="1:15" s="266" customFormat="1">
      <c r="A124" s="212" t="s">
        <v>68</v>
      </c>
      <c r="B124" s="218" t="s">
        <v>31</v>
      </c>
      <c r="C124" s="205">
        <f t="shared" si="38"/>
        <v>14348</v>
      </c>
      <c r="D124" s="205">
        <f>1+8+19+4474+5087+630</f>
        <v>10219</v>
      </c>
      <c r="E124" s="205">
        <v>4129</v>
      </c>
      <c r="F124" s="205">
        <v>0</v>
      </c>
      <c r="G124" s="205">
        <v>0</v>
      </c>
      <c r="H124" s="205">
        <v>0</v>
      </c>
      <c r="I124" s="205">
        <v>0</v>
      </c>
    </row>
    <row r="125" spans="1:15" s="262" customFormat="1">
      <c r="A125" s="282"/>
      <c r="B125" s="219" t="s">
        <v>32</v>
      </c>
      <c r="C125" s="205">
        <f t="shared" si="38"/>
        <v>14348</v>
      </c>
      <c r="D125" s="205">
        <f>1+8+19+4474+5087+630</f>
        <v>10219</v>
      </c>
      <c r="E125" s="205">
        <v>4129</v>
      </c>
      <c r="F125" s="205">
        <v>0</v>
      </c>
      <c r="G125" s="205">
        <v>0</v>
      </c>
      <c r="H125" s="205">
        <v>0</v>
      </c>
      <c r="I125" s="205">
        <v>0</v>
      </c>
    </row>
    <row r="126" spans="1:15" s="266" customFormat="1" ht="25.5">
      <c r="A126" s="212" t="s">
        <v>69</v>
      </c>
      <c r="B126" s="218" t="s">
        <v>31</v>
      </c>
      <c r="C126" s="205">
        <f t="shared" si="38"/>
        <v>26004</v>
      </c>
      <c r="D126" s="205">
        <f>1+50+11337+14312+181+123</f>
        <v>26004</v>
      </c>
      <c r="E126" s="205">
        <v>0</v>
      </c>
      <c r="F126" s="205">
        <v>0</v>
      </c>
      <c r="G126" s="205">
        <v>0</v>
      </c>
      <c r="H126" s="205">
        <v>0</v>
      </c>
      <c r="I126" s="205">
        <v>0</v>
      </c>
      <c r="J126" s="703" t="s">
        <v>70</v>
      </c>
      <c r="K126" s="801"/>
      <c r="L126" s="801"/>
      <c r="M126" s="801"/>
      <c r="N126" s="801"/>
    </row>
    <row r="127" spans="1:15" s="262" customFormat="1">
      <c r="A127" s="282"/>
      <c r="B127" s="219" t="s">
        <v>32</v>
      </c>
      <c r="C127" s="205">
        <f t="shared" si="38"/>
        <v>26004</v>
      </c>
      <c r="D127" s="205">
        <f>1+50+11337+14312+181+123</f>
        <v>26004</v>
      </c>
      <c r="E127" s="205">
        <v>0</v>
      </c>
      <c r="F127" s="205">
        <v>0</v>
      </c>
      <c r="G127" s="205">
        <v>0</v>
      </c>
      <c r="H127" s="205">
        <v>0</v>
      </c>
      <c r="I127" s="205">
        <v>0</v>
      </c>
      <c r="J127" s="802"/>
      <c r="K127" s="801"/>
      <c r="L127" s="801"/>
      <c r="M127" s="801"/>
      <c r="N127" s="801"/>
    </row>
    <row r="128" spans="1:15" s="266" customFormat="1" ht="25.5">
      <c r="A128" s="212" t="s">
        <v>71</v>
      </c>
      <c r="B128" s="218" t="s">
        <v>31</v>
      </c>
      <c r="C128" s="205">
        <f t="shared" si="38"/>
        <v>3452</v>
      </c>
      <c r="D128" s="205">
        <f>3+8+126+401+2899+6</f>
        <v>3443</v>
      </c>
      <c r="E128" s="205">
        <v>9</v>
      </c>
      <c r="F128" s="205">
        <v>0</v>
      </c>
      <c r="G128" s="205">
        <v>0</v>
      </c>
      <c r="H128" s="205">
        <v>0</v>
      </c>
      <c r="I128" s="205">
        <v>0</v>
      </c>
      <c r="J128" s="816"/>
      <c r="K128" s="735"/>
      <c r="L128" s="735"/>
      <c r="M128" s="735"/>
      <c r="N128" s="735"/>
    </row>
    <row r="129" spans="1:16" s="262" customFormat="1">
      <c r="A129" s="204"/>
      <c r="B129" s="219" t="s">
        <v>32</v>
      </c>
      <c r="C129" s="205">
        <f t="shared" si="38"/>
        <v>3452</v>
      </c>
      <c r="D129" s="205">
        <f>3+8+126+401+2899+6</f>
        <v>3443</v>
      </c>
      <c r="E129" s="205">
        <v>9</v>
      </c>
      <c r="F129" s="205">
        <v>0</v>
      </c>
      <c r="G129" s="205">
        <v>0</v>
      </c>
      <c r="H129" s="205">
        <v>0</v>
      </c>
      <c r="I129" s="205">
        <v>0</v>
      </c>
      <c r="J129" s="736"/>
      <c r="K129" s="735"/>
      <c r="L129" s="735"/>
      <c r="M129" s="735"/>
      <c r="N129" s="735"/>
    </row>
    <row r="130" spans="1:16" s="266" customFormat="1" ht="25.5">
      <c r="A130" s="212" t="s">
        <v>72</v>
      </c>
      <c r="B130" s="218" t="s">
        <v>31</v>
      </c>
      <c r="C130" s="205">
        <f t="shared" si="38"/>
        <v>8447</v>
      </c>
      <c r="D130" s="205">
        <f>2+13+579+5888+525</f>
        <v>7007</v>
      </c>
      <c r="E130" s="205">
        <v>1440</v>
      </c>
      <c r="F130" s="205">
        <v>0</v>
      </c>
      <c r="G130" s="205">
        <f>2711-2711</f>
        <v>0</v>
      </c>
      <c r="H130" s="205">
        <v>0</v>
      </c>
      <c r="I130" s="205">
        <v>0</v>
      </c>
      <c r="J130" s="734"/>
      <c r="K130" s="735"/>
      <c r="L130" s="735"/>
      <c r="M130" s="735"/>
      <c r="N130" s="735"/>
      <c r="O130" s="735"/>
      <c r="P130" s="735"/>
    </row>
    <row r="131" spans="1:16" s="215" customFormat="1">
      <c r="A131" s="204"/>
      <c r="B131" s="219" t="s">
        <v>32</v>
      </c>
      <c r="C131" s="205">
        <f t="shared" si="38"/>
        <v>8447</v>
      </c>
      <c r="D131" s="205">
        <f>2+13+579+5888+525</f>
        <v>7007</v>
      </c>
      <c r="E131" s="205">
        <v>1440</v>
      </c>
      <c r="F131" s="205">
        <v>0</v>
      </c>
      <c r="G131" s="205">
        <f>2711-2711</f>
        <v>0</v>
      </c>
      <c r="H131" s="205">
        <v>0</v>
      </c>
      <c r="I131" s="205">
        <v>0</v>
      </c>
      <c r="J131" s="736"/>
      <c r="K131" s="735"/>
      <c r="L131" s="735"/>
      <c r="M131" s="735"/>
      <c r="N131" s="735"/>
      <c r="O131" s="735"/>
      <c r="P131" s="735"/>
    </row>
    <row r="132" spans="1:16" s="266" customFormat="1" ht="25.5">
      <c r="A132" s="212" t="s">
        <v>73</v>
      </c>
      <c r="B132" s="218" t="s">
        <v>31</v>
      </c>
      <c r="C132" s="205">
        <f t="shared" si="38"/>
        <v>10222</v>
      </c>
      <c r="D132" s="205">
        <f>3+2+375+9655+187</f>
        <v>10222</v>
      </c>
      <c r="E132" s="205">
        <v>0</v>
      </c>
      <c r="F132" s="205">
        <v>0</v>
      </c>
      <c r="G132" s="205">
        <v>0</v>
      </c>
      <c r="H132" s="205">
        <v>0</v>
      </c>
      <c r="I132" s="205">
        <v>0</v>
      </c>
      <c r="J132" s="734" t="s">
        <v>74</v>
      </c>
      <c r="K132" s="804"/>
      <c r="L132" s="804"/>
      <c r="M132" s="804"/>
      <c r="N132" s="804"/>
      <c r="O132" s="804"/>
    </row>
    <row r="133" spans="1:16" s="20" customFormat="1">
      <c r="A133" s="429"/>
      <c r="B133" s="219" t="s">
        <v>32</v>
      </c>
      <c r="C133" s="205">
        <f t="shared" si="38"/>
        <v>10222</v>
      </c>
      <c r="D133" s="205">
        <f>3+2+375+9655+187</f>
        <v>10222</v>
      </c>
      <c r="E133" s="205">
        <v>0</v>
      </c>
      <c r="F133" s="205">
        <v>0</v>
      </c>
      <c r="G133" s="205">
        <v>0</v>
      </c>
      <c r="H133" s="205">
        <v>0</v>
      </c>
      <c r="I133" s="205">
        <v>0</v>
      </c>
      <c r="J133" s="806"/>
      <c r="K133" s="804"/>
      <c r="L133" s="804"/>
      <c r="M133" s="804"/>
      <c r="N133" s="804"/>
      <c r="O133" s="804"/>
    </row>
    <row r="134" spans="1:16" s="266" customFormat="1" ht="25.5">
      <c r="A134" s="212" t="s">
        <v>75</v>
      </c>
      <c r="B134" s="218" t="s">
        <v>31</v>
      </c>
      <c r="C134" s="205">
        <f t="shared" si="38"/>
        <v>8626</v>
      </c>
      <c r="D134" s="205">
        <f>3+2+331+8067+223</f>
        <v>8626</v>
      </c>
      <c r="E134" s="205">
        <v>0</v>
      </c>
      <c r="F134" s="205">
        <v>0</v>
      </c>
      <c r="G134" s="205">
        <v>0</v>
      </c>
      <c r="H134" s="205">
        <v>0</v>
      </c>
      <c r="I134" s="205">
        <v>0</v>
      </c>
      <c r="J134" s="734"/>
      <c r="K134" s="735"/>
      <c r="L134" s="735"/>
      <c r="M134" s="735"/>
      <c r="N134" s="735"/>
      <c r="O134" s="735"/>
    </row>
    <row r="135" spans="1:16" s="215" customFormat="1">
      <c r="A135" s="429"/>
      <c r="B135" s="219" t="s">
        <v>32</v>
      </c>
      <c r="C135" s="205">
        <f t="shared" si="38"/>
        <v>8626</v>
      </c>
      <c r="D135" s="205">
        <f>3+2+331+8067+223</f>
        <v>8626</v>
      </c>
      <c r="E135" s="205">
        <v>0</v>
      </c>
      <c r="F135" s="205">
        <v>0</v>
      </c>
      <c r="G135" s="205">
        <v>0</v>
      </c>
      <c r="H135" s="205">
        <v>0</v>
      </c>
      <c r="I135" s="205">
        <v>0</v>
      </c>
      <c r="J135" s="736"/>
      <c r="K135" s="735"/>
      <c r="L135" s="735"/>
      <c r="M135" s="735"/>
      <c r="N135" s="735"/>
      <c r="O135" s="735"/>
    </row>
    <row r="136" spans="1:16" s="214" customFormat="1" ht="39" customHeight="1">
      <c r="A136" s="430" t="s">
        <v>76</v>
      </c>
      <c r="B136" s="218" t="s">
        <v>31</v>
      </c>
      <c r="C136" s="205">
        <f>D136+E136+F136+G136+H136+I136</f>
        <v>6997</v>
      </c>
      <c r="D136" s="205">
        <f>3+6860+134</f>
        <v>6997</v>
      </c>
      <c r="E136" s="205">
        <v>0</v>
      </c>
      <c r="F136" s="205">
        <v>0</v>
      </c>
      <c r="G136" s="205">
        <v>0</v>
      </c>
      <c r="H136" s="205">
        <v>0</v>
      </c>
      <c r="I136" s="205">
        <v>0</v>
      </c>
      <c r="J136" s="685" t="s">
        <v>77</v>
      </c>
      <c r="K136" s="711"/>
      <c r="L136" s="711"/>
      <c r="M136" s="711"/>
      <c r="N136" s="711"/>
      <c r="O136" s="711"/>
    </row>
    <row r="137" spans="1:16" s="211" customFormat="1">
      <c r="A137" s="43"/>
      <c r="B137" s="62" t="s">
        <v>32</v>
      </c>
      <c r="C137" s="64">
        <f>D137+E137+F137+G137+H137+I137</f>
        <v>6997</v>
      </c>
      <c r="D137" s="64">
        <f>3+6860+134</f>
        <v>6997</v>
      </c>
      <c r="E137" s="64">
        <v>0</v>
      </c>
      <c r="F137" s="64">
        <v>0</v>
      </c>
      <c r="G137" s="64">
        <v>0</v>
      </c>
      <c r="H137" s="64">
        <v>0</v>
      </c>
      <c r="I137" s="64">
        <v>0</v>
      </c>
      <c r="J137" s="712"/>
      <c r="K137" s="711"/>
      <c r="L137" s="711"/>
      <c r="M137" s="711"/>
      <c r="N137" s="711"/>
      <c r="O137" s="711"/>
    </row>
    <row r="138" spans="1:16" s="20" customFormat="1" ht="25.5" customHeight="1">
      <c r="A138" s="316" t="s">
        <v>38</v>
      </c>
      <c r="B138" s="63" t="s">
        <v>31</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32</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78</v>
      </c>
      <c r="B140" s="241" t="s">
        <v>31</v>
      </c>
      <c r="C140" s="253">
        <f t="shared" si="43"/>
        <v>2358</v>
      </c>
      <c r="D140" s="253">
        <v>718</v>
      </c>
      <c r="E140" s="253">
        <v>1640</v>
      </c>
      <c r="F140" s="253">
        <v>0</v>
      </c>
      <c r="G140" s="253">
        <v>0</v>
      </c>
      <c r="H140" s="253">
        <v>0</v>
      </c>
      <c r="I140" s="253">
        <v>0</v>
      </c>
      <c r="J140" s="839" t="s">
        <v>79</v>
      </c>
      <c r="K140" s="711"/>
      <c r="L140" s="711"/>
      <c r="M140" s="711"/>
      <c r="N140" s="711"/>
      <c r="O140" s="711"/>
    </row>
    <row r="141" spans="1:16">
      <c r="A141" s="217"/>
      <c r="B141" s="228" t="s">
        <v>32</v>
      </c>
      <c r="C141" s="253">
        <f t="shared" si="43"/>
        <v>2358</v>
      </c>
      <c r="D141" s="253">
        <v>718</v>
      </c>
      <c r="E141" s="253">
        <v>1640</v>
      </c>
      <c r="F141" s="253">
        <v>0</v>
      </c>
      <c r="G141" s="253">
        <v>0</v>
      </c>
      <c r="H141" s="253">
        <v>0</v>
      </c>
      <c r="I141" s="253">
        <v>0</v>
      </c>
      <c r="J141" s="712"/>
      <c r="K141" s="711"/>
      <c r="L141" s="711"/>
      <c r="M141" s="711"/>
      <c r="N141" s="711"/>
      <c r="O141" s="711"/>
    </row>
    <row r="142" spans="1:16" s="214" customFormat="1" ht="16.5" customHeight="1">
      <c r="A142" s="513" t="s">
        <v>80</v>
      </c>
      <c r="B142" s="241" t="s">
        <v>31</v>
      </c>
      <c r="C142" s="253">
        <f t="shared" si="43"/>
        <v>70187</v>
      </c>
      <c r="D142" s="253">
        <v>1997</v>
      </c>
      <c r="E142" s="253">
        <v>67902</v>
      </c>
      <c r="F142" s="253">
        <v>288</v>
      </c>
      <c r="G142" s="253">
        <v>0</v>
      </c>
      <c r="H142" s="253">
        <v>0</v>
      </c>
      <c r="I142" s="253">
        <v>0</v>
      </c>
      <c r="J142" s="688" t="s">
        <v>81</v>
      </c>
      <c r="K142" s="711"/>
      <c r="L142" s="711"/>
      <c r="M142" s="711"/>
      <c r="N142" s="711"/>
      <c r="O142" s="711"/>
    </row>
    <row r="143" spans="1:16" s="214" customFormat="1">
      <c r="A143" s="351"/>
      <c r="B143" s="228" t="s">
        <v>32</v>
      </c>
      <c r="C143" s="253">
        <f t="shared" si="43"/>
        <v>70187</v>
      </c>
      <c r="D143" s="253">
        <v>1997</v>
      </c>
      <c r="E143" s="253">
        <v>67902</v>
      </c>
      <c r="F143" s="253">
        <v>288</v>
      </c>
      <c r="G143" s="253">
        <v>0</v>
      </c>
      <c r="H143" s="253">
        <v>0</v>
      </c>
      <c r="I143" s="253">
        <v>0</v>
      </c>
      <c r="J143" s="711"/>
      <c r="K143" s="711"/>
      <c r="L143" s="711"/>
      <c r="M143" s="711"/>
      <c r="N143" s="711"/>
      <c r="O143" s="711"/>
    </row>
    <row r="144" spans="1:16" s="211" customFormat="1">
      <c r="A144" s="19" t="s">
        <v>39</v>
      </c>
      <c r="B144" s="162" t="s">
        <v>31</v>
      </c>
      <c r="C144" s="64">
        <f t="shared" si="38"/>
        <v>30617.303</v>
      </c>
      <c r="D144" s="64">
        <f t="shared" ref="D144:I147" si="45">D146</f>
        <v>766.303</v>
      </c>
      <c r="E144" s="64">
        <f t="shared" si="45"/>
        <v>20998</v>
      </c>
      <c r="F144" s="64">
        <f t="shared" si="45"/>
        <v>8853</v>
      </c>
      <c r="G144" s="64">
        <f t="shared" si="45"/>
        <v>0</v>
      </c>
      <c r="H144" s="64">
        <f t="shared" si="45"/>
        <v>0</v>
      </c>
      <c r="I144" s="64">
        <f t="shared" si="45"/>
        <v>0</v>
      </c>
      <c r="J144" s="214"/>
    </row>
    <row r="145" spans="1:16" s="20" customFormat="1">
      <c r="A145" s="16"/>
      <c r="B145" s="4" t="s">
        <v>32</v>
      </c>
      <c r="C145" s="64">
        <f t="shared" si="38"/>
        <v>30617.303</v>
      </c>
      <c r="D145" s="64">
        <f t="shared" si="45"/>
        <v>766.303</v>
      </c>
      <c r="E145" s="64">
        <f t="shared" si="45"/>
        <v>20998</v>
      </c>
      <c r="F145" s="64">
        <f t="shared" si="45"/>
        <v>8853</v>
      </c>
      <c r="G145" s="64">
        <f t="shared" si="45"/>
        <v>0</v>
      </c>
      <c r="H145" s="64">
        <f t="shared" si="45"/>
        <v>0</v>
      </c>
      <c r="I145" s="64">
        <f t="shared" si="45"/>
        <v>0</v>
      </c>
      <c r="J145" s="215"/>
    </row>
    <row r="146" spans="1:16" s="211" customFormat="1">
      <c r="A146" s="19" t="s">
        <v>53</v>
      </c>
      <c r="B146" s="162" t="s">
        <v>31</v>
      </c>
      <c r="C146" s="64">
        <f t="shared" si="38"/>
        <v>30617.303</v>
      </c>
      <c r="D146" s="64">
        <f t="shared" si="45"/>
        <v>766.303</v>
      </c>
      <c r="E146" s="64">
        <f t="shared" si="45"/>
        <v>20998</v>
      </c>
      <c r="F146" s="64">
        <f t="shared" si="45"/>
        <v>8853</v>
      </c>
      <c r="G146" s="64">
        <f t="shared" si="45"/>
        <v>0</v>
      </c>
      <c r="H146" s="64">
        <f t="shared" si="45"/>
        <v>0</v>
      </c>
      <c r="I146" s="64">
        <f t="shared" si="45"/>
        <v>0</v>
      </c>
      <c r="J146" s="214"/>
    </row>
    <row r="147" spans="1:16" s="20" customFormat="1">
      <c r="A147" s="10"/>
      <c r="B147" s="4" t="s">
        <v>32</v>
      </c>
      <c r="C147" s="64">
        <f t="shared" si="38"/>
        <v>30617.303</v>
      </c>
      <c r="D147" s="64">
        <f t="shared" si="45"/>
        <v>766.303</v>
      </c>
      <c r="E147" s="64">
        <f t="shared" si="45"/>
        <v>20998</v>
      </c>
      <c r="F147" s="64">
        <f t="shared" si="45"/>
        <v>8853</v>
      </c>
      <c r="G147" s="64">
        <f t="shared" si="45"/>
        <v>0</v>
      </c>
      <c r="H147" s="64">
        <f t="shared" si="45"/>
        <v>0</v>
      </c>
      <c r="I147" s="64">
        <f t="shared" si="45"/>
        <v>0</v>
      </c>
      <c r="J147" s="215"/>
    </row>
    <row r="148" spans="1:16" s="211" customFormat="1">
      <c r="A148" s="81" t="s">
        <v>61</v>
      </c>
      <c r="B148" s="24" t="s">
        <v>31</v>
      </c>
      <c r="C148" s="64">
        <f t="shared" si="38"/>
        <v>30617.303</v>
      </c>
      <c r="D148" s="64">
        <f>D150+D152+D154</f>
        <v>766.303</v>
      </c>
      <c r="E148" s="64">
        <f t="shared" ref="E148:I149" si="46">E150+E152+E154</f>
        <v>20998</v>
      </c>
      <c r="F148" s="64">
        <f t="shared" si="46"/>
        <v>8853</v>
      </c>
      <c r="G148" s="64">
        <f t="shared" si="46"/>
        <v>0</v>
      </c>
      <c r="H148" s="64">
        <f t="shared" si="46"/>
        <v>0</v>
      </c>
      <c r="I148" s="64">
        <f t="shared" si="46"/>
        <v>0</v>
      </c>
      <c r="J148" s="214"/>
    </row>
    <row r="149" spans="1:16" s="20" customFormat="1">
      <c r="A149" s="10"/>
      <c r="B149" s="26" t="s">
        <v>32</v>
      </c>
      <c r="C149" s="64">
        <f t="shared" si="38"/>
        <v>30617.303</v>
      </c>
      <c r="D149" s="64">
        <f>D151+D153+D155</f>
        <v>766.303</v>
      </c>
      <c r="E149" s="64">
        <f t="shared" si="46"/>
        <v>20998</v>
      </c>
      <c r="F149" s="64">
        <f t="shared" si="46"/>
        <v>8853</v>
      </c>
      <c r="G149" s="64">
        <f t="shared" si="46"/>
        <v>0</v>
      </c>
      <c r="H149" s="64">
        <f t="shared" si="46"/>
        <v>0</v>
      </c>
      <c r="I149" s="64">
        <f t="shared" si="46"/>
        <v>0</v>
      </c>
      <c r="J149" s="215"/>
    </row>
    <row r="150" spans="1:16" s="266" customFormat="1" ht="66.75" customHeight="1">
      <c r="A150" s="408" t="s">
        <v>82</v>
      </c>
      <c r="B150" s="218" t="s">
        <v>31</v>
      </c>
      <c r="C150" s="205">
        <f>D150+E150+F150+G150+H150+I150</f>
        <v>4173.3029999999999</v>
      </c>
      <c r="D150" s="205">
        <f>97.03+0.563+1.71</f>
        <v>99.302999999999997</v>
      </c>
      <c r="E150" s="64">
        <v>4074</v>
      </c>
      <c r="F150" s="205">
        <v>0</v>
      </c>
      <c r="G150" s="205">
        <v>0</v>
      </c>
      <c r="H150" s="205">
        <v>0</v>
      </c>
      <c r="I150" s="205">
        <v>0</v>
      </c>
      <c r="J150" s="807" t="s">
        <v>83</v>
      </c>
      <c r="K150" s="792"/>
      <c r="L150" s="792"/>
      <c r="M150" s="792"/>
      <c r="N150" s="792"/>
      <c r="O150" s="792"/>
      <c r="P150" s="792"/>
    </row>
    <row r="151" spans="1:16" s="211" customFormat="1">
      <c r="A151" s="43"/>
      <c r="B151" s="62" t="s">
        <v>32</v>
      </c>
      <c r="C151" s="64">
        <f>D151+E151+F151+G151+H151+I151</f>
        <v>4173.3029999999999</v>
      </c>
      <c r="D151" s="64">
        <f>97.03+0.563+1.71</f>
        <v>99.302999999999997</v>
      </c>
      <c r="E151" s="64">
        <v>4074</v>
      </c>
      <c r="F151" s="64">
        <v>0</v>
      </c>
      <c r="G151" s="64">
        <v>0</v>
      </c>
      <c r="H151" s="64">
        <v>0</v>
      </c>
      <c r="I151" s="64">
        <v>0</v>
      </c>
      <c r="J151" s="791"/>
      <c r="K151" s="792"/>
      <c r="L151" s="792"/>
      <c r="M151" s="792"/>
      <c r="N151" s="792"/>
      <c r="O151" s="792"/>
      <c r="P151" s="792"/>
    </row>
    <row r="152" spans="1:16" s="211" customFormat="1" ht="40.5" customHeight="1">
      <c r="A152" s="378" t="s">
        <v>84</v>
      </c>
      <c r="B152" s="241" t="s">
        <v>31</v>
      </c>
      <c r="C152" s="253">
        <f t="shared" ref="C152:C155" si="47">D152+E152+F152+G152+H152+I152</f>
        <v>3085</v>
      </c>
      <c r="D152" s="253">
        <f>212+383</f>
        <v>595</v>
      </c>
      <c r="E152" s="253">
        <v>2490</v>
      </c>
      <c r="F152" s="253">
        <v>0</v>
      </c>
      <c r="G152" s="253">
        <v>0</v>
      </c>
      <c r="H152" s="253">
        <v>0</v>
      </c>
      <c r="I152" s="253">
        <v>0</v>
      </c>
      <c r="J152" s="839" t="s">
        <v>85</v>
      </c>
      <c r="K152" s="711"/>
      <c r="L152" s="711"/>
      <c r="M152" s="711"/>
      <c r="N152" s="711"/>
      <c r="O152" s="711"/>
    </row>
    <row r="153" spans="1:16">
      <c r="A153" s="217"/>
      <c r="B153" s="228" t="s">
        <v>32</v>
      </c>
      <c r="C153" s="253">
        <f t="shared" si="47"/>
        <v>3085</v>
      </c>
      <c r="D153" s="253">
        <f>212+383</f>
        <v>595</v>
      </c>
      <c r="E153" s="253">
        <v>2490</v>
      </c>
      <c r="F153" s="253">
        <v>0</v>
      </c>
      <c r="G153" s="253">
        <v>0</v>
      </c>
      <c r="H153" s="253">
        <v>0</v>
      </c>
      <c r="I153" s="253">
        <v>0</v>
      </c>
      <c r="J153" s="712"/>
      <c r="K153" s="711"/>
      <c r="L153" s="711"/>
      <c r="M153" s="711"/>
      <c r="N153" s="711"/>
      <c r="O153" s="711"/>
    </row>
    <row r="154" spans="1:16" s="214" customFormat="1" ht="16.5" customHeight="1">
      <c r="A154" s="513" t="s">
        <v>86</v>
      </c>
      <c r="B154" s="241" t="s">
        <v>31</v>
      </c>
      <c r="C154" s="253">
        <f t="shared" si="47"/>
        <v>23359</v>
      </c>
      <c r="D154" s="253">
        <v>72</v>
      </c>
      <c r="E154" s="253">
        <f>5434+9000</f>
        <v>14434</v>
      </c>
      <c r="F154" s="253">
        <f>17853-9000</f>
        <v>8853</v>
      </c>
      <c r="G154" s="253">
        <v>0</v>
      </c>
      <c r="H154" s="253">
        <v>0</v>
      </c>
      <c r="I154" s="253">
        <v>0</v>
      </c>
    </row>
    <row r="155" spans="1:16" s="214" customFormat="1">
      <c r="A155" s="351"/>
      <c r="B155" s="228" t="s">
        <v>32</v>
      </c>
      <c r="C155" s="253">
        <f t="shared" si="47"/>
        <v>23359</v>
      </c>
      <c r="D155" s="253">
        <v>72</v>
      </c>
      <c r="E155" s="253">
        <f>5434+9000</f>
        <v>14434</v>
      </c>
      <c r="F155" s="253">
        <f>17853-9000</f>
        <v>8853</v>
      </c>
      <c r="G155" s="253">
        <v>0</v>
      </c>
      <c r="H155" s="253">
        <v>0</v>
      </c>
      <c r="I155" s="253">
        <v>0</v>
      </c>
    </row>
    <row r="156" spans="1:16" s="261" customFormat="1">
      <c r="A156" s="288" t="s">
        <v>46</v>
      </c>
      <c r="B156" s="220" t="s">
        <v>31</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47</v>
      </c>
      <c r="B157" s="220" t="s">
        <v>32</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48</v>
      </c>
      <c r="B158" s="24" t="s">
        <v>31</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32</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64</v>
      </c>
      <c r="B160" s="218" t="s">
        <v>31</v>
      </c>
      <c r="C160" s="205">
        <f t="shared" si="49"/>
        <v>3695</v>
      </c>
      <c r="D160" s="205">
        <f>42+267+3386</f>
        <v>3695</v>
      </c>
      <c r="E160" s="205">
        <v>0</v>
      </c>
      <c r="F160" s="205">
        <v>0</v>
      </c>
      <c r="G160" s="205">
        <v>0</v>
      </c>
      <c r="H160" s="205">
        <v>0</v>
      </c>
      <c r="I160" s="205">
        <v>0</v>
      </c>
    </row>
    <row r="161" spans="1:14" s="262" customFormat="1">
      <c r="A161" s="282"/>
      <c r="B161" s="219" t="s">
        <v>32</v>
      </c>
      <c r="C161" s="205">
        <f t="shared" si="49"/>
        <v>3695</v>
      </c>
      <c r="D161" s="205">
        <f>42+267+3386</f>
        <v>3695</v>
      </c>
      <c r="E161" s="205">
        <v>0</v>
      </c>
      <c r="F161" s="205">
        <v>0</v>
      </c>
      <c r="G161" s="205">
        <v>0</v>
      </c>
      <c r="H161" s="205">
        <v>0</v>
      </c>
      <c r="I161" s="205">
        <v>0</v>
      </c>
    </row>
    <row r="162" spans="1:14" s="266" customFormat="1" ht="25.5">
      <c r="A162" s="212" t="s">
        <v>66</v>
      </c>
      <c r="B162" s="218" t="s">
        <v>31</v>
      </c>
      <c r="C162" s="205">
        <f t="shared" si="49"/>
        <v>3841</v>
      </c>
      <c r="D162" s="205">
        <f>205+183+2957</f>
        <v>3345</v>
      </c>
      <c r="E162" s="205">
        <v>496</v>
      </c>
      <c r="F162" s="205">
        <v>0</v>
      </c>
      <c r="G162" s="205">
        <v>0</v>
      </c>
      <c r="H162" s="205">
        <v>0</v>
      </c>
      <c r="I162" s="205">
        <v>0</v>
      </c>
    </row>
    <row r="163" spans="1:14" s="262" customFormat="1">
      <c r="A163" s="282"/>
      <c r="B163" s="219" t="s">
        <v>32</v>
      </c>
      <c r="C163" s="205">
        <f t="shared" si="49"/>
        <v>3841</v>
      </c>
      <c r="D163" s="205">
        <f>205+183+2957</f>
        <v>3345</v>
      </c>
      <c r="E163" s="205">
        <v>496</v>
      </c>
      <c r="F163" s="205">
        <v>0</v>
      </c>
      <c r="G163" s="205">
        <v>0</v>
      </c>
      <c r="H163" s="205">
        <v>0</v>
      </c>
      <c r="I163" s="205">
        <v>0</v>
      </c>
    </row>
    <row r="164" spans="1:14" s="266" customFormat="1">
      <c r="A164" s="212" t="s">
        <v>68</v>
      </c>
      <c r="B164" s="218" t="s">
        <v>31</v>
      </c>
      <c r="C164" s="205">
        <f t="shared" si="49"/>
        <v>11241</v>
      </c>
      <c r="D164" s="205">
        <f>525+4291+2726+3699</f>
        <v>11241</v>
      </c>
      <c r="E164" s="205">
        <v>0</v>
      </c>
      <c r="F164" s="205">
        <v>0</v>
      </c>
      <c r="G164" s="205">
        <v>0</v>
      </c>
      <c r="H164" s="205">
        <v>0</v>
      </c>
      <c r="I164" s="205">
        <v>0</v>
      </c>
    </row>
    <row r="165" spans="1:14" s="262" customFormat="1">
      <c r="A165" s="282"/>
      <c r="B165" s="219" t="s">
        <v>32</v>
      </c>
      <c r="C165" s="205">
        <f t="shared" si="49"/>
        <v>11241</v>
      </c>
      <c r="D165" s="205">
        <f>525+4291+2726+3699</f>
        <v>11241</v>
      </c>
      <c r="E165" s="205">
        <v>0</v>
      </c>
      <c r="F165" s="205">
        <v>0</v>
      </c>
      <c r="G165" s="205">
        <v>0</v>
      </c>
      <c r="H165" s="205">
        <v>0</v>
      </c>
      <c r="I165" s="205">
        <v>0</v>
      </c>
    </row>
    <row r="166" spans="1:14" s="266" customFormat="1" ht="25.5">
      <c r="A166" s="212" t="s">
        <v>69</v>
      </c>
      <c r="B166" s="218" t="s">
        <v>31</v>
      </c>
      <c r="C166" s="205">
        <f t="shared" si="49"/>
        <v>14299</v>
      </c>
      <c r="D166" s="205">
        <f>4486+9813</f>
        <v>14299</v>
      </c>
      <c r="E166" s="205">
        <v>0</v>
      </c>
      <c r="F166" s="205">
        <v>0</v>
      </c>
      <c r="G166" s="205">
        <v>0</v>
      </c>
      <c r="H166" s="205">
        <v>0</v>
      </c>
      <c r="I166" s="205">
        <v>0</v>
      </c>
      <c r="J166" s="816" t="s">
        <v>87</v>
      </c>
      <c r="K166" s="735"/>
      <c r="L166" s="735"/>
      <c r="M166" s="735"/>
      <c r="N166" s="735"/>
    </row>
    <row r="167" spans="1:14" s="262" customFormat="1">
      <c r="A167" s="282"/>
      <c r="B167" s="219" t="s">
        <v>32</v>
      </c>
      <c r="C167" s="205">
        <f t="shared" si="49"/>
        <v>14299</v>
      </c>
      <c r="D167" s="205">
        <f>4486+9813</f>
        <v>14299</v>
      </c>
      <c r="E167" s="205">
        <v>0</v>
      </c>
      <c r="F167" s="205">
        <v>0</v>
      </c>
      <c r="G167" s="205">
        <v>0</v>
      </c>
      <c r="H167" s="205">
        <v>0</v>
      </c>
      <c r="I167" s="205">
        <v>0</v>
      </c>
      <c r="J167" s="736"/>
      <c r="K167" s="735"/>
      <c r="L167" s="735"/>
      <c r="M167" s="735"/>
      <c r="N167" s="735"/>
    </row>
    <row r="168" spans="1:14" s="266" customFormat="1" ht="25.5">
      <c r="A168" s="212" t="s">
        <v>71</v>
      </c>
      <c r="B168" s="218" t="s">
        <v>31</v>
      </c>
      <c r="C168" s="205">
        <f t="shared" si="49"/>
        <v>209</v>
      </c>
      <c r="D168" s="205">
        <v>155</v>
      </c>
      <c r="E168" s="205">
        <v>0</v>
      </c>
      <c r="F168" s="205">
        <v>0</v>
      </c>
      <c r="G168" s="205">
        <v>0</v>
      </c>
      <c r="H168" s="205">
        <v>0</v>
      </c>
      <c r="I168" s="205">
        <f>209-155</f>
        <v>54</v>
      </c>
    </row>
    <row r="169" spans="1:14" s="262" customFormat="1">
      <c r="A169" s="204"/>
      <c r="B169" s="219" t="s">
        <v>32</v>
      </c>
      <c r="C169" s="205">
        <f t="shared" si="49"/>
        <v>209</v>
      </c>
      <c r="D169" s="205">
        <v>155</v>
      </c>
      <c r="E169" s="205">
        <v>0</v>
      </c>
      <c r="F169" s="205">
        <v>0</v>
      </c>
      <c r="G169" s="205">
        <v>0</v>
      </c>
      <c r="H169" s="205">
        <v>0</v>
      </c>
      <c r="I169" s="205">
        <f>209-155</f>
        <v>54</v>
      </c>
    </row>
    <row r="170" spans="1:14" s="214" customFormat="1" ht="25.5">
      <c r="A170" s="388" t="s">
        <v>72</v>
      </c>
      <c r="B170" s="241" t="s">
        <v>31</v>
      </c>
      <c r="C170" s="253">
        <f t="shared" si="49"/>
        <v>8394</v>
      </c>
      <c r="D170" s="253">
        <f>21+5803+2570</f>
        <v>8394</v>
      </c>
      <c r="E170" s="253">
        <v>0</v>
      </c>
      <c r="F170" s="253">
        <v>0</v>
      </c>
      <c r="G170" s="253">
        <v>0</v>
      </c>
      <c r="H170" s="253">
        <v>0</v>
      </c>
      <c r="I170" s="253">
        <v>0</v>
      </c>
      <c r="J170" s="734"/>
      <c r="K170" s="735"/>
      <c r="L170" s="735"/>
      <c r="M170" s="735"/>
      <c r="N170" s="735"/>
    </row>
    <row r="171" spans="1:14" s="215" customFormat="1">
      <c r="A171" s="217"/>
      <c r="B171" s="228" t="s">
        <v>32</v>
      </c>
      <c r="C171" s="253">
        <f t="shared" si="49"/>
        <v>8394</v>
      </c>
      <c r="D171" s="253">
        <f>21+5803+2570</f>
        <v>8394</v>
      </c>
      <c r="E171" s="253">
        <v>0</v>
      </c>
      <c r="F171" s="253">
        <v>0</v>
      </c>
      <c r="G171" s="253">
        <v>0</v>
      </c>
      <c r="H171" s="253">
        <v>0</v>
      </c>
      <c r="I171" s="253">
        <v>0</v>
      </c>
      <c r="J171" s="736"/>
      <c r="K171" s="735"/>
      <c r="L171" s="735"/>
      <c r="M171" s="735"/>
      <c r="N171" s="735"/>
    </row>
    <row r="172" spans="1:14" s="214" customFormat="1" ht="25.5">
      <c r="A172" s="388" t="s">
        <v>73</v>
      </c>
      <c r="B172" s="241" t="s">
        <v>31</v>
      </c>
      <c r="C172" s="253">
        <f t="shared" si="49"/>
        <v>5258</v>
      </c>
      <c r="D172" s="253">
        <f>6+4909+343</f>
        <v>5258</v>
      </c>
      <c r="E172" s="253">
        <v>0</v>
      </c>
      <c r="F172" s="253">
        <v>0</v>
      </c>
      <c r="G172" s="253">
        <v>0</v>
      </c>
      <c r="H172" s="253">
        <v>0</v>
      </c>
      <c r="I172" s="253">
        <v>0</v>
      </c>
      <c r="J172" s="734"/>
      <c r="K172" s="735"/>
      <c r="L172" s="735"/>
      <c r="M172" s="735"/>
      <c r="N172" s="735"/>
    </row>
    <row r="173" spans="1:14" s="215" customFormat="1">
      <c r="A173" s="318"/>
      <c r="B173" s="228" t="s">
        <v>32</v>
      </c>
      <c r="C173" s="253">
        <f t="shared" si="49"/>
        <v>5258</v>
      </c>
      <c r="D173" s="253">
        <f>6+4909+343</f>
        <v>5258</v>
      </c>
      <c r="E173" s="253">
        <v>0</v>
      </c>
      <c r="F173" s="253">
        <v>0</v>
      </c>
      <c r="G173" s="253">
        <v>0</v>
      </c>
      <c r="H173" s="253">
        <v>0</v>
      </c>
      <c r="I173" s="253">
        <v>0</v>
      </c>
      <c r="J173" s="736"/>
      <c r="K173" s="735"/>
      <c r="L173" s="735"/>
      <c r="M173" s="735"/>
      <c r="N173" s="735"/>
    </row>
    <row r="174" spans="1:14" s="214" customFormat="1" ht="25.5">
      <c r="A174" s="388" t="s">
        <v>75</v>
      </c>
      <c r="B174" s="241" t="s">
        <v>31</v>
      </c>
      <c r="C174" s="253">
        <f t="shared" si="49"/>
        <v>5552</v>
      </c>
      <c r="D174" s="253">
        <f>16+3023+2513</f>
        <v>5552</v>
      </c>
      <c r="E174" s="253">
        <v>0</v>
      </c>
      <c r="F174" s="253">
        <v>0</v>
      </c>
      <c r="G174" s="253">
        <v>0</v>
      </c>
      <c r="H174" s="253">
        <v>0</v>
      </c>
      <c r="I174" s="253">
        <v>0</v>
      </c>
      <c r="J174" s="734"/>
      <c r="K174" s="735"/>
      <c r="L174" s="735"/>
      <c r="M174" s="735"/>
      <c r="N174" s="735"/>
    </row>
    <row r="175" spans="1:14" s="215" customFormat="1">
      <c r="A175" s="318"/>
      <c r="B175" s="228" t="s">
        <v>32</v>
      </c>
      <c r="C175" s="253">
        <f t="shared" si="49"/>
        <v>5552</v>
      </c>
      <c r="D175" s="253">
        <f>16+3023+2513</f>
        <v>5552</v>
      </c>
      <c r="E175" s="253">
        <v>0</v>
      </c>
      <c r="F175" s="253">
        <v>0</v>
      </c>
      <c r="G175" s="253">
        <v>0</v>
      </c>
      <c r="H175" s="253">
        <v>0</v>
      </c>
      <c r="I175" s="253">
        <v>0</v>
      </c>
      <c r="J175" s="736"/>
      <c r="K175" s="735"/>
      <c r="L175" s="735"/>
      <c r="M175" s="735"/>
      <c r="N175" s="735"/>
    </row>
    <row r="176" spans="1:14" s="214" customFormat="1" ht="42" customHeight="1">
      <c r="A176" s="317" t="s">
        <v>88</v>
      </c>
      <c r="B176" s="294" t="s">
        <v>31</v>
      </c>
      <c r="C176" s="253">
        <f>D176+E176+F176+G176+H176+I176</f>
        <v>259</v>
      </c>
      <c r="D176" s="253">
        <v>259</v>
      </c>
      <c r="E176" s="253">
        <v>0</v>
      </c>
      <c r="F176" s="253">
        <v>0</v>
      </c>
      <c r="G176" s="253">
        <v>0</v>
      </c>
      <c r="H176" s="253">
        <v>0</v>
      </c>
      <c r="I176" s="253">
        <v>0</v>
      </c>
    </row>
    <row r="177" spans="1:15" s="215" customFormat="1" ht="15.75" customHeight="1">
      <c r="A177" s="310"/>
      <c r="B177" s="228" t="s">
        <v>32</v>
      </c>
      <c r="C177" s="253">
        <f>D177+E177+F177+G177+H177+I177</f>
        <v>259</v>
      </c>
      <c r="D177" s="253">
        <v>259</v>
      </c>
      <c r="E177" s="253">
        <v>0</v>
      </c>
      <c r="F177" s="253">
        <v>0</v>
      </c>
      <c r="G177" s="253">
        <v>0</v>
      </c>
      <c r="H177" s="253">
        <v>0</v>
      </c>
      <c r="I177" s="253">
        <v>0</v>
      </c>
    </row>
    <row r="178" spans="1:15" ht="12.75" customHeight="1">
      <c r="A178" s="729" t="s">
        <v>89</v>
      </c>
      <c r="B178" s="731"/>
      <c r="C178" s="731"/>
      <c r="D178" s="731"/>
      <c r="E178" s="731"/>
      <c r="F178" s="731"/>
      <c r="G178" s="731"/>
      <c r="H178" s="731"/>
      <c r="I178" s="732"/>
      <c r="J178" s="213"/>
    </row>
    <row r="179" spans="1:15" ht="12.75" customHeight="1">
      <c r="A179" s="79" t="s">
        <v>57</v>
      </c>
      <c r="B179" s="162" t="s">
        <v>31</v>
      </c>
      <c r="C179" s="126">
        <f t="shared" ref="C179:C214" si="51">D179+E179+F179+G179+H179+I179</f>
        <v>88280.249999999985</v>
      </c>
      <c r="D179" s="52">
        <f t="shared" ref="D179:I192" si="52">D181</f>
        <v>69419.23</v>
      </c>
      <c r="E179" s="52">
        <f t="shared" si="52"/>
        <v>5536</v>
      </c>
      <c r="F179" s="52">
        <f t="shared" si="52"/>
        <v>0</v>
      </c>
      <c r="G179" s="52">
        <f t="shared" si="52"/>
        <v>0</v>
      </c>
      <c r="H179" s="52">
        <f t="shared" si="52"/>
        <v>0</v>
      </c>
      <c r="I179" s="52">
        <f t="shared" si="52"/>
        <v>13325.019999999993</v>
      </c>
    </row>
    <row r="180" spans="1:15" ht="12.75" customHeight="1">
      <c r="A180" s="21" t="s">
        <v>90</v>
      </c>
      <c r="B180" s="4" t="s">
        <v>32</v>
      </c>
      <c r="C180" s="126">
        <f t="shared" si="51"/>
        <v>88280.249999999985</v>
      </c>
      <c r="D180" s="52">
        <f t="shared" si="52"/>
        <v>69419.23</v>
      </c>
      <c r="E180" s="52">
        <f t="shared" si="52"/>
        <v>5536</v>
      </c>
      <c r="F180" s="52">
        <f t="shared" si="52"/>
        <v>0</v>
      </c>
      <c r="G180" s="52">
        <f t="shared" si="52"/>
        <v>0</v>
      </c>
      <c r="H180" s="52">
        <f t="shared" si="52"/>
        <v>0</v>
      </c>
      <c r="I180" s="52">
        <f t="shared" si="52"/>
        <v>13325.019999999993</v>
      </c>
    </row>
    <row r="181" spans="1:15" s="95" customFormat="1" ht="12.75" customHeight="1">
      <c r="A181" s="47" t="s">
        <v>91</v>
      </c>
      <c r="B181" s="130" t="s">
        <v>31</v>
      </c>
      <c r="C181" s="126">
        <f t="shared" si="51"/>
        <v>88280.249999999985</v>
      </c>
      <c r="D181" s="131">
        <f>D183+D189</f>
        <v>69419.23</v>
      </c>
      <c r="E181" s="131">
        <f t="shared" ref="E181:I182" si="53">E183+E189</f>
        <v>5536</v>
      </c>
      <c r="F181" s="131">
        <f t="shared" si="53"/>
        <v>0</v>
      </c>
      <c r="G181" s="131">
        <f t="shared" si="53"/>
        <v>0</v>
      </c>
      <c r="H181" s="131">
        <f t="shared" si="53"/>
        <v>0</v>
      </c>
      <c r="I181" s="131">
        <f t="shared" si="53"/>
        <v>13325.019999999993</v>
      </c>
    </row>
    <row r="182" spans="1:15" s="95" customFormat="1" ht="12.75" customHeight="1">
      <c r="A182" s="132" t="s">
        <v>92</v>
      </c>
      <c r="B182" s="133" t="s">
        <v>32</v>
      </c>
      <c r="C182" s="126">
        <f t="shared" si="51"/>
        <v>88280.249999999985</v>
      </c>
      <c r="D182" s="131">
        <f>D184+D190</f>
        <v>69419.23</v>
      </c>
      <c r="E182" s="131">
        <f t="shared" si="53"/>
        <v>5536</v>
      </c>
      <c r="F182" s="131">
        <f t="shared" si="53"/>
        <v>0</v>
      </c>
      <c r="G182" s="131">
        <f t="shared" si="53"/>
        <v>0</v>
      </c>
      <c r="H182" s="131">
        <f t="shared" si="53"/>
        <v>0</v>
      </c>
      <c r="I182" s="131">
        <f t="shared" si="53"/>
        <v>13325.019999999993</v>
      </c>
    </row>
    <row r="183" spans="1:15" s="46" customFormat="1" ht="25.5" customHeight="1">
      <c r="A183" s="216" t="s">
        <v>48</v>
      </c>
      <c r="B183" s="24" t="s">
        <v>31</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32</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93</v>
      </c>
      <c r="B185" s="125" t="s">
        <v>31</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32</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94</v>
      </c>
      <c r="B187" s="218" t="s">
        <v>31</v>
      </c>
      <c r="C187" s="205">
        <f t="shared" si="51"/>
        <v>197.5</v>
      </c>
      <c r="D187" s="205">
        <f>130+42.7+19.5</f>
        <v>192.2</v>
      </c>
      <c r="E187" s="205">
        <v>0</v>
      </c>
      <c r="F187" s="205">
        <v>0</v>
      </c>
      <c r="G187" s="205">
        <v>0</v>
      </c>
      <c r="H187" s="205">
        <v>0</v>
      </c>
      <c r="I187" s="205">
        <f>202-172.7-24</f>
        <v>5.3000000000000114</v>
      </c>
      <c r="J187" s="816" t="s">
        <v>95</v>
      </c>
      <c r="K187" s="740"/>
      <c r="L187" s="740"/>
      <c r="M187" s="740"/>
      <c r="N187" s="740"/>
      <c r="O187" s="740"/>
    </row>
    <row r="188" spans="1:15" s="209" customFormat="1">
      <c r="A188" s="109"/>
      <c r="B188" s="86" t="s">
        <v>32</v>
      </c>
      <c r="C188" s="84">
        <f t="shared" si="51"/>
        <v>197.5</v>
      </c>
      <c r="D188" s="84">
        <f>130+42.7+19.5</f>
        <v>192.2</v>
      </c>
      <c r="E188" s="72">
        <v>0</v>
      </c>
      <c r="F188" s="84">
        <v>0</v>
      </c>
      <c r="G188" s="84">
        <v>0</v>
      </c>
      <c r="H188" s="84">
        <v>0</v>
      </c>
      <c r="I188" s="84">
        <f>202-172.7-24</f>
        <v>5.3000000000000114</v>
      </c>
      <c r="J188" s="739"/>
      <c r="K188" s="740"/>
      <c r="L188" s="740"/>
      <c r="M188" s="740"/>
      <c r="N188" s="740"/>
      <c r="O188" s="740"/>
    </row>
    <row r="189" spans="1:15" ht="12.75" customHeight="1">
      <c r="A189" s="19" t="s">
        <v>39</v>
      </c>
      <c r="B189" s="3" t="s">
        <v>31</v>
      </c>
      <c r="C189" s="126">
        <f t="shared" si="51"/>
        <v>88082.75</v>
      </c>
      <c r="D189" s="52">
        <f t="shared" si="52"/>
        <v>69227.03</v>
      </c>
      <c r="E189" s="52">
        <f t="shared" si="52"/>
        <v>5536</v>
      </c>
      <c r="F189" s="52">
        <f t="shared" si="52"/>
        <v>0</v>
      </c>
      <c r="G189" s="52">
        <f t="shared" si="52"/>
        <v>0</v>
      </c>
      <c r="H189" s="52">
        <f t="shared" si="52"/>
        <v>0</v>
      </c>
      <c r="I189" s="52">
        <f t="shared" si="52"/>
        <v>13319.719999999994</v>
      </c>
    </row>
    <row r="190" spans="1:15" ht="12.75" customHeight="1">
      <c r="A190" s="16"/>
      <c r="B190" s="4" t="s">
        <v>32</v>
      </c>
      <c r="C190" s="126">
        <f t="shared" si="51"/>
        <v>88082.75</v>
      </c>
      <c r="D190" s="52">
        <f t="shared" si="52"/>
        <v>69227.03</v>
      </c>
      <c r="E190" s="52">
        <f t="shared" si="52"/>
        <v>5536</v>
      </c>
      <c r="F190" s="52">
        <f t="shared" si="52"/>
        <v>0</v>
      </c>
      <c r="G190" s="52">
        <f t="shared" si="52"/>
        <v>0</v>
      </c>
      <c r="H190" s="52">
        <f t="shared" si="52"/>
        <v>0</v>
      </c>
      <c r="I190" s="52">
        <f t="shared" si="52"/>
        <v>13319.719999999994</v>
      </c>
    </row>
    <row r="191" spans="1:15" ht="12.75" customHeight="1">
      <c r="A191" s="31" t="s">
        <v>53</v>
      </c>
      <c r="B191" s="162" t="s">
        <v>31</v>
      </c>
      <c r="C191" s="126">
        <f t="shared" si="51"/>
        <v>88082.75</v>
      </c>
      <c r="D191" s="52">
        <f t="shared" si="52"/>
        <v>69227.03</v>
      </c>
      <c r="E191" s="52">
        <f t="shared" si="52"/>
        <v>5536</v>
      </c>
      <c r="F191" s="52">
        <f t="shared" si="52"/>
        <v>0</v>
      </c>
      <c r="G191" s="52">
        <f t="shared" si="52"/>
        <v>0</v>
      </c>
      <c r="H191" s="52">
        <f t="shared" si="52"/>
        <v>0</v>
      </c>
      <c r="I191" s="52">
        <f t="shared" si="52"/>
        <v>13319.719999999994</v>
      </c>
    </row>
    <row r="192" spans="1:15" ht="12.75" customHeight="1">
      <c r="A192" s="12"/>
      <c r="B192" s="4" t="s">
        <v>32</v>
      </c>
      <c r="C192" s="126">
        <f t="shared" si="51"/>
        <v>88082.75</v>
      </c>
      <c r="D192" s="52">
        <f t="shared" si="52"/>
        <v>69227.03</v>
      </c>
      <c r="E192" s="52">
        <f t="shared" si="52"/>
        <v>5536</v>
      </c>
      <c r="F192" s="52">
        <f t="shared" si="52"/>
        <v>0</v>
      </c>
      <c r="G192" s="52">
        <f t="shared" si="52"/>
        <v>0</v>
      </c>
      <c r="H192" s="52">
        <f t="shared" si="52"/>
        <v>0</v>
      </c>
      <c r="I192" s="52">
        <f t="shared" si="52"/>
        <v>13319.719999999994</v>
      </c>
    </row>
    <row r="193" spans="1:16" s="95" customFormat="1">
      <c r="A193" s="129" t="s">
        <v>61</v>
      </c>
      <c r="B193" s="130" t="s">
        <v>31</v>
      </c>
      <c r="C193" s="126">
        <f t="shared" si="51"/>
        <v>88082.75</v>
      </c>
      <c r="D193" s="131">
        <f>D195+D203+D209</f>
        <v>69227.03</v>
      </c>
      <c r="E193" s="131">
        <f t="shared" ref="E193:I194" si="55">E195+E203+E209</f>
        <v>5536</v>
      </c>
      <c r="F193" s="131">
        <f t="shared" si="55"/>
        <v>0</v>
      </c>
      <c r="G193" s="131">
        <f t="shared" si="55"/>
        <v>0</v>
      </c>
      <c r="H193" s="131">
        <f t="shared" si="55"/>
        <v>0</v>
      </c>
      <c r="I193" s="131">
        <f t="shared" si="55"/>
        <v>13319.719999999994</v>
      </c>
    </row>
    <row r="194" spans="1:16" s="95" customFormat="1">
      <c r="A194" s="132"/>
      <c r="B194" s="133" t="s">
        <v>32</v>
      </c>
      <c r="C194" s="126">
        <f t="shared" si="51"/>
        <v>88082.75</v>
      </c>
      <c r="D194" s="131">
        <f>D196+D204+D210</f>
        <v>69227.03</v>
      </c>
      <c r="E194" s="131">
        <f t="shared" si="55"/>
        <v>5536</v>
      </c>
      <c r="F194" s="131">
        <f t="shared" si="55"/>
        <v>0</v>
      </c>
      <c r="G194" s="131">
        <f t="shared" si="55"/>
        <v>0</v>
      </c>
      <c r="H194" s="131">
        <f t="shared" si="55"/>
        <v>0</v>
      </c>
      <c r="I194" s="131">
        <f t="shared" si="55"/>
        <v>13319.719999999994</v>
      </c>
    </row>
    <row r="195" spans="1:16" s="127" customFormat="1">
      <c r="A195" s="149" t="s">
        <v>96</v>
      </c>
      <c r="B195" s="125" t="s">
        <v>31</v>
      </c>
      <c r="C195" s="126">
        <f t="shared" si="51"/>
        <v>85706.54</v>
      </c>
      <c r="D195" s="126">
        <f>D197+D199+D201</f>
        <v>68321.39</v>
      </c>
      <c r="E195" s="126">
        <f t="shared" ref="E195:I196" si="56">E197+E199+E201</f>
        <v>4136</v>
      </c>
      <c r="F195" s="126">
        <f t="shared" si="56"/>
        <v>0</v>
      </c>
      <c r="G195" s="126">
        <f t="shared" si="56"/>
        <v>0</v>
      </c>
      <c r="H195" s="126">
        <f t="shared" si="56"/>
        <v>0</v>
      </c>
      <c r="I195" s="126">
        <f t="shared" si="56"/>
        <v>13249.149999999994</v>
      </c>
    </row>
    <row r="196" spans="1:16" s="127" customFormat="1">
      <c r="A196" s="148"/>
      <c r="B196" s="128" t="s">
        <v>32</v>
      </c>
      <c r="C196" s="126">
        <f t="shared" si="51"/>
        <v>85706.54</v>
      </c>
      <c r="D196" s="126">
        <f>D198+D200+D202</f>
        <v>68321.39</v>
      </c>
      <c r="E196" s="126">
        <f>E198+E200+E202</f>
        <v>4136</v>
      </c>
      <c r="F196" s="126">
        <f t="shared" si="56"/>
        <v>0</v>
      </c>
      <c r="G196" s="126">
        <f t="shared" si="56"/>
        <v>0</v>
      </c>
      <c r="H196" s="126">
        <f t="shared" si="56"/>
        <v>0</v>
      </c>
      <c r="I196" s="126">
        <f t="shared" si="56"/>
        <v>13249.149999999994</v>
      </c>
    </row>
    <row r="197" spans="1:16" s="405" customFormat="1" ht="25.5">
      <c r="A197" s="402" t="s">
        <v>97</v>
      </c>
      <c r="B197" s="403" t="s">
        <v>31</v>
      </c>
      <c r="C197" s="400">
        <f t="shared" si="51"/>
        <v>85213</v>
      </c>
      <c r="D197" s="400">
        <f>377+10410+9225.21+24635.76+11945.29+11234.59</f>
        <v>67827.850000000006</v>
      </c>
      <c r="E197" s="404">
        <f>7029-6894-25+4026</f>
        <v>4136</v>
      </c>
      <c r="F197" s="400">
        <v>0</v>
      </c>
      <c r="G197" s="400">
        <v>0</v>
      </c>
      <c r="H197" s="400">
        <v>0</v>
      </c>
      <c r="I197" s="400">
        <f>85213-67827.85-7029+6894+25-4026</f>
        <v>13249.149999999994</v>
      </c>
      <c r="J197" s="696" t="s">
        <v>98</v>
      </c>
      <c r="K197" s="642"/>
      <c r="L197" s="642"/>
      <c r="M197" s="642"/>
      <c r="N197" s="642"/>
      <c r="O197" s="642"/>
    </row>
    <row r="198" spans="1:16" s="401" customFormat="1">
      <c r="A198" s="406"/>
      <c r="B198" s="407" t="s">
        <v>32</v>
      </c>
      <c r="C198" s="400">
        <f t="shared" si="51"/>
        <v>85213</v>
      </c>
      <c r="D198" s="400">
        <f>377+10410+9225.21+24635.76+11945.29+11234.59</f>
        <v>67827.850000000006</v>
      </c>
      <c r="E198" s="404">
        <f>7029-6894-25+4026</f>
        <v>4136</v>
      </c>
      <c r="F198" s="400">
        <v>0</v>
      </c>
      <c r="G198" s="400">
        <v>0</v>
      </c>
      <c r="H198" s="400">
        <v>0</v>
      </c>
      <c r="I198" s="400">
        <f>85213-67827.85-7029+6894+25-4026</f>
        <v>13249.149999999994</v>
      </c>
      <c r="J198" s="643"/>
      <c r="K198" s="642"/>
      <c r="L198" s="642"/>
      <c r="M198" s="642"/>
      <c r="N198" s="642"/>
      <c r="O198" s="642"/>
    </row>
    <row r="199" spans="1:16" s="208" customFormat="1" ht="15.75" customHeight="1">
      <c r="A199" s="388" t="s">
        <v>80</v>
      </c>
      <c r="B199" s="123" t="s">
        <v>31</v>
      </c>
      <c r="C199" s="78">
        <f t="shared" si="51"/>
        <v>322.64</v>
      </c>
      <c r="D199" s="78">
        <f>118+39.4+165.24</f>
        <v>322.64</v>
      </c>
      <c r="E199" s="273">
        <v>0</v>
      </c>
      <c r="F199" s="78">
        <v>0</v>
      </c>
      <c r="G199" s="78">
        <v>0</v>
      </c>
      <c r="H199" s="78">
        <v>0</v>
      </c>
      <c r="I199" s="78">
        <v>0</v>
      </c>
      <c r="J199" s="214"/>
    </row>
    <row r="200" spans="1:16" s="208" customFormat="1">
      <c r="A200" s="117"/>
      <c r="B200" s="124" t="s">
        <v>32</v>
      </c>
      <c r="C200" s="78">
        <f t="shared" si="51"/>
        <v>322.64</v>
      </c>
      <c r="D200" s="78">
        <f>118+39.4+165.24</f>
        <v>322.64</v>
      </c>
      <c r="E200" s="273">
        <v>0</v>
      </c>
      <c r="F200" s="78">
        <v>0</v>
      </c>
      <c r="G200" s="78">
        <v>0</v>
      </c>
      <c r="H200" s="78">
        <v>0</v>
      </c>
      <c r="I200" s="78">
        <v>0</v>
      </c>
      <c r="J200" s="214"/>
    </row>
    <row r="201" spans="1:16" s="208" customFormat="1" ht="25.5">
      <c r="A201" s="388" t="s">
        <v>99</v>
      </c>
      <c r="B201" s="123" t="s">
        <v>31</v>
      </c>
      <c r="C201" s="78">
        <f t="shared" si="51"/>
        <v>170.9</v>
      </c>
      <c r="D201" s="78">
        <v>170.9</v>
      </c>
      <c r="E201" s="273">
        <v>0</v>
      </c>
      <c r="F201" s="78">
        <v>0</v>
      </c>
      <c r="G201" s="78">
        <v>0</v>
      </c>
      <c r="H201" s="78">
        <v>0</v>
      </c>
      <c r="I201" s="78">
        <v>0</v>
      </c>
      <c r="J201" s="703" t="s">
        <v>100</v>
      </c>
      <c r="K201" s="801"/>
      <c r="L201" s="801"/>
      <c r="M201" s="801"/>
      <c r="N201" s="801"/>
      <c r="O201" s="801"/>
      <c r="P201" s="801"/>
    </row>
    <row r="202" spans="1:16" s="209" customFormat="1">
      <c r="A202" s="117"/>
      <c r="B202" s="124" t="s">
        <v>32</v>
      </c>
      <c r="C202" s="78">
        <f t="shared" si="51"/>
        <v>170.9</v>
      </c>
      <c r="D202" s="78">
        <v>170.9</v>
      </c>
      <c r="E202" s="273">
        <v>0</v>
      </c>
      <c r="F202" s="78">
        <v>0</v>
      </c>
      <c r="G202" s="78">
        <v>0</v>
      </c>
      <c r="H202" s="78">
        <v>0</v>
      </c>
      <c r="I202" s="78">
        <v>0</v>
      </c>
      <c r="J202" s="802"/>
      <c r="K202" s="801"/>
      <c r="L202" s="801"/>
      <c r="M202" s="801"/>
      <c r="N202" s="801"/>
      <c r="O202" s="801"/>
      <c r="P202" s="801"/>
    </row>
    <row r="203" spans="1:16" s="127" customFormat="1">
      <c r="A203" s="149" t="s">
        <v>101</v>
      </c>
      <c r="B203" s="125" t="s">
        <v>31</v>
      </c>
      <c r="C203" s="126">
        <f t="shared" si="51"/>
        <v>1849.08</v>
      </c>
      <c r="D203" s="126">
        <f>D205+D207</f>
        <v>378.51</v>
      </c>
      <c r="E203" s="126">
        <f t="shared" ref="E203:I204" si="57">E205+E207</f>
        <v>1400</v>
      </c>
      <c r="F203" s="126">
        <f t="shared" si="57"/>
        <v>0</v>
      </c>
      <c r="G203" s="126">
        <f t="shared" si="57"/>
        <v>0</v>
      </c>
      <c r="H203" s="126">
        <f t="shared" si="57"/>
        <v>0</v>
      </c>
      <c r="I203" s="126">
        <f t="shared" si="57"/>
        <v>70.569999999999936</v>
      </c>
      <c r="J203" s="260"/>
    </row>
    <row r="204" spans="1:16" s="127" customFormat="1">
      <c r="A204" s="135"/>
      <c r="B204" s="128" t="s">
        <v>32</v>
      </c>
      <c r="C204" s="126">
        <f t="shared" si="51"/>
        <v>1849.08</v>
      </c>
      <c r="D204" s="126">
        <f>D206+D208</f>
        <v>378.51</v>
      </c>
      <c r="E204" s="126">
        <f t="shared" si="57"/>
        <v>1400</v>
      </c>
      <c r="F204" s="126">
        <f t="shared" si="57"/>
        <v>0</v>
      </c>
      <c r="G204" s="126">
        <f t="shared" si="57"/>
        <v>0</v>
      </c>
      <c r="H204" s="126">
        <f t="shared" si="57"/>
        <v>0</v>
      </c>
      <c r="I204" s="126">
        <f t="shared" si="57"/>
        <v>70.569999999999936</v>
      </c>
      <c r="J204" s="260"/>
    </row>
    <row r="205" spans="1:16" s="266" customFormat="1" ht="14.25" customHeight="1">
      <c r="A205" s="428" t="s">
        <v>102</v>
      </c>
      <c r="B205" s="218" t="s">
        <v>31</v>
      </c>
      <c r="C205" s="205">
        <f t="shared" si="51"/>
        <v>1471.08</v>
      </c>
      <c r="D205" s="205">
        <v>0.51</v>
      </c>
      <c r="E205" s="72">
        <f>1496-96</f>
        <v>1400</v>
      </c>
      <c r="F205" s="205">
        <v>0</v>
      </c>
      <c r="G205" s="205">
        <v>0</v>
      </c>
      <c r="H205" s="205">
        <v>0</v>
      </c>
      <c r="I205" s="84">
        <f>1471.08-0.51-1400</f>
        <v>70.569999999999936</v>
      </c>
      <c r="J205" s="703" t="s">
        <v>103</v>
      </c>
      <c r="K205" s="711"/>
      <c r="L205" s="711"/>
      <c r="M205" s="711"/>
      <c r="N205" s="711"/>
      <c r="O205" s="711"/>
      <c r="P205" s="711"/>
    </row>
    <row r="206" spans="1:16" s="209" customFormat="1">
      <c r="A206" s="109"/>
      <c r="B206" s="86" t="s">
        <v>32</v>
      </c>
      <c r="C206" s="84">
        <f t="shared" si="51"/>
        <v>1471.08</v>
      </c>
      <c r="D206" s="84">
        <v>0.51</v>
      </c>
      <c r="E206" s="72">
        <f>1496-96</f>
        <v>1400</v>
      </c>
      <c r="F206" s="84">
        <v>0</v>
      </c>
      <c r="G206" s="84">
        <v>0</v>
      </c>
      <c r="H206" s="84">
        <v>0</v>
      </c>
      <c r="I206" s="84">
        <f>1471.08-0.51-1400</f>
        <v>70.569999999999936</v>
      </c>
      <c r="J206" s="712"/>
      <c r="K206" s="711"/>
      <c r="L206" s="711"/>
      <c r="M206" s="711"/>
      <c r="N206" s="711"/>
      <c r="O206" s="711"/>
      <c r="P206" s="711"/>
    </row>
    <row r="207" spans="1:16" s="214" customFormat="1" ht="25.5" customHeight="1">
      <c r="A207" s="388" t="s">
        <v>104</v>
      </c>
      <c r="B207" s="241" t="s">
        <v>31</v>
      </c>
      <c r="C207" s="253">
        <f t="shared" si="51"/>
        <v>378</v>
      </c>
      <c r="D207" s="253">
        <v>378</v>
      </c>
      <c r="E207" s="253">
        <v>0</v>
      </c>
      <c r="F207" s="253">
        <v>0</v>
      </c>
      <c r="G207" s="253">
        <v>0</v>
      </c>
      <c r="H207" s="253">
        <v>0</v>
      </c>
      <c r="I207" s="301">
        <v>0</v>
      </c>
      <c r="J207" s="672" t="s">
        <v>105</v>
      </c>
      <c r="K207" s="841"/>
      <c r="L207" s="841"/>
      <c r="M207" s="841"/>
      <c r="N207" s="841"/>
      <c r="O207" s="841"/>
      <c r="P207" s="841"/>
    </row>
    <row r="208" spans="1:16" s="209" customFormat="1">
      <c r="A208" s="109"/>
      <c r="B208" s="86" t="s">
        <v>32</v>
      </c>
      <c r="C208" s="84">
        <f t="shared" si="51"/>
        <v>378</v>
      </c>
      <c r="D208" s="84">
        <v>378</v>
      </c>
      <c r="E208" s="253">
        <v>0</v>
      </c>
      <c r="F208" s="253">
        <v>0</v>
      </c>
      <c r="G208" s="84">
        <v>0</v>
      </c>
      <c r="H208" s="84">
        <v>0</v>
      </c>
      <c r="I208" s="84">
        <v>0</v>
      </c>
      <c r="J208" s="842"/>
      <c r="K208" s="841"/>
      <c r="L208" s="841"/>
      <c r="M208" s="841"/>
      <c r="N208" s="841"/>
      <c r="O208" s="841"/>
      <c r="P208" s="841"/>
    </row>
    <row r="209" spans="1:15" s="127" customFormat="1" ht="26.25" customHeight="1">
      <c r="A209" s="381" t="s">
        <v>106</v>
      </c>
      <c r="B209" s="125" t="s">
        <v>31</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32</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107</v>
      </c>
      <c r="B211" s="218" t="s">
        <v>31</v>
      </c>
      <c r="C211" s="205">
        <f t="shared" si="51"/>
        <v>19.690000000000001</v>
      </c>
      <c r="D211" s="84">
        <v>19.690000000000001</v>
      </c>
      <c r="E211" s="72">
        <v>0</v>
      </c>
      <c r="F211" s="84">
        <v>0</v>
      </c>
      <c r="G211" s="205">
        <v>0</v>
      </c>
      <c r="H211" s="205">
        <v>0</v>
      </c>
      <c r="I211" s="205">
        <v>0</v>
      </c>
    </row>
    <row r="212" spans="1:15" s="209" customFormat="1">
      <c r="A212" s="109"/>
      <c r="B212" s="86" t="s">
        <v>32</v>
      </c>
      <c r="C212" s="84">
        <f t="shared" si="51"/>
        <v>19.690000000000001</v>
      </c>
      <c r="D212" s="84">
        <v>19.690000000000001</v>
      </c>
      <c r="E212" s="72">
        <v>0</v>
      </c>
      <c r="F212" s="84">
        <v>0</v>
      </c>
      <c r="G212" s="84">
        <v>0</v>
      </c>
      <c r="H212" s="84">
        <v>0</v>
      </c>
      <c r="I212" s="84">
        <v>0</v>
      </c>
      <c r="J212" s="266"/>
    </row>
    <row r="213" spans="1:15" s="266" customFormat="1" ht="15.75" customHeight="1">
      <c r="A213" s="332" t="s">
        <v>108</v>
      </c>
      <c r="B213" s="218" t="s">
        <v>31</v>
      </c>
      <c r="C213" s="205">
        <f t="shared" si="51"/>
        <v>507.44</v>
      </c>
      <c r="D213" s="84">
        <v>507.44</v>
      </c>
      <c r="E213" s="72">
        <v>0</v>
      </c>
      <c r="F213" s="84">
        <v>0</v>
      </c>
      <c r="G213" s="205">
        <v>0</v>
      </c>
      <c r="H213" s="205">
        <v>0</v>
      </c>
      <c r="I213" s="205">
        <v>0</v>
      </c>
      <c r="J213" s="703" t="s">
        <v>109</v>
      </c>
      <c r="K213" s="711"/>
      <c r="L213" s="711"/>
      <c r="M213" s="711"/>
      <c r="N213" s="711"/>
      <c r="O213" s="711"/>
    </row>
    <row r="214" spans="1:15" s="209" customFormat="1">
      <c r="A214" s="109"/>
      <c r="B214" s="86" t="s">
        <v>32</v>
      </c>
      <c r="C214" s="84">
        <f t="shared" si="51"/>
        <v>507.44</v>
      </c>
      <c r="D214" s="84">
        <v>507.44</v>
      </c>
      <c r="E214" s="72">
        <v>0</v>
      </c>
      <c r="F214" s="84">
        <v>0</v>
      </c>
      <c r="G214" s="84">
        <v>0</v>
      </c>
      <c r="H214" s="84">
        <v>0</v>
      </c>
      <c r="I214" s="84">
        <v>0</v>
      </c>
      <c r="J214" s="712"/>
      <c r="K214" s="711"/>
      <c r="L214" s="711"/>
      <c r="M214" s="711"/>
      <c r="N214" s="711"/>
      <c r="O214" s="711"/>
    </row>
    <row r="215" spans="1:15" ht="12.75" customHeight="1">
      <c r="A215" s="719" t="s">
        <v>110</v>
      </c>
      <c r="B215" s="786"/>
      <c r="C215" s="786"/>
      <c r="D215" s="799"/>
      <c r="E215" s="799"/>
      <c r="F215" s="799"/>
      <c r="G215" s="799"/>
      <c r="H215" s="799"/>
      <c r="I215" s="800"/>
      <c r="J215" s="213"/>
    </row>
    <row r="216" spans="1:15" ht="12.75" customHeight="1">
      <c r="A216" s="79" t="s">
        <v>57</v>
      </c>
      <c r="B216" s="162" t="s">
        <v>31</v>
      </c>
      <c r="C216" s="78">
        <f t="shared" ref="C216:C229" si="59">D216+E216+F216+G216+H216+I216</f>
        <v>19267.5</v>
      </c>
      <c r="D216" s="52">
        <f t="shared" ref="D216:I227" si="60">D218</f>
        <v>1699.39</v>
      </c>
      <c r="E216" s="52">
        <f t="shared" si="60"/>
        <v>15406</v>
      </c>
      <c r="F216" s="52">
        <f t="shared" si="60"/>
        <v>2162.11</v>
      </c>
      <c r="G216" s="52">
        <f t="shared" si="60"/>
        <v>0</v>
      </c>
      <c r="H216" s="52">
        <f t="shared" si="60"/>
        <v>0</v>
      </c>
      <c r="I216" s="52">
        <f t="shared" si="60"/>
        <v>0</v>
      </c>
    </row>
    <row r="217" spans="1:15" ht="12.75" customHeight="1">
      <c r="A217" s="21" t="s">
        <v>90</v>
      </c>
      <c r="B217" s="4" t="s">
        <v>32</v>
      </c>
      <c r="C217" s="78">
        <f t="shared" si="59"/>
        <v>19267.5</v>
      </c>
      <c r="D217" s="52">
        <f t="shared" si="60"/>
        <v>1699.39</v>
      </c>
      <c r="E217" s="52">
        <f t="shared" si="60"/>
        <v>15406</v>
      </c>
      <c r="F217" s="52">
        <f t="shared" si="60"/>
        <v>2162.11</v>
      </c>
      <c r="G217" s="52">
        <f t="shared" si="60"/>
        <v>0</v>
      </c>
      <c r="H217" s="52">
        <f t="shared" si="60"/>
        <v>0</v>
      </c>
      <c r="I217" s="52">
        <f t="shared" si="60"/>
        <v>0</v>
      </c>
    </row>
    <row r="218" spans="1:15" s="95" customFormat="1" ht="12.75" customHeight="1">
      <c r="A218" s="47" t="s">
        <v>91</v>
      </c>
      <c r="B218" s="130" t="s">
        <v>31</v>
      </c>
      <c r="C218" s="78">
        <f t="shared" si="59"/>
        <v>19267.5</v>
      </c>
      <c r="D218" s="131">
        <f t="shared" si="60"/>
        <v>1699.39</v>
      </c>
      <c r="E218" s="131">
        <f t="shared" si="60"/>
        <v>15406</v>
      </c>
      <c r="F218" s="131">
        <f t="shared" si="60"/>
        <v>2162.11</v>
      </c>
      <c r="G218" s="131">
        <f t="shared" si="60"/>
        <v>0</v>
      </c>
      <c r="H218" s="131">
        <f t="shared" si="60"/>
        <v>0</v>
      </c>
      <c r="I218" s="131">
        <f t="shared" si="60"/>
        <v>0</v>
      </c>
    </row>
    <row r="219" spans="1:15" s="95" customFormat="1" ht="12.75" customHeight="1">
      <c r="A219" s="132" t="s">
        <v>92</v>
      </c>
      <c r="B219" s="133" t="s">
        <v>32</v>
      </c>
      <c r="C219" s="78">
        <f t="shared" si="59"/>
        <v>19267.5</v>
      </c>
      <c r="D219" s="131">
        <f t="shared" si="60"/>
        <v>1699.39</v>
      </c>
      <c r="E219" s="131">
        <f t="shared" si="60"/>
        <v>15406</v>
      </c>
      <c r="F219" s="131">
        <f t="shared" si="60"/>
        <v>2162.11</v>
      </c>
      <c r="G219" s="131">
        <f t="shared" si="60"/>
        <v>0</v>
      </c>
      <c r="H219" s="131">
        <f t="shared" si="60"/>
        <v>0</v>
      </c>
      <c r="I219" s="131">
        <f t="shared" si="60"/>
        <v>0</v>
      </c>
    </row>
    <row r="220" spans="1:15" ht="12.75" customHeight="1">
      <c r="A220" s="19" t="s">
        <v>39</v>
      </c>
      <c r="B220" s="3" t="s">
        <v>31</v>
      </c>
      <c r="C220" s="78">
        <f t="shared" si="59"/>
        <v>19267.5</v>
      </c>
      <c r="D220" s="52">
        <f t="shared" si="60"/>
        <v>1699.39</v>
      </c>
      <c r="E220" s="52">
        <f t="shared" si="60"/>
        <v>15406</v>
      </c>
      <c r="F220" s="52">
        <f t="shared" si="60"/>
        <v>2162.11</v>
      </c>
      <c r="G220" s="52">
        <f t="shared" si="60"/>
        <v>0</v>
      </c>
      <c r="H220" s="52">
        <f t="shared" si="60"/>
        <v>0</v>
      </c>
      <c r="I220" s="52">
        <f t="shared" si="60"/>
        <v>0</v>
      </c>
    </row>
    <row r="221" spans="1:15" ht="12.75" customHeight="1">
      <c r="A221" s="16"/>
      <c r="B221" s="4" t="s">
        <v>32</v>
      </c>
      <c r="C221" s="78">
        <f t="shared" si="59"/>
        <v>19267.5</v>
      </c>
      <c r="D221" s="52">
        <f t="shared" si="60"/>
        <v>1699.39</v>
      </c>
      <c r="E221" s="52">
        <f t="shared" si="60"/>
        <v>15406</v>
      </c>
      <c r="F221" s="52">
        <f t="shared" si="60"/>
        <v>2162.11</v>
      </c>
      <c r="G221" s="52">
        <f t="shared" si="60"/>
        <v>0</v>
      </c>
      <c r="H221" s="52">
        <f t="shared" si="60"/>
        <v>0</v>
      </c>
      <c r="I221" s="52">
        <f t="shared" si="60"/>
        <v>0</v>
      </c>
    </row>
    <row r="222" spans="1:15" ht="12.75" customHeight="1">
      <c r="A222" s="31" t="s">
        <v>53</v>
      </c>
      <c r="B222" s="162" t="s">
        <v>31</v>
      </c>
      <c r="C222" s="78">
        <f t="shared" si="59"/>
        <v>19267.5</v>
      </c>
      <c r="D222" s="52">
        <f t="shared" si="60"/>
        <v>1699.39</v>
      </c>
      <c r="E222" s="52">
        <f t="shared" si="60"/>
        <v>15406</v>
      </c>
      <c r="F222" s="52">
        <f t="shared" si="60"/>
        <v>2162.11</v>
      </c>
      <c r="G222" s="52">
        <f t="shared" si="60"/>
        <v>0</v>
      </c>
      <c r="H222" s="52">
        <f t="shared" si="60"/>
        <v>0</v>
      </c>
      <c r="I222" s="52">
        <f t="shared" si="60"/>
        <v>0</v>
      </c>
    </row>
    <row r="223" spans="1:15" ht="12.75" customHeight="1">
      <c r="A223" s="12"/>
      <c r="B223" s="4" t="s">
        <v>32</v>
      </c>
      <c r="C223" s="78">
        <f t="shared" si="59"/>
        <v>19267.5</v>
      </c>
      <c r="D223" s="52">
        <f t="shared" si="60"/>
        <v>1699.39</v>
      </c>
      <c r="E223" s="52">
        <f t="shared" si="60"/>
        <v>15406</v>
      </c>
      <c r="F223" s="52">
        <f t="shared" si="60"/>
        <v>2162.11</v>
      </c>
      <c r="G223" s="52">
        <f t="shared" si="60"/>
        <v>0</v>
      </c>
      <c r="H223" s="52">
        <f t="shared" si="60"/>
        <v>0</v>
      </c>
      <c r="I223" s="52">
        <f t="shared" si="60"/>
        <v>0</v>
      </c>
    </row>
    <row r="224" spans="1:15" s="95" customFormat="1">
      <c r="A224" s="129" t="s">
        <v>61</v>
      </c>
      <c r="B224" s="130" t="s">
        <v>31</v>
      </c>
      <c r="C224" s="126">
        <f t="shared" si="59"/>
        <v>19267.5</v>
      </c>
      <c r="D224" s="131">
        <f t="shared" si="60"/>
        <v>1699.39</v>
      </c>
      <c r="E224" s="131">
        <f t="shared" si="60"/>
        <v>15406</v>
      </c>
      <c r="F224" s="131">
        <f t="shared" si="60"/>
        <v>2162.11</v>
      </c>
      <c r="G224" s="131">
        <f t="shared" si="60"/>
        <v>0</v>
      </c>
      <c r="H224" s="131">
        <f t="shared" si="60"/>
        <v>0</v>
      </c>
      <c r="I224" s="131">
        <f t="shared" si="60"/>
        <v>0</v>
      </c>
    </row>
    <row r="225" spans="1:17" s="95" customFormat="1">
      <c r="A225" s="132"/>
      <c r="B225" s="133" t="s">
        <v>32</v>
      </c>
      <c r="C225" s="126">
        <f t="shared" si="59"/>
        <v>19267.5</v>
      </c>
      <c r="D225" s="131">
        <f t="shared" si="60"/>
        <v>1699.39</v>
      </c>
      <c r="E225" s="131">
        <f t="shared" si="60"/>
        <v>15406</v>
      </c>
      <c r="F225" s="131">
        <f t="shared" si="60"/>
        <v>2162.11</v>
      </c>
      <c r="G225" s="131">
        <f t="shared" si="60"/>
        <v>0</v>
      </c>
      <c r="H225" s="131">
        <f t="shared" si="60"/>
        <v>0</v>
      </c>
      <c r="I225" s="131">
        <f t="shared" si="60"/>
        <v>0</v>
      </c>
    </row>
    <row r="226" spans="1:17" s="127" customFormat="1">
      <c r="A226" s="291" t="s">
        <v>111</v>
      </c>
      <c r="B226" s="125" t="s">
        <v>31</v>
      </c>
      <c r="C226" s="126">
        <f t="shared" si="59"/>
        <v>19267.5</v>
      </c>
      <c r="D226" s="126">
        <f>D228</f>
        <v>1699.39</v>
      </c>
      <c r="E226" s="126">
        <f t="shared" si="60"/>
        <v>15406</v>
      </c>
      <c r="F226" s="126">
        <f t="shared" si="60"/>
        <v>2162.11</v>
      </c>
      <c r="G226" s="126">
        <f t="shared" si="60"/>
        <v>0</v>
      </c>
      <c r="H226" s="126">
        <f t="shared" si="60"/>
        <v>0</v>
      </c>
      <c r="I226" s="126">
        <f t="shared" si="60"/>
        <v>0</v>
      </c>
      <c r="J226" s="260"/>
    </row>
    <row r="227" spans="1:17" s="127" customFormat="1">
      <c r="A227" s="135"/>
      <c r="B227" s="128" t="s">
        <v>32</v>
      </c>
      <c r="C227" s="126">
        <f t="shared" si="59"/>
        <v>19267.5</v>
      </c>
      <c r="D227" s="126">
        <f>D229</f>
        <v>1699.39</v>
      </c>
      <c r="E227" s="126">
        <f t="shared" si="60"/>
        <v>15406</v>
      </c>
      <c r="F227" s="126">
        <f t="shared" si="60"/>
        <v>2162.11</v>
      </c>
      <c r="G227" s="126">
        <f t="shared" si="60"/>
        <v>0</v>
      </c>
      <c r="H227" s="126">
        <f t="shared" si="60"/>
        <v>0</v>
      </c>
      <c r="I227" s="126">
        <f t="shared" si="60"/>
        <v>0</v>
      </c>
      <c r="J227" s="260"/>
    </row>
    <row r="228" spans="1:17" s="266" customFormat="1" ht="40.5" customHeight="1">
      <c r="A228" s="408" t="s">
        <v>112</v>
      </c>
      <c r="B228" s="218" t="s">
        <v>31</v>
      </c>
      <c r="C228" s="205">
        <f t="shared" si="59"/>
        <v>19267.5</v>
      </c>
      <c r="D228" s="205">
        <f>151+1548.39</f>
        <v>1699.39</v>
      </c>
      <c r="E228" s="205">
        <v>15406</v>
      </c>
      <c r="F228" s="84">
        <v>2162.11</v>
      </c>
      <c r="G228" s="205">
        <v>0</v>
      </c>
      <c r="H228" s="205">
        <v>0</v>
      </c>
      <c r="I228" s="205">
        <v>0</v>
      </c>
      <c r="J228" s="703" t="s">
        <v>113</v>
      </c>
      <c r="K228" s="801"/>
      <c r="L228" s="801"/>
      <c r="M228" s="801"/>
      <c r="N228" s="801"/>
      <c r="O228" s="801"/>
      <c r="P228" s="801"/>
    </row>
    <row r="229" spans="1:17" s="209" customFormat="1">
      <c r="A229" s="109"/>
      <c r="B229" s="86" t="s">
        <v>32</v>
      </c>
      <c r="C229" s="84">
        <f t="shared" si="59"/>
        <v>19267.5</v>
      </c>
      <c r="D229" s="84">
        <f>151+1548.39</f>
        <v>1699.39</v>
      </c>
      <c r="E229" s="72">
        <v>15406</v>
      </c>
      <c r="F229" s="84">
        <v>2162.11</v>
      </c>
      <c r="G229" s="84">
        <v>0</v>
      </c>
      <c r="H229" s="84">
        <v>0</v>
      </c>
      <c r="I229" s="84">
        <v>0</v>
      </c>
      <c r="J229" s="802"/>
      <c r="K229" s="801"/>
      <c r="L229" s="801"/>
      <c r="M229" s="801"/>
      <c r="N229" s="801"/>
      <c r="O229" s="801"/>
      <c r="P229" s="801"/>
    </row>
    <row r="230" spans="1:17">
      <c r="A230" s="803" t="s">
        <v>114</v>
      </c>
      <c r="B230" s="718"/>
      <c r="C230" s="718"/>
      <c r="D230" s="718"/>
      <c r="E230" s="718"/>
      <c r="F230" s="718"/>
      <c r="G230" s="718"/>
      <c r="H230" s="718"/>
      <c r="I230" s="759"/>
    </row>
    <row r="231" spans="1:17">
      <c r="A231" s="96" t="s">
        <v>57</v>
      </c>
      <c r="B231" s="24" t="s">
        <v>31</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90</v>
      </c>
      <c r="B232" s="26" t="s">
        <v>32</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63</v>
      </c>
      <c r="B233" s="162" t="s">
        <v>31</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50</v>
      </c>
      <c r="B234" s="4" t="s">
        <v>32</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52</v>
      </c>
      <c r="B235" s="82" t="s">
        <v>31</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32</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115</v>
      </c>
      <c r="B237" s="125" t="s">
        <v>31</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32</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116</v>
      </c>
      <c r="B239" s="294" t="s">
        <v>31</v>
      </c>
      <c r="C239" s="253">
        <f t="shared" si="61"/>
        <v>4246.63</v>
      </c>
      <c r="D239" s="253">
        <f>187.4+1685.76+2277.97+95.5</f>
        <v>4246.63</v>
      </c>
      <c r="E239" s="253">
        <v>0</v>
      </c>
      <c r="F239" s="253">
        <v>0</v>
      </c>
      <c r="G239" s="253">
        <v>0</v>
      </c>
      <c r="H239" s="253">
        <v>0</v>
      </c>
      <c r="I239" s="253">
        <v>0</v>
      </c>
      <c r="J239" s="836" t="s">
        <v>117</v>
      </c>
      <c r="K239" s="837"/>
      <c r="L239" s="837"/>
      <c r="M239" s="837"/>
      <c r="N239" s="837"/>
      <c r="O239" s="837"/>
      <c r="P239" s="837"/>
      <c r="Q239" s="837"/>
    </row>
    <row r="240" spans="1:17" s="20" customFormat="1">
      <c r="A240" s="12"/>
      <c r="B240" s="62" t="s">
        <v>32</v>
      </c>
      <c r="C240" s="64">
        <f t="shared" si="61"/>
        <v>4246.63</v>
      </c>
      <c r="D240" s="64">
        <f>187.4+1685.76+2277.97+95.5</f>
        <v>4246.63</v>
      </c>
      <c r="E240" s="64">
        <v>0</v>
      </c>
      <c r="F240" s="64">
        <v>0</v>
      </c>
      <c r="G240" s="64">
        <v>0</v>
      </c>
      <c r="H240" s="64">
        <v>0</v>
      </c>
      <c r="I240" s="64">
        <v>0</v>
      </c>
      <c r="J240" s="838"/>
      <c r="K240" s="837"/>
      <c r="L240" s="837"/>
      <c r="M240" s="837"/>
      <c r="N240" s="837"/>
      <c r="O240" s="837"/>
      <c r="P240" s="837"/>
      <c r="Q240" s="837"/>
    </row>
    <row r="241" spans="1:18" s="214" customFormat="1" ht="25.5" customHeight="1">
      <c r="A241" s="388" t="s">
        <v>118</v>
      </c>
      <c r="B241" s="294" t="s">
        <v>31</v>
      </c>
      <c r="C241" s="253">
        <f t="shared" si="61"/>
        <v>7379.5999999999995</v>
      </c>
      <c r="D241" s="253">
        <f>240.9+1865.07+7.85+22.02+4524.65+719.11</f>
        <v>7379.5999999999995</v>
      </c>
      <c r="E241" s="253">
        <v>0</v>
      </c>
      <c r="F241" s="253">
        <v>0</v>
      </c>
      <c r="G241" s="253">
        <v>0</v>
      </c>
      <c r="H241" s="253">
        <v>0</v>
      </c>
      <c r="I241" s="253">
        <v>0</v>
      </c>
      <c r="J241" s="699" t="s">
        <v>119</v>
      </c>
      <c r="K241" s="715"/>
      <c r="L241" s="715"/>
      <c r="M241" s="715"/>
      <c r="N241" s="715"/>
      <c r="O241" s="715"/>
      <c r="P241" s="715"/>
      <c r="Q241" s="715"/>
    </row>
    <row r="242" spans="1:18" s="215" customFormat="1">
      <c r="A242" s="217"/>
      <c r="B242" s="228" t="s">
        <v>32</v>
      </c>
      <c r="C242" s="253">
        <f t="shared" si="61"/>
        <v>7379.5999999999995</v>
      </c>
      <c r="D242" s="253">
        <f>240.9+1865.07+7.85+22.02+4524.65+719.11</f>
        <v>7379.5999999999995</v>
      </c>
      <c r="E242" s="253">
        <v>0</v>
      </c>
      <c r="F242" s="253">
        <v>0</v>
      </c>
      <c r="G242" s="253">
        <v>0</v>
      </c>
      <c r="H242" s="253">
        <v>0</v>
      </c>
      <c r="I242" s="253">
        <v>0</v>
      </c>
      <c r="J242" s="716"/>
      <c r="K242" s="715"/>
      <c r="L242" s="715"/>
      <c r="M242" s="715"/>
      <c r="N242" s="715"/>
      <c r="O242" s="715"/>
      <c r="P242" s="715"/>
      <c r="Q242" s="715"/>
    </row>
    <row r="243" spans="1:18" s="214" customFormat="1" ht="25.5" customHeight="1">
      <c r="A243" s="388" t="s">
        <v>120</v>
      </c>
      <c r="B243" s="294" t="s">
        <v>31</v>
      </c>
      <c r="C243" s="253">
        <f t="shared" si="61"/>
        <v>5590.8200000000006</v>
      </c>
      <c r="D243" s="253">
        <f>188+2.8+604.4+2076.32+2651.5+67.8</f>
        <v>5590.8200000000006</v>
      </c>
      <c r="E243" s="253">
        <v>0</v>
      </c>
      <c r="F243" s="253">
        <v>0</v>
      </c>
      <c r="G243" s="253">
        <v>0</v>
      </c>
      <c r="H243" s="253">
        <v>0</v>
      </c>
      <c r="I243" s="253">
        <v>0</v>
      </c>
      <c r="J243" s="839" t="s">
        <v>121</v>
      </c>
      <c r="K243" s="715"/>
      <c r="L243" s="715"/>
      <c r="M243" s="715"/>
      <c r="N243" s="715"/>
      <c r="O243" s="715"/>
      <c r="P243" s="715"/>
      <c r="Q243" s="715"/>
    </row>
    <row r="244" spans="1:18" s="20" customFormat="1">
      <c r="A244" s="217"/>
      <c r="B244" s="228" t="s">
        <v>32</v>
      </c>
      <c r="C244" s="253">
        <f t="shared" si="61"/>
        <v>5590.8200000000006</v>
      </c>
      <c r="D244" s="253">
        <f>188+2.8+604.4+2076.32+2651.5+67.8</f>
        <v>5590.8200000000006</v>
      </c>
      <c r="E244" s="253">
        <v>0</v>
      </c>
      <c r="F244" s="253">
        <v>0</v>
      </c>
      <c r="G244" s="253">
        <v>0</v>
      </c>
      <c r="H244" s="253">
        <v>0</v>
      </c>
      <c r="I244" s="253">
        <v>0</v>
      </c>
      <c r="J244" s="716"/>
      <c r="K244" s="715"/>
      <c r="L244" s="715"/>
      <c r="M244" s="715"/>
      <c r="N244" s="715"/>
      <c r="O244" s="715"/>
      <c r="P244" s="715"/>
      <c r="Q244" s="715"/>
    </row>
    <row r="245" spans="1:18" s="214" customFormat="1" ht="25.5" customHeight="1">
      <c r="A245" s="388" t="s">
        <v>122</v>
      </c>
      <c r="B245" s="294" t="s">
        <v>31</v>
      </c>
      <c r="C245" s="253">
        <f t="shared" si="61"/>
        <v>6155.8899999999994</v>
      </c>
      <c r="D245" s="253">
        <f>948.08+716.82+900.35+2110.15+890.24</f>
        <v>5565.6399999999994</v>
      </c>
      <c r="E245" s="253">
        <v>579</v>
      </c>
      <c r="F245" s="253">
        <v>0</v>
      </c>
      <c r="G245" s="253">
        <v>0</v>
      </c>
      <c r="H245" s="253">
        <v>0</v>
      </c>
      <c r="I245" s="253">
        <f>6155.89-5565.64-579</f>
        <v>11.25</v>
      </c>
      <c r="J245" s="839" t="s">
        <v>123</v>
      </c>
      <c r="K245" s="715"/>
      <c r="L245" s="715"/>
      <c r="M245" s="715"/>
      <c r="N245" s="715"/>
      <c r="O245" s="715"/>
      <c r="P245" s="715"/>
      <c r="Q245" s="715"/>
    </row>
    <row r="246" spans="1:18" s="20" customFormat="1">
      <c r="A246" s="217"/>
      <c r="B246" s="228" t="s">
        <v>32</v>
      </c>
      <c r="C246" s="253">
        <f t="shared" si="61"/>
        <v>6155.8899999999994</v>
      </c>
      <c r="D246" s="253">
        <f>948.08+716.82+900.35+2110.15+890.24</f>
        <v>5565.6399999999994</v>
      </c>
      <c r="E246" s="253">
        <v>579</v>
      </c>
      <c r="F246" s="253">
        <v>0</v>
      </c>
      <c r="G246" s="253">
        <v>0</v>
      </c>
      <c r="H246" s="253">
        <v>0</v>
      </c>
      <c r="I246" s="253">
        <f>6155.89-5565.64-579</f>
        <v>11.25</v>
      </c>
      <c r="J246" s="716"/>
      <c r="K246" s="715"/>
      <c r="L246" s="715"/>
      <c r="M246" s="715"/>
      <c r="N246" s="715"/>
      <c r="O246" s="715"/>
      <c r="P246" s="715"/>
      <c r="Q246" s="715"/>
    </row>
    <row r="247" spans="1:18" s="211" customFormat="1" ht="25.5">
      <c r="A247" s="276" t="s">
        <v>124</v>
      </c>
      <c r="B247" s="294" t="s">
        <v>31</v>
      </c>
      <c r="C247" s="253">
        <f t="shared" si="61"/>
        <v>5306.18</v>
      </c>
      <c r="D247" s="253">
        <f>14.46+33.22+6.82</f>
        <v>54.5</v>
      </c>
      <c r="E247" s="253">
        <v>0</v>
      </c>
      <c r="F247" s="253">
        <v>0</v>
      </c>
      <c r="G247" s="253">
        <v>0</v>
      </c>
      <c r="H247" s="253">
        <v>0</v>
      </c>
      <c r="I247" s="253">
        <f>5306.18-54.5</f>
        <v>5251.68</v>
      </c>
      <c r="J247" s="840" t="s">
        <v>125</v>
      </c>
      <c r="K247" s="654"/>
      <c r="L247" s="654"/>
      <c r="M247" s="654"/>
    </row>
    <row r="248" spans="1:18" s="20" customFormat="1">
      <c r="A248" s="12"/>
      <c r="B248" s="62" t="s">
        <v>32</v>
      </c>
      <c r="C248" s="64">
        <f t="shared" si="61"/>
        <v>5306.18</v>
      </c>
      <c r="D248" s="64">
        <f>14.46+33.22+6.82</f>
        <v>54.5</v>
      </c>
      <c r="E248" s="64">
        <v>0</v>
      </c>
      <c r="F248" s="64">
        <v>0</v>
      </c>
      <c r="G248" s="64">
        <v>0</v>
      </c>
      <c r="H248" s="64">
        <v>0</v>
      </c>
      <c r="I248" s="64">
        <f>5306.18-54.5</f>
        <v>5251.68</v>
      </c>
      <c r="J248" s="861" t="s">
        <v>126</v>
      </c>
      <c r="K248" s="862"/>
      <c r="L248" s="862"/>
      <c r="M248" s="862"/>
    </row>
    <row r="249" spans="1:18" s="214" customFormat="1" ht="25.5">
      <c r="A249" s="276" t="s">
        <v>127</v>
      </c>
      <c r="B249" s="294" t="s">
        <v>31</v>
      </c>
      <c r="C249" s="253">
        <f t="shared" si="61"/>
        <v>7408.0499999999993</v>
      </c>
      <c r="D249" s="253">
        <f>14.05+39.3+160.09+5494.21+1611.4</f>
        <v>7319.0499999999993</v>
      </c>
      <c r="E249" s="253">
        <v>89</v>
      </c>
      <c r="F249" s="253">
        <v>0</v>
      </c>
      <c r="G249" s="253">
        <v>0</v>
      </c>
      <c r="H249" s="253">
        <v>0</v>
      </c>
      <c r="I249" s="253">
        <v>0</v>
      </c>
      <c r="J249" s="831" t="s">
        <v>128</v>
      </c>
      <c r="K249" s="832"/>
      <c r="L249" s="832"/>
      <c r="M249" s="832"/>
      <c r="N249" s="832"/>
      <c r="O249" s="832"/>
      <c r="P249" s="832"/>
      <c r="Q249" s="832"/>
      <c r="R249" s="832"/>
    </row>
    <row r="250" spans="1:18" s="215" customFormat="1">
      <c r="A250" s="217"/>
      <c r="B250" s="228" t="s">
        <v>32</v>
      </c>
      <c r="C250" s="253">
        <f t="shared" si="61"/>
        <v>7408.0499999999993</v>
      </c>
      <c r="D250" s="253">
        <f>14.05+39.3+160.09+5494.21+1611.4</f>
        <v>7319.0499999999993</v>
      </c>
      <c r="E250" s="253">
        <v>89</v>
      </c>
      <c r="F250" s="253">
        <v>0</v>
      </c>
      <c r="G250" s="253">
        <v>0</v>
      </c>
      <c r="H250" s="253">
        <v>0</v>
      </c>
      <c r="I250" s="253">
        <v>0</v>
      </c>
      <c r="J250" s="833"/>
      <c r="K250" s="832"/>
      <c r="L250" s="832"/>
      <c r="M250" s="832"/>
      <c r="N250" s="832"/>
      <c r="O250" s="832"/>
      <c r="P250" s="832"/>
      <c r="Q250" s="832"/>
      <c r="R250" s="832"/>
    </row>
    <row r="251" spans="1:18" s="211" customFormat="1" ht="25.5">
      <c r="A251" s="276" t="s">
        <v>129</v>
      </c>
      <c r="B251" s="294" t="s">
        <v>31</v>
      </c>
      <c r="C251" s="253">
        <f t="shared" si="61"/>
        <v>7015.01</v>
      </c>
      <c r="D251" s="253">
        <f>1.6+198.36+3677.65+2769.4+368</f>
        <v>7015.01</v>
      </c>
      <c r="E251" s="253">
        <v>0</v>
      </c>
      <c r="F251" s="253">
        <v>0</v>
      </c>
      <c r="G251" s="253">
        <v>0</v>
      </c>
      <c r="H251" s="253">
        <v>0</v>
      </c>
      <c r="I251" s="253">
        <v>0</v>
      </c>
      <c r="J251" s="687" t="s">
        <v>130</v>
      </c>
      <c r="K251" s="801"/>
      <c r="L251" s="801"/>
      <c r="M251" s="801"/>
      <c r="N251" s="801"/>
      <c r="O251" s="801"/>
      <c r="P251" s="801"/>
      <c r="Q251" s="801"/>
      <c r="R251" s="801"/>
    </row>
    <row r="252" spans="1:18" s="20" customFormat="1">
      <c r="A252" s="217"/>
      <c r="B252" s="228" t="s">
        <v>32</v>
      </c>
      <c r="C252" s="253">
        <f t="shared" si="61"/>
        <v>7015.01</v>
      </c>
      <c r="D252" s="253">
        <f>1.6+198.36+3677.65+2769.4+368</f>
        <v>7015.01</v>
      </c>
      <c r="E252" s="253">
        <v>0</v>
      </c>
      <c r="F252" s="253">
        <v>0</v>
      </c>
      <c r="G252" s="253">
        <v>0</v>
      </c>
      <c r="H252" s="253">
        <v>0</v>
      </c>
      <c r="I252" s="253">
        <v>0</v>
      </c>
      <c r="J252" s="802"/>
      <c r="K252" s="801"/>
      <c r="L252" s="801"/>
      <c r="M252" s="801"/>
      <c r="N252" s="801"/>
      <c r="O252" s="801"/>
      <c r="P252" s="801"/>
      <c r="Q252" s="801"/>
      <c r="R252" s="801"/>
    </row>
    <row r="253" spans="1:18" s="46" customFormat="1" ht="25.5" customHeight="1">
      <c r="A253" s="316" t="s">
        <v>38</v>
      </c>
      <c r="B253" s="24" t="s">
        <v>31</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32</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131</v>
      </c>
      <c r="B255" s="125" t="s">
        <v>31</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32</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132</v>
      </c>
      <c r="B257" s="218" t="s">
        <v>31</v>
      </c>
      <c r="C257" s="253">
        <f t="shared" si="61"/>
        <v>788.15</v>
      </c>
      <c r="D257" s="205">
        <v>788.15</v>
      </c>
      <c r="E257" s="205">
        <v>0</v>
      </c>
      <c r="F257" s="205">
        <v>0</v>
      </c>
      <c r="G257" s="205">
        <v>0</v>
      </c>
      <c r="H257" s="205">
        <v>0</v>
      </c>
      <c r="I257" s="205">
        <v>0</v>
      </c>
      <c r="J257" s="672" t="s">
        <v>133</v>
      </c>
      <c r="K257" s="834"/>
      <c r="L257" s="834"/>
      <c r="M257" s="834"/>
      <c r="N257" s="834"/>
    </row>
    <row r="258" spans="1:14" s="213" customFormat="1" ht="12" customHeight="1">
      <c r="A258" s="217"/>
      <c r="B258" s="219" t="s">
        <v>32</v>
      </c>
      <c r="C258" s="253">
        <f t="shared" si="61"/>
        <v>788.15</v>
      </c>
      <c r="D258" s="205">
        <v>788.15</v>
      </c>
      <c r="E258" s="205">
        <v>0</v>
      </c>
      <c r="F258" s="205">
        <v>0</v>
      </c>
      <c r="G258" s="205">
        <v>0</v>
      </c>
      <c r="H258" s="205">
        <v>0</v>
      </c>
      <c r="I258" s="205">
        <v>0</v>
      </c>
      <c r="J258" s="835"/>
      <c r="K258" s="834"/>
      <c r="L258" s="834"/>
      <c r="M258" s="834"/>
      <c r="N258" s="834"/>
    </row>
    <row r="259" spans="1:14" s="214" customFormat="1" ht="28.5" customHeight="1">
      <c r="A259" s="356" t="s">
        <v>134</v>
      </c>
      <c r="B259" s="218" t="s">
        <v>31</v>
      </c>
      <c r="C259" s="253">
        <f t="shared" si="61"/>
        <v>1299.79</v>
      </c>
      <c r="D259" s="205">
        <v>390.79</v>
      </c>
      <c r="E259" s="205">
        <v>909</v>
      </c>
      <c r="F259" s="205">
        <v>0</v>
      </c>
      <c r="G259" s="205">
        <v>0</v>
      </c>
      <c r="H259" s="205">
        <v>0</v>
      </c>
      <c r="I259" s="205">
        <v>0</v>
      </c>
      <c r="J259" s="734" t="s">
        <v>135</v>
      </c>
      <c r="K259" s="804"/>
      <c r="L259" s="804"/>
      <c r="M259" s="804"/>
      <c r="N259" s="804"/>
    </row>
    <row r="260" spans="1:14" s="213" customFormat="1" ht="12" customHeight="1">
      <c r="A260" s="217"/>
      <c r="B260" s="219" t="s">
        <v>32</v>
      </c>
      <c r="C260" s="253">
        <f t="shared" si="61"/>
        <v>1299.79</v>
      </c>
      <c r="D260" s="205">
        <v>390.79</v>
      </c>
      <c r="E260" s="205">
        <v>909</v>
      </c>
      <c r="F260" s="205">
        <v>0</v>
      </c>
      <c r="G260" s="205">
        <v>0</v>
      </c>
      <c r="H260" s="205">
        <v>0</v>
      </c>
      <c r="I260" s="205">
        <v>0</v>
      </c>
      <c r="J260" s="806"/>
      <c r="K260" s="804"/>
      <c r="L260" s="804"/>
      <c r="M260" s="804"/>
      <c r="N260" s="804"/>
    </row>
    <row r="261" spans="1:14" s="95" customFormat="1" ht="12.75" customHeight="1">
      <c r="A261" s="47" t="s">
        <v>91</v>
      </c>
      <c r="B261" s="130" t="s">
        <v>31</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92</v>
      </c>
      <c r="B262" s="133" t="s">
        <v>32</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39</v>
      </c>
      <c r="B263" s="3" t="s">
        <v>31</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32</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53</v>
      </c>
      <c r="B265" s="162" t="s">
        <v>31</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32</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61</v>
      </c>
      <c r="B267" s="130" t="s">
        <v>31</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32</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136</v>
      </c>
      <c r="B269" s="125" t="s">
        <v>31</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32</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137</v>
      </c>
      <c r="B271" s="218" t="s">
        <v>31</v>
      </c>
      <c r="C271" s="253">
        <f>D271+E271+F271+G271+H271+I271</f>
        <v>6313.27</v>
      </c>
      <c r="D271" s="205">
        <v>2498.6</v>
      </c>
      <c r="E271" s="205">
        <v>3660</v>
      </c>
      <c r="F271" s="205">
        <f>3814.67-3660</f>
        <v>154.67000000000007</v>
      </c>
      <c r="G271" s="205">
        <v>0</v>
      </c>
      <c r="H271" s="205">
        <v>0</v>
      </c>
      <c r="I271" s="205">
        <v>0</v>
      </c>
      <c r="J271" s="734" t="s">
        <v>138</v>
      </c>
      <c r="K271" s="735"/>
      <c r="L271" s="735"/>
      <c r="M271" s="735"/>
      <c r="N271" s="735"/>
    </row>
    <row r="272" spans="1:14" s="213" customFormat="1" ht="12" customHeight="1">
      <c r="A272" s="217"/>
      <c r="B272" s="219" t="s">
        <v>32</v>
      </c>
      <c r="C272" s="253">
        <f>D272+E272+F272+G272+H272+I272</f>
        <v>6313.27</v>
      </c>
      <c r="D272" s="205">
        <v>2498.6</v>
      </c>
      <c r="E272" s="205">
        <v>3660</v>
      </c>
      <c r="F272" s="205">
        <f>3814.67-3660</f>
        <v>154.67000000000007</v>
      </c>
      <c r="G272" s="205">
        <v>0</v>
      </c>
      <c r="H272" s="205">
        <v>0</v>
      </c>
      <c r="I272" s="205">
        <v>0</v>
      </c>
      <c r="J272" s="736"/>
      <c r="K272" s="735"/>
      <c r="L272" s="735"/>
      <c r="M272" s="735"/>
      <c r="N272" s="735"/>
    </row>
    <row r="273" spans="1:9" s="95" customFormat="1">
      <c r="A273" s="863" t="s">
        <v>139</v>
      </c>
      <c r="B273" s="864"/>
      <c r="C273" s="864"/>
      <c r="D273" s="864"/>
      <c r="E273" s="864"/>
      <c r="F273" s="864"/>
      <c r="G273" s="864"/>
      <c r="H273" s="864"/>
      <c r="I273" s="865"/>
    </row>
    <row r="274" spans="1:9" s="174" customFormat="1">
      <c r="A274" s="31" t="s">
        <v>57</v>
      </c>
      <c r="B274" s="87" t="s">
        <v>31</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90</v>
      </c>
      <c r="B275" s="86" t="s">
        <v>32</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140</v>
      </c>
      <c r="B276" s="82" t="s">
        <v>31</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141</v>
      </c>
      <c r="B277" s="86" t="s">
        <v>32</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39</v>
      </c>
      <c r="B278" s="73" t="s">
        <v>31</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32</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60</v>
      </c>
      <c r="B280" s="24" t="s">
        <v>31</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32</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61</v>
      </c>
      <c r="B282" s="191" t="s">
        <v>31</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32</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142</v>
      </c>
      <c r="B284" s="427" t="s">
        <v>31</v>
      </c>
      <c r="C284" s="205">
        <f t="shared" si="69"/>
        <v>976.09999999999991</v>
      </c>
      <c r="D284" s="205">
        <f>0.93+62.86</f>
        <v>63.79</v>
      </c>
      <c r="E284" s="205">
        <v>500</v>
      </c>
      <c r="F284" s="205">
        <v>412.31</v>
      </c>
      <c r="G284" s="205">
        <v>0</v>
      </c>
      <c r="H284" s="205">
        <v>0</v>
      </c>
      <c r="I284" s="205">
        <v>0</v>
      </c>
    </row>
    <row r="285" spans="1:9">
      <c r="A285" s="204"/>
      <c r="B285" s="220" t="s">
        <v>32</v>
      </c>
      <c r="C285" s="205">
        <f t="shared" si="69"/>
        <v>976.09999999999991</v>
      </c>
      <c r="D285" s="205">
        <f>0.93+62.86</f>
        <v>63.79</v>
      </c>
      <c r="E285" s="205">
        <v>500</v>
      </c>
      <c r="F285" s="205">
        <v>412.31</v>
      </c>
      <c r="G285" s="205">
        <v>0</v>
      </c>
      <c r="H285" s="205">
        <v>0</v>
      </c>
      <c r="I285" s="205">
        <v>0</v>
      </c>
    </row>
    <row r="286" spans="1:9">
      <c r="A286" s="717" t="s">
        <v>143</v>
      </c>
      <c r="B286" s="718"/>
      <c r="C286" s="718"/>
      <c r="D286" s="718"/>
      <c r="E286" s="718"/>
      <c r="F286" s="718"/>
      <c r="G286" s="718"/>
      <c r="H286" s="718"/>
      <c r="I286" s="759"/>
    </row>
    <row r="287" spans="1:9" s="46" customFormat="1">
      <c r="A287" s="645" t="s">
        <v>57</v>
      </c>
      <c r="B287" s="646"/>
      <c r="C287" s="646"/>
      <c r="D287" s="646"/>
      <c r="E287" s="646"/>
      <c r="F287" s="646"/>
      <c r="G287" s="646"/>
      <c r="H287" s="646"/>
      <c r="I287" s="647"/>
    </row>
    <row r="288" spans="1:9" s="46" customFormat="1">
      <c r="A288" s="81" t="s">
        <v>90</v>
      </c>
      <c r="B288" s="24" t="s">
        <v>31</v>
      </c>
      <c r="C288" s="52">
        <f t="shared" ref="C288:C318" si="73">D288+E288+F288+G288+H288+I288</f>
        <v>1675980.0260000001</v>
      </c>
      <c r="D288" s="72">
        <f t="shared" ref="D288:I289" si="74">D290+D304+D384</f>
        <v>389941.48</v>
      </c>
      <c r="E288" s="72">
        <f t="shared" si="74"/>
        <v>228796</v>
      </c>
      <c r="F288" s="72">
        <f t="shared" si="74"/>
        <v>401075.42000000004</v>
      </c>
      <c r="G288" s="72">
        <f t="shared" si="74"/>
        <v>445426.13</v>
      </c>
      <c r="H288" s="72">
        <f t="shared" si="74"/>
        <v>97495.97</v>
      </c>
      <c r="I288" s="72">
        <f t="shared" si="74"/>
        <v>113245.02600000003</v>
      </c>
    </row>
    <row r="289" spans="1:16" s="46" customFormat="1">
      <c r="A289" s="80"/>
      <c r="B289" s="26" t="s">
        <v>32</v>
      </c>
      <c r="C289" s="52">
        <f t="shared" si="73"/>
        <v>1675980.0260000001</v>
      </c>
      <c r="D289" s="72">
        <f t="shared" si="74"/>
        <v>389941.48</v>
      </c>
      <c r="E289" s="72">
        <f t="shared" si="74"/>
        <v>228796</v>
      </c>
      <c r="F289" s="72">
        <f t="shared" si="74"/>
        <v>401075.42000000004</v>
      </c>
      <c r="G289" s="72">
        <f t="shared" si="74"/>
        <v>445426.13</v>
      </c>
      <c r="H289" s="72">
        <f t="shared" si="74"/>
        <v>97495.97</v>
      </c>
      <c r="I289" s="72">
        <f t="shared" si="74"/>
        <v>113245.02600000003</v>
      </c>
    </row>
    <row r="290" spans="1:16" s="27" customFormat="1">
      <c r="A290" s="75" t="s">
        <v>63</v>
      </c>
      <c r="B290" s="24" t="s">
        <v>31</v>
      </c>
      <c r="C290" s="72">
        <f t="shared" si="73"/>
        <v>1578644.6459999999</v>
      </c>
      <c r="D290" s="72">
        <f>D292+D312+D298</f>
        <v>294039.06</v>
      </c>
      <c r="E290" s="72">
        <f t="shared" ref="E290:I291" si="75">E292+E312+E298</f>
        <v>227975</v>
      </c>
      <c r="F290" s="72">
        <f t="shared" si="75"/>
        <v>401075.42000000004</v>
      </c>
      <c r="G290" s="72">
        <f t="shared" si="75"/>
        <v>445426.13</v>
      </c>
      <c r="H290" s="72">
        <f t="shared" si="75"/>
        <v>97495.97</v>
      </c>
      <c r="I290" s="72">
        <f t="shared" si="75"/>
        <v>112633.06600000002</v>
      </c>
    </row>
    <row r="291" spans="1:16" s="27" customFormat="1">
      <c r="A291" s="80" t="s">
        <v>90</v>
      </c>
      <c r="B291" s="26" t="s">
        <v>32</v>
      </c>
      <c r="C291" s="72">
        <f t="shared" si="73"/>
        <v>1578644.6459999999</v>
      </c>
      <c r="D291" s="72">
        <f>D293+D313+D299</f>
        <v>294039.06</v>
      </c>
      <c r="E291" s="72">
        <f t="shared" si="75"/>
        <v>227975</v>
      </c>
      <c r="F291" s="72">
        <f t="shared" si="75"/>
        <v>401075.42000000004</v>
      </c>
      <c r="G291" s="72">
        <f t="shared" si="75"/>
        <v>445426.13</v>
      </c>
      <c r="H291" s="72">
        <f t="shared" si="75"/>
        <v>97495.97</v>
      </c>
      <c r="I291" s="72">
        <f t="shared" si="75"/>
        <v>112633.06600000002</v>
      </c>
    </row>
    <row r="292" spans="1:16" s="261" customFormat="1" ht="25.5">
      <c r="A292" s="382" t="s">
        <v>144</v>
      </c>
      <c r="B292" s="294" t="s">
        <v>31</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32</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145</v>
      </c>
      <c r="B294" s="294" t="s">
        <v>31</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687" t="s">
        <v>146</v>
      </c>
      <c r="K294" s="688"/>
      <c r="L294" s="688"/>
      <c r="M294" s="688"/>
      <c r="N294" s="688"/>
      <c r="O294" s="688"/>
      <c r="P294" s="688"/>
    </row>
    <row r="295" spans="1:16" s="215" customFormat="1" ht="15" customHeight="1">
      <c r="A295" s="384" t="s">
        <v>147</v>
      </c>
      <c r="B295" s="228" t="s">
        <v>32</v>
      </c>
      <c r="C295" s="253">
        <f t="shared" si="73"/>
        <v>382066</v>
      </c>
      <c r="D295" s="253">
        <v>1648</v>
      </c>
      <c r="E295" s="253">
        <v>95105</v>
      </c>
      <c r="F295" s="253">
        <v>120105</v>
      </c>
      <c r="G295" s="253">
        <v>120105</v>
      </c>
      <c r="H295" s="253">
        <v>45103</v>
      </c>
      <c r="I295" s="253">
        <v>0</v>
      </c>
      <c r="J295" s="687"/>
      <c r="K295" s="688"/>
      <c r="L295" s="688"/>
      <c r="M295" s="688"/>
      <c r="N295" s="688"/>
      <c r="O295" s="688"/>
      <c r="P295" s="688"/>
    </row>
    <row r="296" spans="1:16" s="214" customFormat="1" ht="39.75" customHeight="1">
      <c r="A296" s="360" t="s">
        <v>148</v>
      </c>
      <c r="B296" s="294" t="s">
        <v>31</v>
      </c>
      <c r="C296" s="253">
        <f t="shared" si="73"/>
        <v>358409</v>
      </c>
      <c r="D296" s="253">
        <f>D297</f>
        <v>1116</v>
      </c>
      <c r="E296" s="253">
        <v>89324</v>
      </c>
      <c r="F296" s="253">
        <v>114323</v>
      </c>
      <c r="G296" s="253">
        <v>114323</v>
      </c>
      <c r="H296" s="253">
        <v>39323</v>
      </c>
      <c r="I296" s="253">
        <v>0</v>
      </c>
      <c r="J296" s="687" t="s">
        <v>149</v>
      </c>
      <c r="K296" s="688"/>
      <c r="L296" s="688"/>
      <c r="M296" s="688"/>
      <c r="N296" s="688"/>
      <c r="O296" s="688"/>
      <c r="P296" s="809"/>
    </row>
    <row r="297" spans="1:16" s="215" customFormat="1" ht="15" customHeight="1">
      <c r="A297" s="384" t="s">
        <v>147</v>
      </c>
      <c r="B297" s="228" t="s">
        <v>32</v>
      </c>
      <c r="C297" s="253">
        <f t="shared" si="73"/>
        <v>358409</v>
      </c>
      <c r="D297" s="253">
        <v>1116</v>
      </c>
      <c r="E297" s="253">
        <v>89324</v>
      </c>
      <c r="F297" s="253">
        <v>114323</v>
      </c>
      <c r="G297" s="253">
        <v>114323</v>
      </c>
      <c r="H297" s="253">
        <v>39323</v>
      </c>
      <c r="I297" s="253">
        <v>0</v>
      </c>
      <c r="J297" s="687"/>
      <c r="K297" s="688"/>
      <c r="L297" s="688"/>
      <c r="M297" s="688"/>
      <c r="N297" s="688"/>
      <c r="O297" s="688"/>
      <c r="P297" s="809"/>
    </row>
    <row r="298" spans="1:16" s="46" customFormat="1" ht="25.5">
      <c r="A298" s="118" t="s">
        <v>150</v>
      </c>
      <c r="B298" s="180" t="s">
        <v>31</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32</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828" t="s">
        <v>151</v>
      </c>
      <c r="B300" s="294" t="s">
        <v>31</v>
      </c>
      <c r="C300" s="253">
        <f t="shared" si="73"/>
        <v>83349</v>
      </c>
      <c r="D300" s="253">
        <f>5+24+13226+38753+31341</f>
        <v>83349</v>
      </c>
      <c r="E300" s="253">
        <v>0</v>
      </c>
      <c r="F300" s="253">
        <v>0</v>
      </c>
      <c r="G300" s="253">
        <v>0</v>
      </c>
      <c r="H300" s="253">
        <v>0</v>
      </c>
      <c r="I300" s="253">
        <v>0</v>
      </c>
      <c r="J300" s="685" t="s">
        <v>152</v>
      </c>
      <c r="K300" s="686"/>
      <c r="L300" s="686"/>
      <c r="M300" s="686"/>
      <c r="N300" s="686"/>
    </row>
    <row r="301" spans="1:16" s="215" customFormat="1" ht="38.25" customHeight="1">
      <c r="A301" s="829"/>
      <c r="B301" s="228" t="s">
        <v>32</v>
      </c>
      <c r="C301" s="253">
        <f t="shared" si="73"/>
        <v>83349</v>
      </c>
      <c r="D301" s="253">
        <f>5+24+13226+38753+31341</f>
        <v>83349</v>
      </c>
      <c r="E301" s="253">
        <v>0</v>
      </c>
      <c r="F301" s="253">
        <v>0</v>
      </c>
      <c r="G301" s="253">
        <v>0</v>
      </c>
      <c r="H301" s="253">
        <v>0</v>
      </c>
      <c r="I301" s="253">
        <v>0</v>
      </c>
      <c r="J301" s="685"/>
      <c r="K301" s="686"/>
      <c r="L301" s="686"/>
      <c r="M301" s="686"/>
      <c r="N301" s="686"/>
    </row>
    <row r="302" spans="1:16" s="214" customFormat="1" ht="38.25">
      <c r="A302" s="354" t="s">
        <v>153</v>
      </c>
      <c r="B302" s="294" t="s">
        <v>31</v>
      </c>
      <c r="C302" s="253">
        <f t="shared" si="73"/>
        <v>100418</v>
      </c>
      <c r="D302" s="253">
        <f>3+45+3677+40316+56311+66</f>
        <v>100418</v>
      </c>
      <c r="E302" s="253">
        <v>0</v>
      </c>
      <c r="F302" s="253">
        <f>97018-3725-63700-29593</f>
        <v>0</v>
      </c>
      <c r="G302" s="253">
        <v>0</v>
      </c>
      <c r="H302" s="253">
        <v>0</v>
      </c>
      <c r="I302" s="253">
        <v>0</v>
      </c>
      <c r="J302" s="685" t="s">
        <v>154</v>
      </c>
      <c r="K302" s="801"/>
      <c r="L302" s="801"/>
      <c r="M302" s="801"/>
      <c r="N302" s="801"/>
      <c r="O302" s="801"/>
    </row>
    <row r="303" spans="1:16" s="215" customFormat="1">
      <c r="A303" s="302"/>
      <c r="B303" s="228" t="s">
        <v>32</v>
      </c>
      <c r="C303" s="253">
        <f t="shared" si="73"/>
        <v>100418</v>
      </c>
      <c r="D303" s="253">
        <f>3+45+3677+40316+56311+66</f>
        <v>100418</v>
      </c>
      <c r="E303" s="253">
        <v>0</v>
      </c>
      <c r="F303" s="253">
        <f>97018-3725-63700-29593</f>
        <v>0</v>
      </c>
      <c r="G303" s="253">
        <v>0</v>
      </c>
      <c r="H303" s="253">
        <v>0</v>
      </c>
      <c r="I303" s="253">
        <v>0</v>
      </c>
      <c r="J303" s="802"/>
      <c r="K303" s="801"/>
      <c r="L303" s="801"/>
      <c r="M303" s="801"/>
      <c r="N303" s="801"/>
      <c r="O303" s="801"/>
    </row>
    <row r="304" spans="1:16" s="261" customFormat="1">
      <c r="A304" s="288" t="s">
        <v>46</v>
      </c>
      <c r="B304" s="241" t="s">
        <v>31</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47</v>
      </c>
      <c r="B305" s="219" t="s">
        <v>32</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48</v>
      </c>
      <c r="B306" s="24" t="s">
        <v>31</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32</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828" t="s">
        <v>151</v>
      </c>
      <c r="B308" s="294" t="s">
        <v>31</v>
      </c>
      <c r="C308" s="253">
        <f t="shared" si="80"/>
        <v>3342</v>
      </c>
      <c r="D308" s="253">
        <v>3342</v>
      </c>
      <c r="E308" s="253">
        <v>0</v>
      </c>
      <c r="F308" s="253">
        <v>0</v>
      </c>
      <c r="G308" s="253">
        <v>0</v>
      </c>
      <c r="H308" s="253">
        <v>0</v>
      </c>
      <c r="I308" s="253">
        <v>0</v>
      </c>
      <c r="J308" s="734"/>
      <c r="K308" s="830"/>
      <c r="L308" s="830"/>
      <c r="M308" s="830"/>
      <c r="N308" s="830"/>
      <c r="O308" s="830"/>
    </row>
    <row r="309" spans="1:17" s="215" customFormat="1" ht="38.25" customHeight="1">
      <c r="A309" s="829"/>
      <c r="B309" s="228" t="s">
        <v>32</v>
      </c>
      <c r="C309" s="253">
        <f t="shared" si="80"/>
        <v>3342</v>
      </c>
      <c r="D309" s="253">
        <v>3342</v>
      </c>
      <c r="E309" s="253">
        <v>0</v>
      </c>
      <c r="F309" s="253">
        <v>0</v>
      </c>
      <c r="G309" s="253">
        <v>0</v>
      </c>
      <c r="H309" s="253">
        <v>0</v>
      </c>
      <c r="I309" s="253">
        <v>0</v>
      </c>
      <c r="J309" s="734"/>
      <c r="K309" s="830"/>
      <c r="L309" s="830"/>
      <c r="M309" s="830"/>
      <c r="N309" s="830"/>
      <c r="O309" s="830"/>
    </row>
    <row r="310" spans="1:17" s="214" customFormat="1" ht="38.25">
      <c r="A310" s="354" t="s">
        <v>153</v>
      </c>
      <c r="B310" s="294" t="s">
        <v>31</v>
      </c>
      <c r="C310" s="253">
        <f t="shared" si="80"/>
        <v>27106</v>
      </c>
      <c r="D310" s="253">
        <f>823+26283</f>
        <v>27106</v>
      </c>
      <c r="E310" s="253">
        <v>0</v>
      </c>
      <c r="F310" s="253">
        <v>0</v>
      </c>
      <c r="G310" s="253">
        <v>0</v>
      </c>
      <c r="H310" s="253">
        <v>0</v>
      </c>
      <c r="I310" s="253">
        <v>0</v>
      </c>
      <c r="J310" s="685"/>
      <c r="K310" s="711"/>
      <c r="L310" s="711"/>
      <c r="M310" s="711"/>
      <c r="N310" s="711"/>
      <c r="O310" s="711"/>
    </row>
    <row r="311" spans="1:17" s="215" customFormat="1">
      <c r="A311" s="302"/>
      <c r="B311" s="228" t="s">
        <v>32</v>
      </c>
      <c r="C311" s="253">
        <f t="shared" si="80"/>
        <v>27106</v>
      </c>
      <c r="D311" s="253">
        <f>823+26283</f>
        <v>27106</v>
      </c>
      <c r="E311" s="253">
        <v>0</v>
      </c>
      <c r="F311" s="253">
        <v>0</v>
      </c>
      <c r="G311" s="253">
        <v>0</v>
      </c>
      <c r="H311" s="253">
        <v>0</v>
      </c>
      <c r="I311" s="253">
        <v>0</v>
      </c>
      <c r="J311" s="712"/>
      <c r="K311" s="711"/>
      <c r="L311" s="711"/>
      <c r="M311" s="711"/>
      <c r="N311" s="711"/>
      <c r="O311" s="711"/>
    </row>
    <row r="312" spans="1:17" s="46" customFormat="1">
      <c r="A312" s="187" t="s">
        <v>39</v>
      </c>
      <c r="B312" s="188" t="s">
        <v>31</v>
      </c>
      <c r="C312" s="173">
        <f t="shared" si="73"/>
        <v>654402.64599999995</v>
      </c>
      <c r="D312" s="173">
        <f t="shared" ref="D312:I315" si="82">D314</f>
        <v>107508.06</v>
      </c>
      <c r="E312" s="173">
        <f t="shared" si="82"/>
        <v>43545.999999999993</v>
      </c>
      <c r="F312" s="173">
        <f t="shared" si="82"/>
        <v>166647.42000000001</v>
      </c>
      <c r="G312" s="173">
        <f t="shared" si="82"/>
        <v>210998.13000000003</v>
      </c>
      <c r="H312" s="173">
        <f t="shared" si="82"/>
        <v>13069.970000000001</v>
      </c>
      <c r="I312" s="173">
        <f t="shared" si="82"/>
        <v>112633.06600000002</v>
      </c>
    </row>
    <row r="313" spans="1:17" s="46" customFormat="1">
      <c r="A313" s="189"/>
      <c r="B313" s="175" t="s">
        <v>32</v>
      </c>
      <c r="C313" s="173">
        <f t="shared" si="73"/>
        <v>654402.64599999995</v>
      </c>
      <c r="D313" s="173">
        <f t="shared" si="82"/>
        <v>107508.06</v>
      </c>
      <c r="E313" s="173">
        <f t="shared" si="82"/>
        <v>43545.999999999993</v>
      </c>
      <c r="F313" s="173">
        <f t="shared" si="82"/>
        <v>166647.42000000001</v>
      </c>
      <c r="G313" s="173">
        <f t="shared" si="82"/>
        <v>210998.13000000003</v>
      </c>
      <c r="H313" s="173">
        <f t="shared" si="82"/>
        <v>13069.970000000001</v>
      </c>
      <c r="I313" s="173">
        <f t="shared" si="82"/>
        <v>112633.06600000002</v>
      </c>
    </row>
    <row r="314" spans="1:17">
      <c r="A314" s="92" t="s">
        <v>60</v>
      </c>
      <c r="B314" s="82" t="s">
        <v>31</v>
      </c>
      <c r="C314" s="83">
        <f t="shared" si="73"/>
        <v>654402.64599999995</v>
      </c>
      <c r="D314" s="84">
        <f t="shared" si="82"/>
        <v>107508.06</v>
      </c>
      <c r="E314" s="78">
        <f t="shared" si="82"/>
        <v>43545.999999999993</v>
      </c>
      <c r="F314" s="78">
        <f t="shared" si="82"/>
        <v>166647.42000000001</v>
      </c>
      <c r="G314" s="84">
        <f t="shared" si="82"/>
        <v>210998.13000000003</v>
      </c>
      <c r="H314" s="84">
        <f t="shared" si="82"/>
        <v>13069.970000000001</v>
      </c>
      <c r="I314" s="84">
        <f t="shared" si="82"/>
        <v>112633.06600000002</v>
      </c>
      <c r="J314" s="68"/>
    </row>
    <row r="315" spans="1:17">
      <c r="A315" s="85"/>
      <c r="B315" s="86" t="s">
        <v>32</v>
      </c>
      <c r="C315" s="83">
        <f t="shared" si="73"/>
        <v>654402.64599999995</v>
      </c>
      <c r="D315" s="84">
        <f t="shared" si="82"/>
        <v>107508.06</v>
      </c>
      <c r="E315" s="78">
        <f t="shared" si="82"/>
        <v>43545.999999999993</v>
      </c>
      <c r="F315" s="78">
        <f t="shared" si="82"/>
        <v>166647.42000000001</v>
      </c>
      <c r="G315" s="84">
        <f t="shared" si="82"/>
        <v>210998.13000000003</v>
      </c>
      <c r="H315" s="84">
        <f t="shared" si="82"/>
        <v>13069.970000000001</v>
      </c>
      <c r="I315" s="84">
        <f t="shared" si="82"/>
        <v>112633.06600000002</v>
      </c>
    </row>
    <row r="316" spans="1:17">
      <c r="A316" s="190" t="s">
        <v>61</v>
      </c>
      <c r="B316" s="188" t="s">
        <v>31</v>
      </c>
      <c r="C316" s="173">
        <f t="shared" si="73"/>
        <v>654402.64599999995</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43545.999999999993</v>
      </c>
      <c r="F316" s="173">
        <f t="shared" si="83"/>
        <v>166647.42000000001</v>
      </c>
      <c r="G316" s="173">
        <f t="shared" si="83"/>
        <v>210998.13000000003</v>
      </c>
      <c r="H316" s="173">
        <f t="shared" si="83"/>
        <v>13069.970000000001</v>
      </c>
      <c r="I316" s="173">
        <f t="shared" si="83"/>
        <v>112633.06600000002</v>
      </c>
    </row>
    <row r="317" spans="1:17">
      <c r="A317" s="190"/>
      <c r="B317" s="175" t="s">
        <v>32</v>
      </c>
      <c r="C317" s="173">
        <f t="shared" si="73"/>
        <v>654402.64599999995</v>
      </c>
      <c r="D317" s="173">
        <f>D319+D321+D323+D325+D327+D329+D331+D333+D335+D337+D339+D341+D343+D345+D347+D349+D351+D353+D355+D357+D359+D361+D363+D365+D367+D369+D371+D373+D375+D377+D379+D381+D383</f>
        <v>107508.06</v>
      </c>
      <c r="E317" s="173">
        <f t="shared" si="83"/>
        <v>43545.999999999993</v>
      </c>
      <c r="F317" s="173">
        <f t="shared" si="83"/>
        <v>166647.42000000001</v>
      </c>
      <c r="G317" s="173">
        <f t="shared" si="83"/>
        <v>210998.13000000003</v>
      </c>
      <c r="H317" s="173">
        <f t="shared" si="83"/>
        <v>13069.970000000001</v>
      </c>
      <c r="I317" s="173">
        <f t="shared" si="83"/>
        <v>112633.06600000002</v>
      </c>
    </row>
    <row r="318" spans="1:17" s="27" customFormat="1" ht="27.75" customHeight="1">
      <c r="A318" s="81" t="s">
        <v>155</v>
      </c>
      <c r="B318" s="24" t="s">
        <v>31</v>
      </c>
      <c r="C318" s="72">
        <f t="shared" si="73"/>
        <v>6479</v>
      </c>
      <c r="D318" s="72">
        <f>D319</f>
        <v>6449.36</v>
      </c>
      <c r="E318" s="72">
        <v>0</v>
      </c>
      <c r="F318" s="72">
        <v>0</v>
      </c>
      <c r="G318" s="72">
        <v>0</v>
      </c>
      <c r="H318" s="72">
        <v>0</v>
      </c>
      <c r="I318" s="72">
        <f>80-50.36</f>
        <v>29.64</v>
      </c>
      <c r="J318" s="709" t="s">
        <v>156</v>
      </c>
      <c r="K318" s="710"/>
      <c r="L318" s="710"/>
      <c r="M318" s="710"/>
      <c r="N318" s="710"/>
      <c r="O318" s="710"/>
    </row>
    <row r="319" spans="1:17" s="210" customFormat="1">
      <c r="A319" s="79"/>
      <c r="B319" s="26" t="s">
        <v>32</v>
      </c>
      <c r="C319" s="72">
        <f>D319+E319+F319+G319+H319+I319</f>
        <v>6479</v>
      </c>
      <c r="D319" s="72">
        <f>6399+50.36</f>
        <v>6449.36</v>
      </c>
      <c r="E319" s="72">
        <v>0</v>
      </c>
      <c r="F319" s="72">
        <v>0</v>
      </c>
      <c r="G319" s="72">
        <v>0</v>
      </c>
      <c r="H319" s="72">
        <v>0</v>
      </c>
      <c r="I319" s="72">
        <f>80-50.36</f>
        <v>29.64</v>
      </c>
      <c r="J319" s="709"/>
      <c r="K319" s="710"/>
      <c r="L319" s="710"/>
      <c r="M319" s="710"/>
      <c r="N319" s="710"/>
      <c r="O319" s="710"/>
    </row>
    <row r="320" spans="1:17" s="209" customFormat="1" ht="25.5">
      <c r="A320" s="212" t="s">
        <v>157</v>
      </c>
      <c r="B320" s="218" t="s">
        <v>31</v>
      </c>
      <c r="C320" s="205">
        <f t="shared" ref="C320:C325" si="84">D320+E320+F320+G320+H320+I320</f>
        <v>2305.5300000000002</v>
      </c>
      <c r="D320" s="205">
        <f>1692.22+595.25</f>
        <v>2287.4700000000003</v>
      </c>
      <c r="E320" s="205">
        <v>0</v>
      </c>
      <c r="F320" s="205">
        <v>0.84</v>
      </c>
      <c r="G320" s="205">
        <v>0</v>
      </c>
      <c r="H320" s="205">
        <v>17.22</v>
      </c>
      <c r="I320" s="205">
        <f>2708-1692-1016</f>
        <v>0</v>
      </c>
      <c r="J320" s="824" t="s">
        <v>158</v>
      </c>
      <c r="K320" s="825"/>
      <c r="L320" s="825"/>
      <c r="M320" s="825"/>
      <c r="N320" s="825"/>
      <c r="O320" s="825"/>
      <c r="P320" s="825"/>
      <c r="Q320" s="825"/>
    </row>
    <row r="321" spans="1:17" s="209" customFormat="1">
      <c r="A321" s="263"/>
      <c r="B321" s="219" t="s">
        <v>32</v>
      </c>
      <c r="C321" s="205">
        <f t="shared" si="84"/>
        <v>2305.5300000000002</v>
      </c>
      <c r="D321" s="205">
        <f>1692.22+595.25</f>
        <v>2287.4700000000003</v>
      </c>
      <c r="E321" s="205">
        <v>0</v>
      </c>
      <c r="F321" s="205">
        <v>0.84</v>
      </c>
      <c r="G321" s="205">
        <v>0</v>
      </c>
      <c r="H321" s="205">
        <v>17.22</v>
      </c>
      <c r="I321" s="205">
        <f>2708-1692-1016</f>
        <v>0</v>
      </c>
      <c r="J321" s="824"/>
      <c r="K321" s="825"/>
      <c r="L321" s="825"/>
      <c r="M321" s="825"/>
      <c r="N321" s="825"/>
      <c r="O321" s="825"/>
      <c r="P321" s="825"/>
      <c r="Q321" s="825"/>
    </row>
    <row r="322" spans="1:17" s="209" customFormat="1" ht="25.5">
      <c r="A322" s="212" t="s">
        <v>159</v>
      </c>
      <c r="B322" s="218" t="s">
        <v>31</v>
      </c>
      <c r="C322" s="205">
        <f t="shared" si="84"/>
        <v>4616.1299999999992</v>
      </c>
      <c r="D322" s="205">
        <f>D323</f>
        <v>3720.79</v>
      </c>
      <c r="E322" s="205">
        <v>101</v>
      </c>
      <c r="F322" s="205">
        <v>237.68</v>
      </c>
      <c r="G322" s="205">
        <v>1.43</v>
      </c>
      <c r="H322" s="205">
        <v>555.23</v>
      </c>
      <c r="I322" s="205">
        <v>0</v>
      </c>
      <c r="J322" s="824" t="s">
        <v>160</v>
      </c>
      <c r="K322" s="825"/>
      <c r="L322" s="825"/>
      <c r="M322" s="825"/>
      <c r="N322" s="825"/>
      <c r="O322" s="825"/>
    </row>
    <row r="323" spans="1:17" s="209" customFormat="1">
      <c r="A323" s="263"/>
      <c r="B323" s="219" t="s">
        <v>32</v>
      </c>
      <c r="C323" s="205">
        <f t="shared" si="84"/>
        <v>4616.1299999999992</v>
      </c>
      <c r="D323" s="205">
        <f>965.57+2241.48+513.74</f>
        <v>3720.79</v>
      </c>
      <c r="E323" s="205">
        <v>101</v>
      </c>
      <c r="F323" s="205">
        <v>237.68</v>
      </c>
      <c r="G323" s="205">
        <v>1.43</v>
      </c>
      <c r="H323" s="205">
        <v>555.23</v>
      </c>
      <c r="I323" s="205">
        <v>0</v>
      </c>
      <c r="J323" s="824"/>
      <c r="K323" s="825"/>
      <c r="L323" s="825"/>
      <c r="M323" s="825"/>
      <c r="N323" s="825"/>
      <c r="O323" s="825"/>
    </row>
    <row r="324" spans="1:17" s="266" customFormat="1" ht="25.5">
      <c r="A324" s="615" t="s">
        <v>161</v>
      </c>
      <c r="B324" s="218" t="s">
        <v>31</v>
      </c>
      <c r="C324" s="205">
        <f t="shared" si="84"/>
        <v>36170.396000000001</v>
      </c>
      <c r="D324" s="205">
        <f>D325</f>
        <v>140.93</v>
      </c>
      <c r="E324" s="205">
        <v>493</v>
      </c>
      <c r="F324" s="205">
        <v>5000</v>
      </c>
      <c r="G324" s="205">
        <v>10000</v>
      </c>
      <c r="H324" s="205">
        <v>12497.52</v>
      </c>
      <c r="I324" s="205">
        <v>8038.9459999999999</v>
      </c>
      <c r="J324" s="807" t="s">
        <v>162</v>
      </c>
      <c r="K324" s="813"/>
      <c r="L324" s="813"/>
      <c r="M324" s="813"/>
      <c r="N324" s="813"/>
      <c r="O324" s="813"/>
      <c r="P324" s="813"/>
      <c r="Q324" s="813"/>
    </row>
    <row r="325" spans="1:17" s="266" customFormat="1">
      <c r="A325" s="263"/>
      <c r="B325" s="219" t="s">
        <v>32</v>
      </c>
      <c r="C325" s="205">
        <f t="shared" si="84"/>
        <v>36170.396000000001</v>
      </c>
      <c r="D325" s="205">
        <f>48.81+92.12</f>
        <v>140.93</v>
      </c>
      <c r="E325" s="205">
        <v>493</v>
      </c>
      <c r="F325" s="205">
        <v>5000</v>
      </c>
      <c r="G325" s="205">
        <v>10000</v>
      </c>
      <c r="H325" s="205">
        <v>12497.52</v>
      </c>
      <c r="I325" s="205">
        <v>8038.9459999999999</v>
      </c>
      <c r="J325" s="807"/>
      <c r="K325" s="813"/>
      <c r="L325" s="813"/>
      <c r="M325" s="813"/>
      <c r="N325" s="813"/>
      <c r="O325" s="813"/>
      <c r="P325" s="813"/>
      <c r="Q325" s="813"/>
    </row>
    <row r="326" spans="1:17" s="262" customFormat="1" ht="15.75" customHeight="1">
      <c r="A326" s="826" t="s">
        <v>163</v>
      </c>
      <c r="B326" s="218" t="s">
        <v>31</v>
      </c>
      <c r="C326" s="205">
        <f>D326+E326+F326+G326+H326+I326</f>
        <v>5267</v>
      </c>
      <c r="D326" s="205">
        <f>D327</f>
        <v>1684</v>
      </c>
      <c r="E326" s="205">
        <v>0</v>
      </c>
      <c r="F326" s="205">
        <v>0</v>
      </c>
      <c r="G326" s="205">
        <v>0</v>
      </c>
      <c r="H326" s="205">
        <v>0</v>
      </c>
      <c r="I326" s="205">
        <v>3583</v>
      </c>
    </row>
    <row r="327" spans="1:17" s="262" customFormat="1" ht="11.25" customHeight="1">
      <c r="A327" s="827"/>
      <c r="B327" s="219" t="s">
        <v>32</v>
      </c>
      <c r="C327" s="205">
        <f>D327+E327+F327+G327+H327+I327</f>
        <v>5267</v>
      </c>
      <c r="D327" s="205">
        <f>723+904+57</f>
        <v>1684</v>
      </c>
      <c r="E327" s="205">
        <v>0</v>
      </c>
      <c r="F327" s="205">
        <v>0</v>
      </c>
      <c r="G327" s="205">
        <v>0</v>
      </c>
      <c r="H327" s="205">
        <v>0</v>
      </c>
      <c r="I327" s="205">
        <v>3583</v>
      </c>
    </row>
    <row r="328" spans="1:17" s="266" customFormat="1" ht="18.75" customHeight="1">
      <c r="A328" s="826" t="s">
        <v>164</v>
      </c>
      <c r="B328" s="218" t="s">
        <v>31</v>
      </c>
      <c r="C328" s="205">
        <f>D328+E328+F328+G328+H328+I328</f>
        <v>31673.749999999996</v>
      </c>
      <c r="D328" s="205">
        <f>62.72+4840.96+3677.06+7615.77+15472.48</f>
        <v>31668.989999999998</v>
      </c>
      <c r="E328" s="205">
        <v>0</v>
      </c>
      <c r="F328" s="205">
        <v>0</v>
      </c>
      <c r="G328" s="205">
        <v>4.76</v>
      </c>
      <c r="H328" s="205">
        <v>0</v>
      </c>
      <c r="I328" s="205">
        <v>0</v>
      </c>
      <c r="J328" s="807" t="s">
        <v>165</v>
      </c>
      <c r="K328" s="813"/>
      <c r="L328" s="813"/>
      <c r="M328" s="813"/>
      <c r="N328" s="813"/>
      <c r="O328" s="813"/>
      <c r="P328" s="704"/>
      <c r="Q328" s="704"/>
    </row>
    <row r="329" spans="1:17" s="266" customFormat="1" ht="25.5" customHeight="1">
      <c r="A329" s="827"/>
      <c r="B329" s="219" t="s">
        <v>32</v>
      </c>
      <c r="C329" s="205">
        <f>D329+E329+F329+G329+H329+I329</f>
        <v>31673.749999999996</v>
      </c>
      <c r="D329" s="205">
        <f>62.72+4840.96+3677.06+7615.77+15472.48</f>
        <v>31668.989999999998</v>
      </c>
      <c r="E329" s="205">
        <v>0</v>
      </c>
      <c r="F329" s="205">
        <v>0</v>
      </c>
      <c r="G329" s="205">
        <v>4.76</v>
      </c>
      <c r="H329" s="205">
        <v>0</v>
      </c>
      <c r="I329" s="205">
        <v>0</v>
      </c>
      <c r="J329" s="807"/>
      <c r="K329" s="813"/>
      <c r="L329" s="813"/>
      <c r="M329" s="813"/>
      <c r="N329" s="813"/>
      <c r="O329" s="813"/>
      <c r="P329" s="704"/>
      <c r="Q329" s="704"/>
    </row>
    <row r="330" spans="1:17" s="266" customFormat="1" ht="25.5" customHeight="1">
      <c r="A330" s="212" t="s">
        <v>166</v>
      </c>
      <c r="B330" s="218" t="s">
        <v>31</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32</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167</v>
      </c>
      <c r="B332" s="218" t="s">
        <v>31</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32</v>
      </c>
      <c r="C333" s="205">
        <f t="shared" si="85"/>
        <v>1938.1999999999998</v>
      </c>
      <c r="D333" s="205">
        <f>60.37+0.37+1.17</f>
        <v>61.91</v>
      </c>
      <c r="E333" s="205">
        <f>200+500</f>
        <v>700</v>
      </c>
      <c r="F333" s="205">
        <v>1176.29</v>
      </c>
      <c r="G333" s="205">
        <v>0</v>
      </c>
      <c r="H333" s="205">
        <v>0</v>
      </c>
      <c r="I333" s="205">
        <v>0</v>
      </c>
    </row>
    <row r="334" spans="1:17" s="214" customFormat="1" ht="39" customHeight="1">
      <c r="A334" s="425" t="s">
        <v>168</v>
      </c>
      <c r="B334" s="218" t="s">
        <v>31</v>
      </c>
      <c r="C334" s="205">
        <f t="shared" si="85"/>
        <v>14421.33</v>
      </c>
      <c r="D334" s="205">
        <f>245+5699.17+6343.72+2087.44+40.43</f>
        <v>14415.76</v>
      </c>
      <c r="E334" s="274">
        <v>0</v>
      </c>
      <c r="F334" s="205">
        <v>0</v>
      </c>
      <c r="G334" s="205">
        <v>0</v>
      </c>
      <c r="H334" s="205">
        <v>0</v>
      </c>
      <c r="I334" s="205">
        <f>46-40.43</f>
        <v>5.57</v>
      </c>
      <c r="J334" s="687" t="s">
        <v>169</v>
      </c>
      <c r="K334" s="688"/>
      <c r="L334" s="688"/>
      <c r="M334" s="688"/>
      <c r="N334" s="688"/>
      <c r="O334" s="688"/>
    </row>
    <row r="335" spans="1:17" s="215" customFormat="1" ht="18" customHeight="1">
      <c r="A335" s="278"/>
      <c r="B335" s="228" t="s">
        <v>32</v>
      </c>
      <c r="C335" s="253">
        <f t="shared" si="85"/>
        <v>14421.33</v>
      </c>
      <c r="D335" s="253">
        <f>245+5699.17+6343.72+2087.44+40.43</f>
        <v>14415.76</v>
      </c>
      <c r="E335" s="277">
        <v>0</v>
      </c>
      <c r="F335" s="253">
        <v>0</v>
      </c>
      <c r="G335" s="253">
        <v>0</v>
      </c>
      <c r="H335" s="253">
        <v>0</v>
      </c>
      <c r="I335" s="253">
        <f>46-40.43</f>
        <v>5.57</v>
      </c>
      <c r="J335" s="687"/>
      <c r="K335" s="688"/>
      <c r="L335" s="688"/>
      <c r="M335" s="688"/>
      <c r="N335" s="688"/>
      <c r="O335" s="688"/>
    </row>
    <row r="336" spans="1:17" s="266" customFormat="1" ht="30" customHeight="1">
      <c r="A336" s="439" t="s">
        <v>170</v>
      </c>
      <c r="B336" s="218" t="s">
        <v>31</v>
      </c>
      <c r="C336" s="205">
        <f t="shared" si="85"/>
        <v>1782.85</v>
      </c>
      <c r="D336" s="205">
        <f>3.77+1325.35</f>
        <v>1329.12</v>
      </c>
      <c r="E336" s="274">
        <v>0</v>
      </c>
      <c r="F336" s="205">
        <f>1787-3.77-1190-111.5-28</f>
        <v>453.73</v>
      </c>
      <c r="G336" s="205">
        <v>0</v>
      </c>
      <c r="H336" s="205">
        <v>0</v>
      </c>
      <c r="I336" s="205">
        <v>0</v>
      </c>
      <c r="J336" s="703" t="s">
        <v>171</v>
      </c>
      <c r="K336" s="801"/>
      <c r="L336" s="801"/>
      <c r="M336" s="801"/>
      <c r="N336" s="801"/>
      <c r="O336" s="801"/>
    </row>
    <row r="337" spans="1:16" s="266" customFormat="1" ht="18" customHeight="1">
      <c r="A337" s="204"/>
      <c r="B337" s="219" t="s">
        <v>32</v>
      </c>
      <c r="C337" s="205">
        <f t="shared" si="85"/>
        <v>1782.85</v>
      </c>
      <c r="D337" s="205">
        <f>3.77+1325.35</f>
        <v>1329.12</v>
      </c>
      <c r="E337" s="274">
        <v>0</v>
      </c>
      <c r="F337" s="205">
        <f>1787-3.77-1190-111.5-28</f>
        <v>453.73</v>
      </c>
      <c r="G337" s="205">
        <v>0</v>
      </c>
      <c r="H337" s="205">
        <v>0</v>
      </c>
      <c r="I337" s="205">
        <v>0</v>
      </c>
      <c r="J337" s="802"/>
      <c r="K337" s="801"/>
      <c r="L337" s="801"/>
      <c r="M337" s="801"/>
      <c r="N337" s="801"/>
      <c r="O337" s="801"/>
    </row>
    <row r="338" spans="1:16" s="266" customFormat="1" ht="38.25" customHeight="1">
      <c r="A338" s="425" t="s">
        <v>172</v>
      </c>
      <c r="B338" s="218" t="s">
        <v>31</v>
      </c>
      <c r="C338" s="205">
        <f t="shared" si="85"/>
        <v>4643</v>
      </c>
      <c r="D338" s="72">
        <f>248.2+4360.5</f>
        <v>4608.7</v>
      </c>
      <c r="E338" s="279">
        <v>0</v>
      </c>
      <c r="F338" s="205">
        <v>0</v>
      </c>
      <c r="G338" s="205">
        <v>0</v>
      </c>
      <c r="H338" s="205">
        <v>0</v>
      </c>
      <c r="I338" s="72">
        <f>4643-4608.7</f>
        <v>34.300000000000182</v>
      </c>
      <c r="J338" s="820" t="s">
        <v>173</v>
      </c>
      <c r="K338" s="711"/>
      <c r="L338" s="711"/>
      <c r="M338" s="711"/>
      <c r="N338" s="711"/>
      <c r="O338" s="711"/>
      <c r="P338" s="711"/>
    </row>
    <row r="339" spans="1:16" s="211" customFormat="1" ht="18" customHeight="1">
      <c r="A339" s="204"/>
      <c r="B339" s="219" t="s">
        <v>32</v>
      </c>
      <c r="C339" s="72">
        <f t="shared" si="85"/>
        <v>4643</v>
      </c>
      <c r="D339" s="72">
        <f>248.2+4360.5</f>
        <v>4608.7</v>
      </c>
      <c r="E339" s="279">
        <v>0</v>
      </c>
      <c r="F339" s="72">
        <v>0</v>
      </c>
      <c r="G339" s="72">
        <v>0</v>
      </c>
      <c r="H339" s="72">
        <v>0</v>
      </c>
      <c r="I339" s="72">
        <f>4643-4608.7</f>
        <v>34.300000000000182</v>
      </c>
      <c r="J339" s="712"/>
      <c r="K339" s="711"/>
      <c r="L339" s="711"/>
      <c r="M339" s="711"/>
      <c r="N339" s="711"/>
      <c r="O339" s="711"/>
      <c r="P339" s="711"/>
    </row>
    <row r="340" spans="1:16" s="266" customFormat="1" ht="40.5" customHeight="1">
      <c r="A340" s="425" t="s">
        <v>174</v>
      </c>
      <c r="B340" s="218" t="s">
        <v>31</v>
      </c>
      <c r="C340" s="205">
        <f t="shared" si="85"/>
        <v>2568</v>
      </c>
      <c r="D340" s="205">
        <f>139+2429</f>
        <v>2568</v>
      </c>
      <c r="E340" s="274">
        <v>0</v>
      </c>
      <c r="F340" s="205">
        <v>0</v>
      </c>
      <c r="G340" s="205">
        <v>0</v>
      </c>
      <c r="H340" s="205">
        <v>0</v>
      </c>
      <c r="I340" s="205">
        <v>0</v>
      </c>
      <c r="J340" s="821" t="s">
        <v>175</v>
      </c>
      <c r="K340" s="801"/>
      <c r="L340" s="801"/>
      <c r="M340" s="801"/>
      <c r="N340" s="801"/>
      <c r="O340" s="801"/>
      <c r="P340" s="801"/>
    </row>
    <row r="341" spans="1:16" s="214" customFormat="1" ht="18" customHeight="1">
      <c r="A341" s="204"/>
      <c r="B341" s="219" t="s">
        <v>32</v>
      </c>
      <c r="C341" s="205">
        <f t="shared" si="85"/>
        <v>2568</v>
      </c>
      <c r="D341" s="205">
        <f>139+2429</f>
        <v>2568</v>
      </c>
      <c r="E341" s="274">
        <v>0</v>
      </c>
      <c r="F341" s="205">
        <v>0</v>
      </c>
      <c r="G341" s="205">
        <v>0</v>
      </c>
      <c r="H341" s="205">
        <v>0</v>
      </c>
      <c r="I341" s="205">
        <v>0</v>
      </c>
      <c r="J341" s="802"/>
      <c r="K341" s="801"/>
      <c r="L341" s="801"/>
      <c r="M341" s="801"/>
      <c r="N341" s="801"/>
      <c r="O341" s="801"/>
      <c r="P341" s="801"/>
    </row>
    <row r="342" spans="1:16" s="214" customFormat="1" ht="26.25" customHeight="1">
      <c r="A342" s="276" t="s">
        <v>176</v>
      </c>
      <c r="B342" s="241" t="s">
        <v>31</v>
      </c>
      <c r="C342" s="253">
        <f t="shared" si="85"/>
        <v>10095.76</v>
      </c>
      <c r="D342" s="253">
        <f>8047+2030</f>
        <v>10077</v>
      </c>
      <c r="E342" s="277">
        <v>0</v>
      </c>
      <c r="F342" s="253">
        <v>0</v>
      </c>
      <c r="G342" s="253">
        <v>0</v>
      </c>
      <c r="H342" s="253">
        <v>0</v>
      </c>
      <c r="I342" s="253">
        <v>18.760000000000002</v>
      </c>
      <c r="J342" s="687" t="s">
        <v>177</v>
      </c>
      <c r="K342" s="801"/>
      <c r="L342" s="801"/>
      <c r="M342" s="801"/>
      <c r="N342" s="801"/>
      <c r="O342" s="801"/>
      <c r="P342" s="801"/>
    </row>
    <row r="343" spans="1:16" s="214" customFormat="1" ht="18" customHeight="1">
      <c r="A343" s="217"/>
      <c r="B343" s="228" t="s">
        <v>32</v>
      </c>
      <c r="C343" s="253">
        <f t="shared" si="85"/>
        <v>10095.76</v>
      </c>
      <c r="D343" s="253">
        <f>8047+2030</f>
        <v>10077</v>
      </c>
      <c r="E343" s="277">
        <v>0</v>
      </c>
      <c r="F343" s="253">
        <v>0</v>
      </c>
      <c r="G343" s="253">
        <v>0</v>
      </c>
      <c r="H343" s="253">
        <v>0</v>
      </c>
      <c r="I343" s="253">
        <v>18.760000000000002</v>
      </c>
      <c r="J343" s="802"/>
      <c r="K343" s="801"/>
      <c r="L343" s="801"/>
      <c r="M343" s="801"/>
      <c r="N343" s="801"/>
      <c r="O343" s="801"/>
      <c r="P343" s="801"/>
    </row>
    <row r="344" spans="1:16" s="214" customFormat="1" ht="26.25" customHeight="1">
      <c r="A344" s="584" t="s">
        <v>178</v>
      </c>
      <c r="B344" s="241" t="s">
        <v>31</v>
      </c>
      <c r="C344" s="253">
        <f t="shared" si="85"/>
        <v>9213.57</v>
      </c>
      <c r="D344" s="253">
        <f>22+4295.21+1194.6</f>
        <v>5511.8099999999995</v>
      </c>
      <c r="E344" s="277">
        <f>150-112.05</f>
        <v>37.950000000000003</v>
      </c>
      <c r="F344" s="253">
        <v>0</v>
      </c>
      <c r="G344" s="253">
        <v>0</v>
      </c>
      <c r="H344" s="253">
        <v>0</v>
      </c>
      <c r="I344" s="253">
        <f>9213.57-5511.81-150+112.05</f>
        <v>3663.8099999999995</v>
      </c>
      <c r="J344" s="822" t="s">
        <v>179</v>
      </c>
      <c r="K344" s="823"/>
      <c r="L344" s="823"/>
      <c r="M344" s="823"/>
      <c r="N344" s="823"/>
      <c r="O344" s="823"/>
    </row>
    <row r="345" spans="1:16" s="266" customFormat="1" ht="15.75" customHeight="1">
      <c r="A345" s="217"/>
      <c r="B345" s="228" t="s">
        <v>32</v>
      </c>
      <c r="C345" s="253">
        <f t="shared" si="85"/>
        <v>9213.57</v>
      </c>
      <c r="D345" s="253">
        <f>22+4295.21+1194.6</f>
        <v>5511.8099999999995</v>
      </c>
      <c r="E345" s="277">
        <f>150-112.05</f>
        <v>37.950000000000003</v>
      </c>
      <c r="F345" s="253">
        <v>0</v>
      </c>
      <c r="G345" s="253">
        <v>0</v>
      </c>
      <c r="H345" s="253">
        <v>0</v>
      </c>
      <c r="I345" s="253">
        <f>9213.57-5511.81-150+112.05</f>
        <v>3663.8099999999995</v>
      </c>
      <c r="J345" s="822"/>
      <c r="K345" s="823"/>
      <c r="L345" s="823"/>
      <c r="M345" s="823"/>
      <c r="N345" s="823"/>
      <c r="O345" s="823"/>
    </row>
    <row r="346" spans="1:16" s="210" customFormat="1" ht="28.5" customHeight="1">
      <c r="A346" s="354" t="s">
        <v>180</v>
      </c>
      <c r="B346" s="241" t="s">
        <v>31</v>
      </c>
      <c r="C346" s="253">
        <f t="shared" si="85"/>
        <v>15893.11</v>
      </c>
      <c r="D346" s="253">
        <f>0.1+1013.03+0.85</f>
        <v>1013.98</v>
      </c>
      <c r="E346" s="277">
        <v>5500</v>
      </c>
      <c r="F346" s="253">
        <f>1854.43+6024.7+1500</f>
        <v>9379.130000000001</v>
      </c>
      <c r="G346" s="253">
        <v>0</v>
      </c>
      <c r="H346" s="253">
        <v>0</v>
      </c>
      <c r="I346" s="253">
        <v>0</v>
      </c>
      <c r="J346" s="709" t="s">
        <v>181</v>
      </c>
      <c r="K346" s="711"/>
      <c r="L346" s="711"/>
      <c r="M346" s="711"/>
      <c r="N346" s="711"/>
      <c r="O346" s="711"/>
    </row>
    <row r="347" spans="1:16" s="210" customFormat="1" ht="15.75" customHeight="1">
      <c r="A347" s="217"/>
      <c r="B347" s="228" t="s">
        <v>32</v>
      </c>
      <c r="C347" s="253">
        <f t="shared" si="85"/>
        <v>15893.11</v>
      </c>
      <c r="D347" s="253">
        <f>0.1+1013.03+0.85</f>
        <v>1013.98</v>
      </c>
      <c r="E347" s="277">
        <v>5500</v>
      </c>
      <c r="F347" s="253">
        <f>1854.43+6024.7+1500</f>
        <v>9379.130000000001</v>
      </c>
      <c r="G347" s="253">
        <v>0</v>
      </c>
      <c r="H347" s="253">
        <v>0</v>
      </c>
      <c r="I347" s="253">
        <v>0</v>
      </c>
      <c r="J347" s="712"/>
      <c r="K347" s="711"/>
      <c r="L347" s="711"/>
      <c r="M347" s="711"/>
      <c r="N347" s="711"/>
      <c r="O347" s="711"/>
    </row>
    <row r="348" spans="1:16" s="214" customFormat="1" ht="27.75" customHeight="1">
      <c r="A348" s="354" t="s">
        <v>182</v>
      </c>
      <c r="B348" s="241" t="s">
        <v>31</v>
      </c>
      <c r="C348" s="253">
        <f t="shared" si="85"/>
        <v>10732.17</v>
      </c>
      <c r="D348" s="253">
        <f>0.1+1.63+24.76</f>
        <v>26.490000000000002</v>
      </c>
      <c r="E348" s="277">
        <v>200</v>
      </c>
      <c r="F348" s="253">
        <f>896.13+2000</f>
        <v>2896.13</v>
      </c>
      <c r="G348" s="253">
        <f>2000+5609.55</f>
        <v>7609.55</v>
      </c>
      <c r="H348" s="253">
        <v>0</v>
      </c>
      <c r="I348" s="253">
        <v>0</v>
      </c>
      <c r="J348" s="816" t="s">
        <v>183</v>
      </c>
      <c r="K348" s="817"/>
      <c r="L348" s="817"/>
      <c r="M348" s="817"/>
      <c r="N348" s="817"/>
      <c r="O348" s="817"/>
    </row>
    <row r="349" spans="1:16" s="266" customFormat="1" ht="15.75" customHeight="1">
      <c r="A349" s="204"/>
      <c r="B349" s="219" t="s">
        <v>32</v>
      </c>
      <c r="C349" s="205">
        <f t="shared" si="85"/>
        <v>10732.17</v>
      </c>
      <c r="D349" s="205">
        <f>0.1+1.63+24.76</f>
        <v>26.490000000000002</v>
      </c>
      <c r="E349" s="274">
        <v>200</v>
      </c>
      <c r="F349" s="205">
        <f>896.13+2000</f>
        <v>2896.13</v>
      </c>
      <c r="G349" s="205">
        <f>2000+5609.55</f>
        <v>7609.55</v>
      </c>
      <c r="H349" s="205">
        <v>0</v>
      </c>
      <c r="I349" s="205">
        <v>0</v>
      </c>
      <c r="J349" s="818"/>
      <c r="K349" s="817"/>
      <c r="L349" s="817"/>
      <c r="M349" s="817"/>
      <c r="N349" s="817"/>
      <c r="O349" s="817"/>
    </row>
    <row r="350" spans="1:16" s="266" customFormat="1" ht="27.75" customHeight="1">
      <c r="A350" s="408" t="s">
        <v>184</v>
      </c>
      <c r="B350" s="218" t="s">
        <v>31</v>
      </c>
      <c r="C350" s="205">
        <f t="shared" si="85"/>
        <v>8928.4</v>
      </c>
      <c r="D350" s="205">
        <f>0.1+13.92+17.18</f>
        <v>31.2</v>
      </c>
      <c r="E350" s="274">
        <v>3300</v>
      </c>
      <c r="F350" s="205">
        <f>2000+2673.99+923.21</f>
        <v>5597.2</v>
      </c>
      <c r="G350" s="205">
        <v>0</v>
      </c>
      <c r="H350" s="205">
        <v>0</v>
      </c>
      <c r="I350" s="205">
        <v>0</v>
      </c>
      <c r="J350" s="816" t="s">
        <v>185</v>
      </c>
      <c r="K350" s="819"/>
      <c r="L350" s="819"/>
      <c r="M350" s="819"/>
      <c r="N350" s="819"/>
    </row>
    <row r="351" spans="1:16" s="266" customFormat="1" ht="15.75" customHeight="1">
      <c r="A351" s="204"/>
      <c r="B351" s="219" t="s">
        <v>32</v>
      </c>
      <c r="C351" s="205">
        <f t="shared" si="85"/>
        <v>8928.4</v>
      </c>
      <c r="D351" s="205">
        <f>0.1+13.92+17.18</f>
        <v>31.2</v>
      </c>
      <c r="E351" s="274">
        <v>3300</v>
      </c>
      <c r="F351" s="205">
        <f>2000+2673.99+923.21</f>
        <v>5597.2</v>
      </c>
      <c r="G351" s="205">
        <v>0</v>
      </c>
      <c r="H351" s="205">
        <v>0</v>
      </c>
      <c r="I351" s="205">
        <v>0</v>
      </c>
    </row>
    <row r="352" spans="1:16" s="210" customFormat="1" ht="26.25" customHeight="1">
      <c r="A352" s="408" t="s">
        <v>186</v>
      </c>
      <c r="B352" s="218" t="s">
        <v>31</v>
      </c>
      <c r="C352" s="205">
        <f t="shared" si="85"/>
        <v>35841.879999999997</v>
      </c>
      <c r="D352" s="205">
        <f>0.1+26.92+58.77</f>
        <v>85.79</v>
      </c>
      <c r="E352" s="274">
        <v>550</v>
      </c>
      <c r="F352" s="205">
        <f>6182.15+8000</f>
        <v>14182.15</v>
      </c>
      <c r="G352" s="205">
        <f>20000+1023.94</f>
        <v>21023.94</v>
      </c>
      <c r="H352" s="205">
        <v>0</v>
      </c>
      <c r="I352" s="205">
        <v>0</v>
      </c>
      <c r="J352" s="344"/>
      <c r="K352" s="710" t="s">
        <v>187</v>
      </c>
      <c r="L352" s="710"/>
      <c r="M352" s="710"/>
      <c r="N352" s="710"/>
      <c r="O352" s="710"/>
      <c r="P352" s="710"/>
    </row>
    <row r="353" spans="1:17" s="210" customFormat="1" ht="15.75" customHeight="1">
      <c r="A353" s="204"/>
      <c r="B353" s="219" t="s">
        <v>32</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188</v>
      </c>
      <c r="B354" s="218" t="s">
        <v>31</v>
      </c>
      <c r="C354" s="205">
        <f t="shared" si="85"/>
        <v>7418.5300000000007</v>
      </c>
      <c r="D354" s="205">
        <f>0.1+30.97+36.08</f>
        <v>67.150000000000006</v>
      </c>
      <c r="E354" s="274">
        <v>3300</v>
      </c>
      <c r="F354" s="205">
        <f>684.75+2666.63+700</f>
        <v>4051.38</v>
      </c>
      <c r="G354" s="205">
        <v>0</v>
      </c>
      <c r="H354" s="205">
        <v>0</v>
      </c>
      <c r="I354" s="205">
        <v>0</v>
      </c>
      <c r="J354" s="816" t="s">
        <v>189</v>
      </c>
      <c r="K354" s="817"/>
      <c r="L354" s="817"/>
      <c r="M354" s="817"/>
      <c r="N354" s="817"/>
      <c r="O354" s="817"/>
      <c r="P354" s="817"/>
    </row>
    <row r="355" spans="1:17" s="262" customFormat="1" ht="15.75" customHeight="1">
      <c r="A355" s="204"/>
      <c r="B355" s="219" t="s">
        <v>32</v>
      </c>
      <c r="C355" s="205">
        <f t="shared" si="85"/>
        <v>7418.5300000000007</v>
      </c>
      <c r="D355" s="205">
        <f>0.1+30.97+36.08</f>
        <v>67.150000000000006</v>
      </c>
      <c r="E355" s="274">
        <v>3300</v>
      </c>
      <c r="F355" s="205">
        <f>684.75+2666.63+700</f>
        <v>4051.38</v>
      </c>
      <c r="G355" s="205">
        <v>0</v>
      </c>
      <c r="H355" s="205">
        <v>0</v>
      </c>
      <c r="I355" s="205">
        <v>0</v>
      </c>
      <c r="J355" s="818"/>
      <c r="K355" s="817"/>
      <c r="L355" s="817"/>
      <c r="M355" s="817"/>
      <c r="N355" s="817"/>
      <c r="O355" s="817"/>
      <c r="P355" s="817"/>
    </row>
    <row r="356" spans="1:17" s="210" customFormat="1" ht="26.25" customHeight="1">
      <c r="A356" s="408" t="s">
        <v>190</v>
      </c>
      <c r="B356" s="218" t="s">
        <v>31</v>
      </c>
      <c r="C356" s="205">
        <f t="shared" si="85"/>
        <v>20109.09</v>
      </c>
      <c r="D356" s="205">
        <f>23.9+50.35</f>
        <v>74.25</v>
      </c>
      <c r="E356" s="274">
        <f>300+9000</f>
        <v>9300</v>
      </c>
      <c r="F356" s="205">
        <f>318.09+10416.75</f>
        <v>10734.84</v>
      </c>
      <c r="G356" s="205">
        <v>0</v>
      </c>
      <c r="H356" s="205">
        <v>0</v>
      </c>
      <c r="I356" s="205">
        <v>0</v>
      </c>
      <c r="K356" s="710" t="s">
        <v>191</v>
      </c>
      <c r="L356" s="710"/>
      <c r="M356" s="710"/>
      <c r="N356" s="710"/>
      <c r="O356" s="710"/>
      <c r="P356" s="710"/>
      <c r="Q356" s="710"/>
    </row>
    <row r="357" spans="1:17" s="210" customFormat="1" ht="15.75" customHeight="1">
      <c r="A357" s="204"/>
      <c r="B357" s="219" t="s">
        <v>32</v>
      </c>
      <c r="C357" s="205">
        <f t="shared" si="85"/>
        <v>20109.09</v>
      </c>
      <c r="D357" s="205">
        <f>23.9+50.35</f>
        <v>74.25</v>
      </c>
      <c r="E357" s="274">
        <f>300+9000</f>
        <v>9300</v>
      </c>
      <c r="F357" s="205">
        <f>318.09+10416.75</f>
        <v>10734.84</v>
      </c>
      <c r="G357" s="205">
        <v>0</v>
      </c>
      <c r="H357" s="205">
        <v>0</v>
      </c>
      <c r="I357" s="205">
        <v>0</v>
      </c>
    </row>
    <row r="358" spans="1:17" s="210" customFormat="1" ht="39" customHeight="1">
      <c r="A358" s="614" t="s">
        <v>192</v>
      </c>
      <c r="B358" s="24" t="s">
        <v>31</v>
      </c>
      <c r="C358" s="72">
        <f t="shared" si="85"/>
        <v>33371.25</v>
      </c>
      <c r="D358" s="72">
        <f>5+1.77</f>
        <v>6.77</v>
      </c>
      <c r="E358" s="279">
        <v>500</v>
      </c>
      <c r="F358" s="72">
        <v>16432.240000000002</v>
      </c>
      <c r="G358" s="72">
        <v>16432.240000000002</v>
      </c>
      <c r="H358" s="72">
        <v>0</v>
      </c>
      <c r="I358" s="72">
        <v>0</v>
      </c>
      <c r="J358" s="709" t="s">
        <v>193</v>
      </c>
      <c r="K358" s="710"/>
      <c r="L358" s="710"/>
      <c r="M358" s="710"/>
      <c r="N358" s="710"/>
      <c r="O358" s="710"/>
      <c r="P358" s="710"/>
    </row>
    <row r="359" spans="1:17" s="210" customFormat="1" ht="15.75" customHeight="1">
      <c r="A359" s="204"/>
      <c r="B359" s="219" t="s">
        <v>32</v>
      </c>
      <c r="C359" s="205">
        <f t="shared" si="85"/>
        <v>33371.25</v>
      </c>
      <c r="D359" s="205">
        <f>5+1.77</f>
        <v>6.77</v>
      </c>
      <c r="E359" s="274">
        <v>500</v>
      </c>
      <c r="F359" s="205">
        <v>16432.240000000002</v>
      </c>
      <c r="G359" s="205">
        <v>16432.240000000002</v>
      </c>
      <c r="H359" s="205">
        <v>0</v>
      </c>
      <c r="I359" s="205">
        <v>0</v>
      </c>
      <c r="J359" s="709"/>
      <c r="K359" s="710"/>
      <c r="L359" s="710"/>
      <c r="M359" s="710"/>
      <c r="N359" s="710"/>
      <c r="O359" s="710"/>
      <c r="P359" s="710"/>
    </row>
    <row r="360" spans="1:17" s="570" customFormat="1" ht="27.75" customHeight="1">
      <c r="A360" s="569" t="s">
        <v>194</v>
      </c>
      <c r="B360" s="410" t="s">
        <v>31</v>
      </c>
      <c r="C360" s="411">
        <f t="shared" si="85"/>
        <v>66997.56</v>
      </c>
      <c r="D360" s="411">
        <f>3.6+40.11</f>
        <v>43.71</v>
      </c>
      <c r="E360" s="412">
        <f>100+17</f>
        <v>117</v>
      </c>
      <c r="F360" s="411">
        <v>20000</v>
      </c>
      <c r="G360" s="411">
        <v>29771.17</v>
      </c>
      <c r="H360" s="411">
        <v>0</v>
      </c>
      <c r="I360" s="411">
        <f>66997.56-49931.88</f>
        <v>17065.68</v>
      </c>
      <c r="J360" s="641" t="s">
        <v>195</v>
      </c>
      <c r="K360" s="642"/>
      <c r="L360" s="642"/>
      <c r="M360" s="642"/>
      <c r="N360" s="642"/>
      <c r="O360" s="642"/>
      <c r="P360" s="642"/>
    </row>
    <row r="361" spans="1:17" s="413" customFormat="1" ht="15.75" customHeight="1">
      <c r="A361" s="632"/>
      <c r="B361" s="633" t="s">
        <v>32</v>
      </c>
      <c r="C361" s="411">
        <f t="shared" si="85"/>
        <v>66997.56</v>
      </c>
      <c r="D361" s="411">
        <f>3.6+40.11</f>
        <v>43.71</v>
      </c>
      <c r="E361" s="412">
        <f>100+17</f>
        <v>117</v>
      </c>
      <c r="F361" s="411">
        <v>20000</v>
      </c>
      <c r="G361" s="411">
        <v>29771.17</v>
      </c>
      <c r="H361" s="411">
        <v>0</v>
      </c>
      <c r="I361" s="411">
        <f>66997.56-49931.88</f>
        <v>17065.68</v>
      </c>
      <c r="J361" s="643"/>
      <c r="K361" s="642"/>
      <c r="L361" s="642"/>
      <c r="M361" s="642"/>
      <c r="N361" s="642"/>
      <c r="O361" s="642"/>
      <c r="P361" s="642"/>
    </row>
    <row r="362" spans="1:17" s="266" customFormat="1" ht="41.25" customHeight="1">
      <c r="A362" s="408" t="s">
        <v>196</v>
      </c>
      <c r="B362" s="218" t="s">
        <v>31</v>
      </c>
      <c r="C362" s="205">
        <f t="shared" si="85"/>
        <v>9483.31</v>
      </c>
      <c r="D362" s="205">
        <f>157.87+0.03</f>
        <v>157.9</v>
      </c>
      <c r="E362" s="274">
        <v>5300</v>
      </c>
      <c r="F362" s="205">
        <f>117+3908.41</f>
        <v>4025.41</v>
      </c>
      <c r="G362" s="205">
        <v>0</v>
      </c>
      <c r="H362" s="205">
        <v>0</v>
      </c>
      <c r="I362" s="205">
        <v>0</v>
      </c>
      <c r="J362" s="807" t="s">
        <v>197</v>
      </c>
      <c r="K362" s="813"/>
      <c r="L362" s="813"/>
      <c r="M362" s="813"/>
      <c r="N362" s="813"/>
      <c r="O362" s="813"/>
    </row>
    <row r="363" spans="1:17" s="262" customFormat="1" ht="15.75" customHeight="1">
      <c r="A363" s="204"/>
      <c r="B363" s="219" t="s">
        <v>32</v>
      </c>
      <c r="C363" s="205">
        <f t="shared" si="85"/>
        <v>9483.31</v>
      </c>
      <c r="D363" s="205">
        <f>157.87+0.03</f>
        <v>157.9</v>
      </c>
      <c r="E363" s="274">
        <v>5300</v>
      </c>
      <c r="F363" s="205">
        <f>117+3908.41</f>
        <v>4025.41</v>
      </c>
      <c r="G363" s="205">
        <v>0</v>
      </c>
      <c r="H363" s="205">
        <v>0</v>
      </c>
      <c r="I363" s="205">
        <v>0</v>
      </c>
      <c r="J363" s="793"/>
      <c r="K363" s="794"/>
      <c r="L363" s="794"/>
      <c r="M363" s="794"/>
      <c r="N363" s="794"/>
      <c r="O363" s="794"/>
    </row>
    <row r="364" spans="1:17" s="266" customFormat="1" ht="39.75" customHeight="1">
      <c r="A364" s="212" t="s">
        <v>198</v>
      </c>
      <c r="B364" s="218" t="s">
        <v>31</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32</v>
      </c>
      <c r="C365" s="205">
        <f t="shared" si="85"/>
        <v>33672.75</v>
      </c>
      <c r="D365" s="205">
        <f>2.57+28.1</f>
        <v>30.67</v>
      </c>
      <c r="E365" s="274">
        <v>200</v>
      </c>
      <c r="F365" s="205">
        <v>15472.84</v>
      </c>
      <c r="G365" s="205">
        <v>17969.240000000002</v>
      </c>
      <c r="H365" s="205">
        <v>0</v>
      </c>
      <c r="I365" s="205">
        <v>0</v>
      </c>
    </row>
    <row r="366" spans="1:17" s="266" customFormat="1" ht="28.5" customHeight="1">
      <c r="A366" s="408" t="s">
        <v>199</v>
      </c>
      <c r="B366" s="218" t="s">
        <v>31</v>
      </c>
      <c r="C366" s="205">
        <f t="shared" si="85"/>
        <v>28080.95</v>
      </c>
      <c r="D366" s="205">
        <f>1.06+200.7</f>
        <v>201.76</v>
      </c>
      <c r="E366" s="274">
        <v>1000</v>
      </c>
      <c r="F366" s="205">
        <v>15000</v>
      </c>
      <c r="G366" s="72">
        <v>11879.19</v>
      </c>
      <c r="H366" s="205">
        <v>0</v>
      </c>
      <c r="I366" s="205">
        <v>0</v>
      </c>
      <c r="K366" s="704" t="s">
        <v>200</v>
      </c>
      <c r="L366" s="704"/>
      <c r="M366" s="704"/>
      <c r="N366" s="704"/>
      <c r="O366" s="704"/>
      <c r="P366" s="704"/>
      <c r="Q366" s="704"/>
    </row>
    <row r="367" spans="1:17" s="27" customFormat="1" ht="15.75" customHeight="1">
      <c r="A367" s="204"/>
      <c r="B367" s="219" t="s">
        <v>32</v>
      </c>
      <c r="C367" s="72">
        <f t="shared" si="85"/>
        <v>28080.95</v>
      </c>
      <c r="D367" s="72">
        <f>1.06+200.7</f>
        <v>201.76</v>
      </c>
      <c r="E367" s="279">
        <v>1000</v>
      </c>
      <c r="F367" s="72">
        <v>15000</v>
      </c>
      <c r="G367" s="72">
        <v>11879.19</v>
      </c>
      <c r="H367" s="72">
        <v>0</v>
      </c>
      <c r="I367" s="72">
        <v>0</v>
      </c>
    </row>
    <row r="368" spans="1:17" s="210" customFormat="1" ht="27" customHeight="1">
      <c r="A368" s="614" t="s">
        <v>201</v>
      </c>
      <c r="B368" s="24" t="s">
        <v>31</v>
      </c>
      <c r="C368" s="72">
        <f t="shared" si="85"/>
        <v>82750.52</v>
      </c>
      <c r="D368" s="72">
        <v>0</v>
      </c>
      <c r="E368" s="274">
        <f>500+2779</f>
        <v>3279</v>
      </c>
      <c r="F368" s="72">
        <v>10000</v>
      </c>
      <c r="G368" s="205">
        <f>72250.52-2779</f>
        <v>69471.520000000004</v>
      </c>
      <c r="H368" s="72">
        <v>0</v>
      </c>
      <c r="I368" s="72">
        <v>0</v>
      </c>
      <c r="K368" s="710" t="s">
        <v>202</v>
      </c>
      <c r="L368" s="710"/>
      <c r="M368" s="710"/>
      <c r="N368" s="710"/>
      <c r="O368" s="710"/>
      <c r="P368" s="710"/>
    </row>
    <row r="369" spans="1:15" s="27" customFormat="1" ht="15.75" customHeight="1">
      <c r="A369" s="204"/>
      <c r="B369" s="219" t="s">
        <v>32</v>
      </c>
      <c r="C369" s="205">
        <f t="shared" si="85"/>
        <v>82750.52</v>
      </c>
      <c r="D369" s="205">
        <v>0</v>
      </c>
      <c r="E369" s="274">
        <f>500+2779</f>
        <v>3279</v>
      </c>
      <c r="F369" s="205">
        <v>10000</v>
      </c>
      <c r="G369" s="205">
        <f>72250.52-2779</f>
        <v>69471.520000000004</v>
      </c>
      <c r="H369" s="205">
        <v>0</v>
      </c>
      <c r="I369" s="205">
        <v>0</v>
      </c>
    </row>
    <row r="370" spans="1:15" s="214" customFormat="1" ht="40.5" customHeight="1">
      <c r="A370" s="424" t="s">
        <v>203</v>
      </c>
      <c r="B370" s="218" t="s">
        <v>31</v>
      </c>
      <c r="C370" s="205">
        <f t="shared" si="85"/>
        <v>2320.1</v>
      </c>
      <c r="D370" s="205">
        <v>2270</v>
      </c>
      <c r="E370" s="274">
        <v>0</v>
      </c>
      <c r="F370" s="205">
        <v>0</v>
      </c>
      <c r="G370" s="205">
        <v>0</v>
      </c>
      <c r="H370" s="205">
        <v>0</v>
      </c>
      <c r="I370" s="205">
        <f>2320.1-2270</f>
        <v>50.099999999999909</v>
      </c>
      <c r="J370" s="789" t="s">
        <v>204</v>
      </c>
      <c r="K370" s="790"/>
      <c r="L370" s="790"/>
      <c r="M370" s="790"/>
      <c r="N370" s="790"/>
      <c r="O370" s="790"/>
    </row>
    <row r="371" spans="1:15" s="27" customFormat="1" ht="15.75" customHeight="1">
      <c r="A371" s="204" t="s">
        <v>147</v>
      </c>
      <c r="B371" s="219" t="s">
        <v>32</v>
      </c>
      <c r="C371" s="72">
        <v>2320.1</v>
      </c>
      <c r="D371" s="72">
        <v>2270</v>
      </c>
      <c r="E371" s="279">
        <v>0</v>
      </c>
      <c r="F371" s="64">
        <v>0</v>
      </c>
      <c r="G371" s="72">
        <v>0</v>
      </c>
      <c r="H371" s="72">
        <v>0</v>
      </c>
      <c r="I371" s="72">
        <f>2320.1-2270</f>
        <v>50.099999999999909</v>
      </c>
      <c r="J371" s="789"/>
      <c r="K371" s="790"/>
      <c r="L371" s="790"/>
      <c r="M371" s="790"/>
      <c r="N371" s="790"/>
      <c r="O371" s="790"/>
    </row>
    <row r="372" spans="1:15" s="215" customFormat="1" ht="38.25" customHeight="1">
      <c r="A372" s="574" t="s">
        <v>205</v>
      </c>
      <c r="B372" s="241" t="s">
        <v>31</v>
      </c>
      <c r="C372" s="253">
        <f t="shared" ref="C372:C376" si="86">D372+E372+F372+G372+H372+I372</f>
        <v>4145.3499999999995</v>
      </c>
      <c r="D372" s="64">
        <v>16.71</v>
      </c>
      <c r="E372" s="273">
        <f>2000+228.64+1900</f>
        <v>4128.6399999999994</v>
      </c>
      <c r="F372" s="253">
        <v>0</v>
      </c>
      <c r="G372" s="253">
        <v>0</v>
      </c>
      <c r="H372" s="253">
        <v>0</v>
      </c>
      <c r="I372" s="64">
        <v>0</v>
      </c>
      <c r="J372" s="814" t="s">
        <v>206</v>
      </c>
      <c r="K372" s="815"/>
      <c r="L372" s="815"/>
      <c r="M372" s="815"/>
      <c r="N372" s="815"/>
      <c r="O372" s="815"/>
    </row>
    <row r="373" spans="1:15" s="27" customFormat="1" ht="15.75" customHeight="1">
      <c r="A373" s="217" t="s">
        <v>147</v>
      </c>
      <c r="B373" s="228" t="s">
        <v>32</v>
      </c>
      <c r="C373" s="64">
        <f t="shared" si="86"/>
        <v>4145.3499999999995</v>
      </c>
      <c r="D373" s="64">
        <v>16.71</v>
      </c>
      <c r="E373" s="273">
        <f>2000+228.64+1900</f>
        <v>4128.6399999999994</v>
      </c>
      <c r="F373" s="64">
        <v>0</v>
      </c>
      <c r="G373" s="64">
        <v>0</v>
      </c>
      <c r="H373" s="64">
        <v>0</v>
      </c>
      <c r="I373" s="64">
        <v>0</v>
      </c>
      <c r="J373" s="814"/>
      <c r="K373" s="815"/>
      <c r="L373" s="815"/>
      <c r="M373" s="815"/>
      <c r="N373" s="815"/>
      <c r="O373" s="815"/>
    </row>
    <row r="374" spans="1:15" s="214" customFormat="1" ht="39.75" customHeight="1">
      <c r="A374" s="422" t="s">
        <v>207</v>
      </c>
      <c r="B374" s="241" t="s">
        <v>31</v>
      </c>
      <c r="C374" s="253">
        <f t="shared" si="86"/>
        <v>7937.0299999999988</v>
      </c>
      <c r="D374" s="253">
        <v>19.25</v>
      </c>
      <c r="E374" s="277">
        <f>800+1000</f>
        <v>1800</v>
      </c>
      <c r="F374" s="253">
        <v>3558.89</v>
      </c>
      <c r="G374" s="253">
        <f>3558.89-1000</f>
        <v>2558.89</v>
      </c>
      <c r="H374" s="253">
        <v>0</v>
      </c>
      <c r="I374" s="253">
        <v>0</v>
      </c>
      <c r="J374" s="791" t="s">
        <v>208</v>
      </c>
      <c r="K374" s="792"/>
      <c r="L374" s="792"/>
      <c r="M374" s="792"/>
      <c r="N374" s="792"/>
      <c r="O374" s="792"/>
    </row>
    <row r="375" spans="1:15" s="27" customFormat="1" ht="15.75" customHeight="1">
      <c r="A375" s="217"/>
      <c r="B375" s="228" t="s">
        <v>32</v>
      </c>
      <c r="C375" s="253">
        <f t="shared" si="86"/>
        <v>7937.0299999999988</v>
      </c>
      <c r="D375" s="253">
        <v>19.25</v>
      </c>
      <c r="E375" s="277">
        <f>800+1000</f>
        <v>1800</v>
      </c>
      <c r="F375" s="253">
        <v>3558.89</v>
      </c>
      <c r="G375" s="253">
        <f>3558.89-1000</f>
        <v>2558.89</v>
      </c>
      <c r="H375" s="253">
        <v>0</v>
      </c>
      <c r="I375" s="253">
        <v>0</v>
      </c>
      <c r="J375" s="791"/>
      <c r="K375" s="792"/>
      <c r="L375" s="792"/>
      <c r="M375" s="792"/>
      <c r="N375" s="792"/>
      <c r="O375" s="792"/>
    </row>
    <row r="376" spans="1:15" s="214" customFormat="1" ht="26.25" customHeight="1">
      <c r="A376" s="423" t="s">
        <v>209</v>
      </c>
      <c r="B376" s="241" t="s">
        <v>31</v>
      </c>
      <c r="C376" s="253">
        <f t="shared" si="86"/>
        <v>3234.45</v>
      </c>
      <c r="D376" s="253">
        <v>2710</v>
      </c>
      <c r="E376" s="277">
        <f>100-75.18</f>
        <v>24.819999999999993</v>
      </c>
      <c r="F376" s="64">
        <f>3234.45-2710-100+75.18</f>
        <v>499.62999999999982</v>
      </c>
      <c r="G376" s="253">
        <v>0</v>
      </c>
      <c r="H376" s="253">
        <v>0</v>
      </c>
      <c r="I376" s="253">
        <v>0</v>
      </c>
      <c r="J376" s="793" t="s">
        <v>210</v>
      </c>
      <c r="K376" s="794"/>
      <c r="L376" s="794"/>
      <c r="M376" s="794"/>
      <c r="N376" s="794"/>
      <c r="O376" s="794"/>
    </row>
    <row r="377" spans="1:15" s="262" customFormat="1" ht="15.75" customHeight="1">
      <c r="A377" s="217" t="s">
        <v>147</v>
      </c>
      <c r="B377" s="228" t="s">
        <v>32</v>
      </c>
      <c r="C377" s="253">
        <f>D377+E377+F377+G377+H377+I377</f>
        <v>3234.45</v>
      </c>
      <c r="D377" s="253">
        <v>2710</v>
      </c>
      <c r="E377" s="277">
        <f>100-75.18</f>
        <v>24.819999999999993</v>
      </c>
      <c r="F377" s="64">
        <f>3234.45-2710-100+75.18</f>
        <v>499.62999999999982</v>
      </c>
      <c r="G377" s="253">
        <v>0</v>
      </c>
      <c r="H377" s="253">
        <v>0</v>
      </c>
      <c r="I377" s="253">
        <v>0</v>
      </c>
      <c r="J377" s="793"/>
      <c r="K377" s="794"/>
      <c r="L377" s="794"/>
      <c r="M377" s="794"/>
      <c r="N377" s="794"/>
      <c r="O377" s="794"/>
    </row>
    <row r="378" spans="1:15" s="214" customFormat="1" ht="119.25" customHeight="1">
      <c r="A378" s="422" t="s">
        <v>211</v>
      </c>
      <c r="B378" s="241" t="s">
        <v>31</v>
      </c>
      <c r="C378" s="253">
        <f t="shared" ref="C378:C380" si="87">D378+E378+F378+G378+H378+I378</f>
        <v>50069.25</v>
      </c>
      <c r="D378" s="253">
        <v>516.85</v>
      </c>
      <c r="E378" s="277">
        <v>1000</v>
      </c>
      <c r="F378" s="253">
        <v>24276.2</v>
      </c>
      <c r="G378" s="253">
        <v>24276.2</v>
      </c>
      <c r="H378" s="253">
        <v>0</v>
      </c>
      <c r="I378" s="253">
        <v>0</v>
      </c>
      <c r="J378" s="673" t="s">
        <v>212</v>
      </c>
      <c r="K378" s="809"/>
      <c r="L378" s="809"/>
      <c r="M378" s="809"/>
      <c r="N378" s="809"/>
      <c r="O378" s="809"/>
    </row>
    <row r="379" spans="1:15" s="27" customFormat="1" ht="15.75" customHeight="1">
      <c r="A379" s="217"/>
      <c r="B379" s="228" t="s">
        <v>32</v>
      </c>
      <c r="C379" s="64">
        <f t="shared" si="87"/>
        <v>50069.25</v>
      </c>
      <c r="D379" s="64">
        <v>516.85</v>
      </c>
      <c r="E379" s="273">
        <v>1000</v>
      </c>
      <c r="F379" s="64">
        <v>24276.2</v>
      </c>
      <c r="G379" s="64">
        <v>24276.2</v>
      </c>
      <c r="H379" s="64">
        <v>0</v>
      </c>
      <c r="I379" s="64">
        <v>0</v>
      </c>
    </row>
    <row r="380" spans="1:15" s="214" customFormat="1" ht="26.25" customHeight="1">
      <c r="A380" s="336" t="s">
        <v>213</v>
      </c>
      <c r="B380" s="241" t="s">
        <v>31</v>
      </c>
      <c r="C380" s="253">
        <f t="shared" si="87"/>
        <v>19631.43</v>
      </c>
      <c r="D380" s="253">
        <v>13430.31</v>
      </c>
      <c r="E380" s="277">
        <f>150-41.41</f>
        <v>108.59</v>
      </c>
      <c r="F380" s="253">
        <f>19631.43-16000+41.41</f>
        <v>3672.84</v>
      </c>
      <c r="G380" s="352">
        <v>0</v>
      </c>
      <c r="H380" s="253">
        <v>0</v>
      </c>
      <c r="I380" s="253">
        <f>19631.43-13430.31-150-3631.43</f>
        <v>2419.690000000001</v>
      </c>
      <c r="J380" s="784" t="s">
        <v>214</v>
      </c>
      <c r="K380" s="785"/>
      <c r="L380" s="785"/>
      <c r="M380" s="785"/>
      <c r="N380" s="785"/>
      <c r="O380" s="785"/>
    </row>
    <row r="381" spans="1:15" s="215" customFormat="1" ht="15.75" customHeight="1">
      <c r="A381" s="217" t="s">
        <v>147</v>
      </c>
      <c r="B381" s="228" t="s">
        <v>32</v>
      </c>
      <c r="C381" s="253">
        <f>D381+E381+F381+G381+H381+I381</f>
        <v>19631.43</v>
      </c>
      <c r="D381" s="253">
        <v>13430.31</v>
      </c>
      <c r="E381" s="277">
        <f>150-41.41</f>
        <v>108.59</v>
      </c>
      <c r="F381" s="253">
        <f>19631.43-16000+41.41</f>
        <v>3672.84</v>
      </c>
      <c r="G381" s="352">
        <v>0</v>
      </c>
      <c r="H381" s="253">
        <v>0</v>
      </c>
      <c r="I381" s="253">
        <f>19631.43-13430.31-150-3631.43</f>
        <v>2419.690000000001</v>
      </c>
      <c r="J381" s="784"/>
      <c r="K381" s="785"/>
      <c r="L381" s="785"/>
      <c r="M381" s="785"/>
      <c r="N381" s="785"/>
      <c r="O381" s="785"/>
    </row>
    <row r="382" spans="1:15" s="214" customFormat="1" ht="69" customHeight="1">
      <c r="A382" s="482" t="s">
        <v>215</v>
      </c>
      <c r="B382" s="241" t="s">
        <v>31</v>
      </c>
      <c r="C382" s="253">
        <f t="shared" ref="C382" si="88">D382+E382+F382+G382+H382+I382</f>
        <v>2606</v>
      </c>
      <c r="D382" s="253">
        <v>0</v>
      </c>
      <c r="E382" s="274">
        <f>2000+600+6</f>
        <v>2606</v>
      </c>
      <c r="F382" s="253">
        <v>0</v>
      </c>
      <c r="G382" s="253">
        <v>0</v>
      </c>
      <c r="H382" s="253">
        <v>0</v>
      </c>
      <c r="I382" s="253">
        <v>0</v>
      </c>
      <c r="J382" s="797" t="s">
        <v>216</v>
      </c>
      <c r="K382" s="798"/>
      <c r="L382" s="798"/>
      <c r="M382" s="798"/>
      <c r="N382" s="798"/>
      <c r="O382" s="798"/>
    </row>
    <row r="383" spans="1:15" s="262" customFormat="1" ht="15.75" customHeight="1">
      <c r="A383" s="204" t="s">
        <v>147</v>
      </c>
      <c r="B383" s="219" t="s">
        <v>32</v>
      </c>
      <c r="C383" s="205">
        <f>D383+E383+F383+G383+H383+I383</f>
        <v>2606</v>
      </c>
      <c r="D383" s="205">
        <v>0</v>
      </c>
      <c r="E383" s="274">
        <f>2000+600+6</f>
        <v>2606</v>
      </c>
      <c r="F383" s="253">
        <v>0</v>
      </c>
      <c r="G383" s="205">
        <v>0</v>
      </c>
      <c r="H383" s="205">
        <v>0</v>
      </c>
      <c r="I383" s="205">
        <v>0</v>
      </c>
      <c r="J383" s="797"/>
      <c r="K383" s="798"/>
      <c r="L383" s="798"/>
      <c r="M383" s="798"/>
      <c r="N383" s="798"/>
      <c r="O383" s="798"/>
    </row>
    <row r="384" spans="1:15">
      <c r="A384" s="311" t="s">
        <v>46</v>
      </c>
      <c r="B384" s="191" t="s">
        <v>31</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50</v>
      </c>
      <c r="B385" s="193" t="s">
        <v>32</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61</v>
      </c>
      <c r="B386" s="191" t="s">
        <v>31</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32</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217</v>
      </c>
      <c r="B388" s="241" t="s">
        <v>31</v>
      </c>
      <c r="C388" s="64">
        <f t="shared" si="85"/>
        <v>15018.220000000001</v>
      </c>
      <c r="D388" s="64">
        <f>5.18+14212.04</f>
        <v>14217.220000000001</v>
      </c>
      <c r="E388" s="273">
        <v>801</v>
      </c>
      <c r="F388" s="64">
        <v>0</v>
      </c>
      <c r="G388" s="64">
        <v>0</v>
      </c>
      <c r="H388" s="64">
        <v>0</v>
      </c>
      <c r="I388" s="64">
        <v>0</v>
      </c>
      <c r="J388" s="791"/>
      <c r="K388" s="792"/>
      <c r="L388" s="792"/>
      <c r="M388" s="792"/>
      <c r="N388" s="792"/>
      <c r="O388" s="792"/>
    </row>
    <row r="389" spans="1:15" s="27" customFormat="1" ht="15.75" customHeight="1">
      <c r="A389" s="204" t="s">
        <v>147</v>
      </c>
      <c r="B389" s="219" t="s">
        <v>32</v>
      </c>
      <c r="C389" s="72">
        <f t="shared" si="85"/>
        <v>15018.220000000001</v>
      </c>
      <c r="D389" s="72">
        <f>5.18+14212.04</f>
        <v>14217.220000000001</v>
      </c>
      <c r="E389" s="279">
        <v>801</v>
      </c>
      <c r="F389" s="72">
        <v>0</v>
      </c>
      <c r="G389" s="72">
        <v>0</v>
      </c>
      <c r="H389" s="72">
        <v>0</v>
      </c>
      <c r="I389" s="72">
        <v>0</v>
      </c>
      <c r="J389" s="791"/>
      <c r="K389" s="792"/>
      <c r="L389" s="792"/>
      <c r="M389" s="792"/>
      <c r="N389" s="792"/>
      <c r="O389" s="792"/>
    </row>
    <row r="390" spans="1:15" s="211" customFormat="1" ht="40.5" customHeight="1">
      <c r="A390" s="317" t="s">
        <v>218</v>
      </c>
      <c r="B390" s="241" t="s">
        <v>31</v>
      </c>
      <c r="C390" s="64">
        <f t="shared" si="85"/>
        <v>17190</v>
      </c>
      <c r="D390" s="72">
        <f>12084+5106</f>
        <v>17190</v>
      </c>
      <c r="E390" s="273">
        <v>0</v>
      </c>
      <c r="F390" s="64">
        <v>0</v>
      </c>
      <c r="G390" s="64">
        <v>0</v>
      </c>
      <c r="H390" s="64">
        <v>0</v>
      </c>
      <c r="I390" s="64">
        <v>0</v>
      </c>
      <c r="J390" s="791" t="s">
        <v>219</v>
      </c>
      <c r="K390" s="792"/>
      <c r="L390" s="792"/>
      <c r="M390" s="792"/>
      <c r="N390" s="792"/>
      <c r="O390" s="792"/>
    </row>
    <row r="391" spans="1:15" s="27" customFormat="1" ht="15.75" customHeight="1">
      <c r="A391" s="204" t="s">
        <v>147</v>
      </c>
      <c r="B391" s="219" t="s">
        <v>32</v>
      </c>
      <c r="C391" s="72">
        <f t="shared" si="85"/>
        <v>17190</v>
      </c>
      <c r="D391" s="72">
        <f>12084+5106</f>
        <v>17190</v>
      </c>
      <c r="E391" s="279">
        <v>0</v>
      </c>
      <c r="F391" s="72">
        <v>0</v>
      </c>
      <c r="G391" s="72">
        <v>0</v>
      </c>
      <c r="H391" s="72">
        <v>0</v>
      </c>
      <c r="I391" s="72">
        <v>0</v>
      </c>
      <c r="J391" s="791"/>
      <c r="K391" s="792"/>
      <c r="L391" s="792"/>
      <c r="M391" s="792"/>
      <c r="N391" s="792"/>
      <c r="O391" s="792"/>
    </row>
    <row r="392" spans="1:15" s="266" customFormat="1" ht="30.75" customHeight="1">
      <c r="A392" s="317" t="s">
        <v>220</v>
      </c>
      <c r="B392" s="218" t="s">
        <v>31</v>
      </c>
      <c r="C392" s="205">
        <f t="shared" si="85"/>
        <v>8200.1299999999992</v>
      </c>
      <c r="D392" s="205">
        <f>0.94+7569.19</f>
        <v>7570.1299999999992</v>
      </c>
      <c r="E392" s="279">
        <f>630-611</f>
        <v>19</v>
      </c>
      <c r="F392" s="205">
        <v>0</v>
      </c>
      <c r="G392" s="205">
        <v>0</v>
      </c>
      <c r="H392" s="205">
        <v>0</v>
      </c>
      <c r="I392" s="72">
        <v>611</v>
      </c>
      <c r="J392" s="791" t="s">
        <v>214</v>
      </c>
      <c r="K392" s="792"/>
      <c r="L392" s="792"/>
      <c r="M392" s="792"/>
      <c r="N392" s="792"/>
      <c r="O392" s="792"/>
    </row>
    <row r="393" spans="1:15" s="27" customFormat="1" ht="15.75" customHeight="1">
      <c r="A393" s="204" t="s">
        <v>147</v>
      </c>
      <c r="B393" s="219" t="s">
        <v>32</v>
      </c>
      <c r="C393" s="72">
        <f t="shared" si="85"/>
        <v>8200.1299999999992</v>
      </c>
      <c r="D393" s="72">
        <f>0.94+7569.19</f>
        <v>7570.1299999999992</v>
      </c>
      <c r="E393" s="279">
        <f>630-611</f>
        <v>19</v>
      </c>
      <c r="F393" s="72">
        <v>0</v>
      </c>
      <c r="G393" s="72">
        <v>0</v>
      </c>
      <c r="H393" s="72">
        <v>0</v>
      </c>
      <c r="I393" s="72">
        <v>611</v>
      </c>
      <c r="J393" s="791"/>
      <c r="K393" s="792"/>
      <c r="L393" s="792"/>
      <c r="M393" s="792"/>
      <c r="N393" s="792"/>
      <c r="O393" s="792"/>
    </row>
    <row r="394" spans="1:15" s="211" customFormat="1" ht="38.25" customHeight="1">
      <c r="A394" s="421" t="s">
        <v>221</v>
      </c>
      <c r="B394" s="241" t="s">
        <v>31</v>
      </c>
      <c r="C394" s="64">
        <f t="shared" si="85"/>
        <v>10624</v>
      </c>
      <c r="D394" s="64">
        <f>4560+6064</f>
        <v>10624</v>
      </c>
      <c r="E394" s="273">
        <v>0</v>
      </c>
      <c r="F394" s="64">
        <v>0</v>
      </c>
      <c r="G394" s="64">
        <v>0</v>
      </c>
      <c r="H394" s="64">
        <v>0</v>
      </c>
      <c r="I394" s="64">
        <v>0</v>
      </c>
      <c r="J394" s="791" t="s">
        <v>222</v>
      </c>
      <c r="K394" s="792"/>
      <c r="L394" s="792"/>
      <c r="M394" s="792"/>
      <c r="N394" s="792"/>
      <c r="O394" s="792"/>
    </row>
    <row r="395" spans="1:15" s="27" customFormat="1" ht="15.75" customHeight="1">
      <c r="A395" s="217" t="s">
        <v>147</v>
      </c>
      <c r="B395" s="228" t="s">
        <v>32</v>
      </c>
      <c r="C395" s="64">
        <f t="shared" si="85"/>
        <v>10624</v>
      </c>
      <c r="D395" s="64">
        <f>4560+6064</f>
        <v>10624</v>
      </c>
      <c r="E395" s="273">
        <v>0</v>
      </c>
      <c r="F395" s="64">
        <v>0</v>
      </c>
      <c r="G395" s="64">
        <v>0</v>
      </c>
      <c r="H395" s="64">
        <v>0</v>
      </c>
      <c r="I395" s="64">
        <v>0</v>
      </c>
      <c r="J395" s="791"/>
      <c r="K395" s="792"/>
      <c r="L395" s="792"/>
      <c r="M395" s="792"/>
      <c r="N395" s="792"/>
      <c r="O395" s="792"/>
    </row>
    <row r="396" spans="1:15" s="214" customFormat="1" ht="40.5" customHeight="1">
      <c r="A396" s="317" t="s">
        <v>223</v>
      </c>
      <c r="B396" s="241" t="s">
        <v>31</v>
      </c>
      <c r="C396" s="253">
        <f t="shared" si="85"/>
        <v>5855</v>
      </c>
      <c r="D396" s="253">
        <f>5741+113</f>
        <v>5854</v>
      </c>
      <c r="E396" s="277">
        <v>0.04</v>
      </c>
      <c r="F396" s="253">
        <v>0</v>
      </c>
      <c r="G396" s="253">
        <v>0</v>
      </c>
      <c r="H396" s="253">
        <v>0</v>
      </c>
      <c r="I396" s="253">
        <f>5855-5854-0.04</f>
        <v>0.96</v>
      </c>
      <c r="J396" s="791" t="s">
        <v>224</v>
      </c>
      <c r="K396" s="792"/>
      <c r="L396" s="792"/>
      <c r="M396" s="792"/>
      <c r="N396" s="792"/>
      <c r="O396" s="792"/>
    </row>
    <row r="397" spans="1:15" s="27" customFormat="1" ht="15.75" customHeight="1">
      <c r="A397" s="217" t="s">
        <v>147</v>
      </c>
      <c r="B397" s="228" t="s">
        <v>32</v>
      </c>
      <c r="C397" s="64">
        <f t="shared" si="85"/>
        <v>5855</v>
      </c>
      <c r="D397" s="64">
        <f>5741+113</f>
        <v>5854</v>
      </c>
      <c r="E397" s="273">
        <v>0.04</v>
      </c>
      <c r="F397" s="64">
        <v>0</v>
      </c>
      <c r="G397" s="64">
        <v>0</v>
      </c>
      <c r="H397" s="64">
        <v>0</v>
      </c>
      <c r="I397" s="64">
        <f>5855-5854-0.04</f>
        <v>0.96</v>
      </c>
      <c r="J397" s="791"/>
      <c r="K397" s="792"/>
      <c r="L397" s="792"/>
      <c r="M397" s="792"/>
      <c r="N397" s="792"/>
      <c r="O397" s="792"/>
    </row>
    <row r="398" spans="1:15" s="214" customFormat="1" ht="25.5" customHeight="1">
      <c r="A398" s="317" t="s">
        <v>225</v>
      </c>
      <c r="B398" s="241" t="s">
        <v>31</v>
      </c>
      <c r="C398" s="253">
        <f t="shared" si="85"/>
        <v>10000.029999999999</v>
      </c>
      <c r="D398" s="253">
        <v>9999.07</v>
      </c>
      <c r="E398" s="277">
        <v>0.96</v>
      </c>
      <c r="F398" s="253">
        <v>0</v>
      </c>
      <c r="G398" s="253">
        <v>0</v>
      </c>
      <c r="H398" s="253">
        <v>0</v>
      </c>
      <c r="I398" s="253">
        <v>0</v>
      </c>
      <c r="J398" s="789" t="s">
        <v>226</v>
      </c>
      <c r="K398" s="790"/>
      <c r="L398" s="790"/>
      <c r="M398" s="790"/>
      <c r="N398" s="790"/>
      <c r="O398" s="790"/>
    </row>
    <row r="399" spans="1:15" s="27" customFormat="1" ht="15.75" customHeight="1">
      <c r="A399" s="217" t="s">
        <v>147</v>
      </c>
      <c r="B399" s="228" t="s">
        <v>32</v>
      </c>
      <c r="C399" s="64">
        <f t="shared" si="85"/>
        <v>10000.029999999999</v>
      </c>
      <c r="D399" s="64">
        <v>9999.07</v>
      </c>
      <c r="E399" s="273">
        <v>0.96</v>
      </c>
      <c r="F399" s="64">
        <v>0</v>
      </c>
      <c r="G399" s="64">
        <v>0</v>
      </c>
      <c r="H399" s="64">
        <v>0</v>
      </c>
      <c r="I399" s="64">
        <v>0</v>
      </c>
      <c r="J399" s="789"/>
      <c r="K399" s="790"/>
      <c r="L399" s="790"/>
      <c r="M399" s="790"/>
      <c r="N399" s="790"/>
      <c r="O399" s="790"/>
    </row>
    <row r="400" spans="1:15">
      <c r="A400" s="751" t="s">
        <v>227</v>
      </c>
      <c r="B400" s="753"/>
      <c r="C400" s="753"/>
      <c r="D400" s="753"/>
      <c r="E400" s="753"/>
      <c r="F400" s="753"/>
      <c r="G400" s="753"/>
      <c r="H400" s="753"/>
      <c r="I400" s="754"/>
    </row>
    <row r="401" spans="1:10">
      <c r="A401" s="810" t="s">
        <v>57</v>
      </c>
      <c r="B401" s="811"/>
      <c r="C401" s="811"/>
      <c r="D401" s="811"/>
      <c r="E401" s="811"/>
      <c r="F401" s="811"/>
      <c r="G401" s="811"/>
      <c r="H401" s="811"/>
      <c r="I401" s="812"/>
    </row>
    <row r="402" spans="1:10">
      <c r="A402" s="93" t="s">
        <v>30</v>
      </c>
      <c r="B402" s="90" t="s">
        <v>31</v>
      </c>
      <c r="C402" s="126">
        <f t="shared" ref="C402:C427" si="91">D402+E402+F402+G402+H402+I402</f>
        <v>269749.54600000003</v>
      </c>
      <c r="D402" s="126">
        <f>D404+D416+D420</f>
        <v>705.90000000000009</v>
      </c>
      <c r="E402" s="126">
        <f t="shared" ref="E402:I403" si="92">E404+E416+E420</f>
        <v>69359.490000000005</v>
      </c>
      <c r="F402" s="126">
        <f t="shared" si="92"/>
        <v>82418.069999999992</v>
      </c>
      <c r="G402" s="126">
        <f t="shared" si="92"/>
        <v>50522.8</v>
      </c>
      <c r="H402" s="126">
        <f t="shared" si="92"/>
        <v>56349.5</v>
      </c>
      <c r="I402" s="126">
        <f t="shared" si="92"/>
        <v>10393.786</v>
      </c>
    </row>
    <row r="403" spans="1:10">
      <c r="A403" s="93"/>
      <c r="B403" s="90" t="s">
        <v>32</v>
      </c>
      <c r="C403" s="126">
        <f t="shared" si="91"/>
        <v>269749.54600000003</v>
      </c>
      <c r="D403" s="126">
        <f>D405+D417+D421</f>
        <v>705.90000000000009</v>
      </c>
      <c r="E403" s="126">
        <f t="shared" si="92"/>
        <v>69359.490000000005</v>
      </c>
      <c r="F403" s="126">
        <f t="shared" si="92"/>
        <v>82418.069999999992</v>
      </c>
      <c r="G403" s="126">
        <f t="shared" si="92"/>
        <v>50522.8</v>
      </c>
      <c r="H403" s="126">
        <f t="shared" si="92"/>
        <v>56349.5</v>
      </c>
      <c r="I403" s="126">
        <f t="shared" si="92"/>
        <v>10393.786</v>
      </c>
    </row>
    <row r="404" spans="1:10">
      <c r="A404" s="47" t="s">
        <v>63</v>
      </c>
      <c r="B404" s="162" t="s">
        <v>31</v>
      </c>
      <c r="C404" s="52">
        <f t="shared" si="91"/>
        <v>69684.400000000009</v>
      </c>
      <c r="D404" s="72">
        <f>D406+D408+D410</f>
        <v>705.90000000000009</v>
      </c>
      <c r="E404" s="72">
        <f t="shared" ref="E404:I405" si="93">E406+E408+E410</f>
        <v>19009</v>
      </c>
      <c r="F404" s="72">
        <f t="shared" si="93"/>
        <v>28466.2</v>
      </c>
      <c r="G404" s="72">
        <f t="shared" si="93"/>
        <v>6562.8</v>
      </c>
      <c r="H404" s="72">
        <f t="shared" si="93"/>
        <v>5833.5</v>
      </c>
      <c r="I404" s="72">
        <f t="shared" si="93"/>
        <v>9107</v>
      </c>
    </row>
    <row r="405" spans="1:10">
      <c r="A405" s="12" t="s">
        <v>50</v>
      </c>
      <c r="B405" s="4" t="s">
        <v>32</v>
      </c>
      <c r="C405" s="52">
        <f t="shared" si="91"/>
        <v>69684.400000000009</v>
      </c>
      <c r="D405" s="72">
        <f>D407+D409+D411</f>
        <v>705.90000000000009</v>
      </c>
      <c r="E405" s="72">
        <f t="shared" si="93"/>
        <v>19009</v>
      </c>
      <c r="F405" s="72">
        <f t="shared" si="93"/>
        <v>28466.2</v>
      </c>
      <c r="G405" s="72">
        <f t="shared" si="93"/>
        <v>6562.8</v>
      </c>
      <c r="H405" s="72">
        <f t="shared" si="93"/>
        <v>5833.5</v>
      </c>
      <c r="I405" s="72">
        <f t="shared" si="93"/>
        <v>9107</v>
      </c>
    </row>
    <row r="406" spans="1:10" s="261" customFormat="1" ht="25.5">
      <c r="A406" s="216" t="s">
        <v>51</v>
      </c>
      <c r="B406" s="294" t="s">
        <v>31</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32</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38</v>
      </c>
      <c r="B408" s="24" t="s">
        <v>31</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32</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39</v>
      </c>
      <c r="B410" s="3" t="s">
        <v>31</v>
      </c>
      <c r="C410" s="52">
        <f t="shared" si="91"/>
        <v>67530.400000000009</v>
      </c>
      <c r="D410" s="72">
        <f t="shared" ref="D410:I413" si="96">D412</f>
        <v>705.90000000000009</v>
      </c>
      <c r="E410" s="72">
        <f t="shared" si="96"/>
        <v>17133</v>
      </c>
      <c r="F410" s="72">
        <f t="shared" si="96"/>
        <v>28188.2</v>
      </c>
      <c r="G410" s="72">
        <f t="shared" si="96"/>
        <v>6562.8</v>
      </c>
      <c r="H410" s="72">
        <f t="shared" si="96"/>
        <v>5833.5</v>
      </c>
      <c r="I410" s="72">
        <f t="shared" si="96"/>
        <v>9107</v>
      </c>
    </row>
    <row r="411" spans="1:10">
      <c r="A411" s="16"/>
      <c r="B411" s="4" t="s">
        <v>32</v>
      </c>
      <c r="C411" s="52">
        <f t="shared" si="91"/>
        <v>67530.400000000009</v>
      </c>
      <c r="D411" s="72">
        <f t="shared" si="96"/>
        <v>705.90000000000009</v>
      </c>
      <c r="E411" s="72">
        <f t="shared" si="96"/>
        <v>17133</v>
      </c>
      <c r="F411" s="72">
        <f t="shared" si="96"/>
        <v>28188.2</v>
      </c>
      <c r="G411" s="72">
        <f t="shared" si="96"/>
        <v>6562.8</v>
      </c>
      <c r="H411" s="72">
        <f t="shared" si="96"/>
        <v>5833.5</v>
      </c>
      <c r="I411" s="72">
        <f t="shared" si="96"/>
        <v>9107</v>
      </c>
    </row>
    <row r="412" spans="1:10">
      <c r="A412" s="19" t="s">
        <v>53</v>
      </c>
      <c r="B412" s="162" t="s">
        <v>31</v>
      </c>
      <c r="C412" s="52">
        <f t="shared" si="91"/>
        <v>67530.400000000009</v>
      </c>
      <c r="D412" s="72">
        <f>D414</f>
        <v>705.90000000000009</v>
      </c>
      <c r="E412" s="72">
        <f t="shared" si="96"/>
        <v>17133</v>
      </c>
      <c r="F412" s="72">
        <f t="shared" si="96"/>
        <v>28188.2</v>
      </c>
      <c r="G412" s="72">
        <f t="shared" si="96"/>
        <v>6562.8</v>
      </c>
      <c r="H412" s="72">
        <f t="shared" si="96"/>
        <v>5833.5</v>
      </c>
      <c r="I412" s="72">
        <f t="shared" si="96"/>
        <v>9107</v>
      </c>
    </row>
    <row r="413" spans="1:10">
      <c r="A413" s="10"/>
      <c r="B413" s="4" t="s">
        <v>32</v>
      </c>
      <c r="C413" s="52">
        <f t="shared" si="91"/>
        <v>67530.400000000009</v>
      </c>
      <c r="D413" s="72">
        <f>D415</f>
        <v>705.90000000000009</v>
      </c>
      <c r="E413" s="72">
        <f t="shared" si="96"/>
        <v>17133</v>
      </c>
      <c r="F413" s="72">
        <f t="shared" si="96"/>
        <v>28188.2</v>
      </c>
      <c r="G413" s="72">
        <f t="shared" si="96"/>
        <v>6562.8</v>
      </c>
      <c r="H413" s="72">
        <f t="shared" si="96"/>
        <v>5833.5</v>
      </c>
      <c r="I413" s="72">
        <f t="shared" si="96"/>
        <v>9107</v>
      </c>
    </row>
    <row r="414" spans="1:10">
      <c r="A414" s="81" t="s">
        <v>61</v>
      </c>
      <c r="B414" s="24" t="s">
        <v>31</v>
      </c>
      <c r="C414" s="52">
        <f t="shared" si="91"/>
        <v>67530.400000000009</v>
      </c>
      <c r="D414" s="72">
        <f t="shared" ref="D414:I415" si="97">D441+D488+D512</f>
        <v>705.90000000000009</v>
      </c>
      <c r="E414" s="72">
        <f t="shared" si="97"/>
        <v>17133</v>
      </c>
      <c r="F414" s="72">
        <f t="shared" si="97"/>
        <v>28188.2</v>
      </c>
      <c r="G414" s="72">
        <f t="shared" si="97"/>
        <v>6562.8</v>
      </c>
      <c r="H414" s="72">
        <f t="shared" si="97"/>
        <v>5833.5</v>
      </c>
      <c r="I414" s="72">
        <f t="shared" si="97"/>
        <v>9107</v>
      </c>
    </row>
    <row r="415" spans="1:10">
      <c r="A415" s="10"/>
      <c r="B415" s="26" t="s">
        <v>32</v>
      </c>
      <c r="C415" s="52">
        <f t="shared" si="91"/>
        <v>67530.400000000009</v>
      </c>
      <c r="D415" s="72">
        <f t="shared" si="97"/>
        <v>705.90000000000009</v>
      </c>
      <c r="E415" s="72">
        <f t="shared" si="97"/>
        <v>17133</v>
      </c>
      <c r="F415" s="72">
        <f t="shared" si="97"/>
        <v>28188.2</v>
      </c>
      <c r="G415" s="72">
        <f t="shared" si="97"/>
        <v>6562.8</v>
      </c>
      <c r="H415" s="72">
        <f t="shared" si="97"/>
        <v>5833.5</v>
      </c>
      <c r="I415" s="72">
        <f t="shared" si="97"/>
        <v>9107</v>
      </c>
    </row>
    <row r="416" spans="1:10">
      <c r="A416" s="311" t="s">
        <v>46</v>
      </c>
      <c r="B416" s="191" t="s">
        <v>31</v>
      </c>
      <c r="C416" s="192">
        <f t="shared" si="91"/>
        <v>7532</v>
      </c>
      <c r="D416" s="192">
        <f>D418</f>
        <v>0</v>
      </c>
      <c r="E416" s="192">
        <f t="shared" ref="E416:I417" si="98">E418</f>
        <v>7532</v>
      </c>
      <c r="F416" s="192">
        <f t="shared" si="98"/>
        <v>0</v>
      </c>
      <c r="G416" s="192">
        <f t="shared" si="98"/>
        <v>0</v>
      </c>
      <c r="H416" s="192">
        <f t="shared" si="98"/>
        <v>0</v>
      </c>
      <c r="I416" s="192">
        <f t="shared" si="98"/>
        <v>0</v>
      </c>
    </row>
    <row r="417" spans="1:10">
      <c r="A417" s="44" t="s">
        <v>50</v>
      </c>
      <c r="B417" s="193" t="s">
        <v>32</v>
      </c>
      <c r="C417" s="192">
        <f t="shared" si="91"/>
        <v>7532</v>
      </c>
      <c r="D417" s="192">
        <f>D419</f>
        <v>0</v>
      </c>
      <c r="E417" s="192">
        <f t="shared" si="98"/>
        <v>7532</v>
      </c>
      <c r="F417" s="192">
        <f t="shared" si="98"/>
        <v>0</v>
      </c>
      <c r="G417" s="192">
        <f t="shared" si="98"/>
        <v>0</v>
      </c>
      <c r="H417" s="192">
        <f t="shared" si="98"/>
        <v>0</v>
      </c>
      <c r="I417" s="192">
        <f t="shared" si="98"/>
        <v>0</v>
      </c>
    </row>
    <row r="418" spans="1:10">
      <c r="A418" s="75" t="s">
        <v>61</v>
      </c>
      <c r="B418" s="191" t="s">
        <v>31</v>
      </c>
      <c r="C418" s="192">
        <f t="shared" si="91"/>
        <v>7532</v>
      </c>
      <c r="D418" s="192">
        <f>D532</f>
        <v>0</v>
      </c>
      <c r="E418" s="192">
        <f t="shared" ref="E418:I419" si="99">E532</f>
        <v>7532</v>
      </c>
      <c r="F418" s="192">
        <f t="shared" si="99"/>
        <v>0</v>
      </c>
      <c r="G418" s="192">
        <f t="shared" si="99"/>
        <v>0</v>
      </c>
      <c r="H418" s="192">
        <f t="shared" si="99"/>
        <v>0</v>
      </c>
      <c r="I418" s="192">
        <f t="shared" si="99"/>
        <v>0</v>
      </c>
    </row>
    <row r="419" spans="1:10">
      <c r="A419" s="44"/>
      <c r="B419" s="193" t="s">
        <v>32</v>
      </c>
      <c r="C419" s="192">
        <f t="shared" si="91"/>
        <v>7532</v>
      </c>
      <c r="D419" s="192">
        <f>D533</f>
        <v>0</v>
      </c>
      <c r="E419" s="192">
        <f t="shared" si="99"/>
        <v>7532</v>
      </c>
      <c r="F419" s="192">
        <f t="shared" si="99"/>
        <v>0</v>
      </c>
      <c r="G419" s="192">
        <f t="shared" si="99"/>
        <v>0</v>
      </c>
      <c r="H419" s="192">
        <f t="shared" si="99"/>
        <v>0</v>
      </c>
      <c r="I419" s="192">
        <f t="shared" si="99"/>
        <v>0</v>
      </c>
    </row>
    <row r="420" spans="1:10">
      <c r="A420" s="47" t="s">
        <v>91</v>
      </c>
      <c r="B420" s="162" t="s">
        <v>31</v>
      </c>
      <c r="C420" s="131">
        <f t="shared" si="91"/>
        <v>192533.14599999998</v>
      </c>
      <c r="D420" s="131">
        <f>D422</f>
        <v>0</v>
      </c>
      <c r="E420" s="131">
        <f t="shared" ref="E420:I421" si="100">E422</f>
        <v>42818.490000000005</v>
      </c>
      <c r="F420" s="131">
        <f t="shared" si="100"/>
        <v>53951.869999999995</v>
      </c>
      <c r="G420" s="131">
        <f t="shared" si="100"/>
        <v>43960</v>
      </c>
      <c r="H420" s="131">
        <f t="shared" si="100"/>
        <v>50516</v>
      </c>
      <c r="I420" s="131">
        <f t="shared" si="100"/>
        <v>1286.7860000000001</v>
      </c>
    </row>
    <row r="421" spans="1:10">
      <c r="A421" s="12" t="s">
        <v>50</v>
      </c>
      <c r="B421" s="4" t="s">
        <v>32</v>
      </c>
      <c r="C421" s="131">
        <f t="shared" si="91"/>
        <v>192533.14599999998</v>
      </c>
      <c r="D421" s="131">
        <f>D423</f>
        <v>0</v>
      </c>
      <c r="E421" s="131">
        <f t="shared" si="100"/>
        <v>42818.490000000005</v>
      </c>
      <c r="F421" s="131">
        <f t="shared" si="100"/>
        <v>53951.869999999995</v>
      </c>
      <c r="G421" s="131">
        <f t="shared" si="100"/>
        <v>43960</v>
      </c>
      <c r="H421" s="131">
        <f t="shared" si="100"/>
        <v>50516</v>
      </c>
      <c r="I421" s="131">
        <f t="shared" si="100"/>
        <v>1286.7860000000001</v>
      </c>
    </row>
    <row r="422" spans="1:10">
      <c r="A422" s="19" t="s">
        <v>39</v>
      </c>
      <c r="B422" s="3" t="s">
        <v>31</v>
      </c>
      <c r="C422" s="52">
        <f t="shared" si="91"/>
        <v>192533.14599999998</v>
      </c>
      <c r="D422" s="72">
        <f t="shared" ref="D422:I425" si="101">D424</f>
        <v>0</v>
      </c>
      <c r="E422" s="72">
        <f t="shared" si="101"/>
        <v>42818.490000000005</v>
      </c>
      <c r="F422" s="72">
        <f t="shared" si="101"/>
        <v>53951.869999999995</v>
      </c>
      <c r="G422" s="72">
        <f t="shared" si="101"/>
        <v>43960</v>
      </c>
      <c r="H422" s="72">
        <f t="shared" si="101"/>
        <v>50516</v>
      </c>
      <c r="I422" s="72">
        <f t="shared" si="101"/>
        <v>1286.7860000000001</v>
      </c>
    </row>
    <row r="423" spans="1:10">
      <c r="A423" s="16"/>
      <c r="B423" s="4" t="s">
        <v>32</v>
      </c>
      <c r="C423" s="52">
        <f t="shared" si="91"/>
        <v>192533.14599999998</v>
      </c>
      <c r="D423" s="72">
        <f t="shared" si="101"/>
        <v>0</v>
      </c>
      <c r="E423" s="72">
        <f t="shared" si="101"/>
        <v>42818.490000000005</v>
      </c>
      <c r="F423" s="72">
        <f t="shared" si="101"/>
        <v>53951.869999999995</v>
      </c>
      <c r="G423" s="72">
        <f t="shared" si="101"/>
        <v>43960</v>
      </c>
      <c r="H423" s="72">
        <f t="shared" si="101"/>
        <v>50516</v>
      </c>
      <c r="I423" s="72">
        <f t="shared" si="101"/>
        <v>1286.7860000000001</v>
      </c>
    </row>
    <row r="424" spans="1:10">
      <c r="A424" s="19" t="s">
        <v>53</v>
      </c>
      <c r="B424" s="162" t="s">
        <v>31</v>
      </c>
      <c r="C424" s="52">
        <f t="shared" si="91"/>
        <v>192533.14599999998</v>
      </c>
      <c r="D424" s="72">
        <f>D426</f>
        <v>0</v>
      </c>
      <c r="E424" s="72">
        <f t="shared" si="101"/>
        <v>42818.490000000005</v>
      </c>
      <c r="F424" s="72">
        <f t="shared" si="101"/>
        <v>53951.869999999995</v>
      </c>
      <c r="G424" s="72">
        <f t="shared" si="101"/>
        <v>43960</v>
      </c>
      <c r="H424" s="72">
        <f t="shared" si="101"/>
        <v>50516</v>
      </c>
      <c r="I424" s="72">
        <f t="shared" si="101"/>
        <v>1286.7860000000001</v>
      </c>
    </row>
    <row r="425" spans="1:10">
      <c r="A425" s="10"/>
      <c r="B425" s="4" t="s">
        <v>32</v>
      </c>
      <c r="C425" s="52">
        <f t="shared" si="91"/>
        <v>192533.14599999998</v>
      </c>
      <c r="D425" s="72">
        <f>D427</f>
        <v>0</v>
      </c>
      <c r="E425" s="72">
        <f t="shared" si="101"/>
        <v>42818.490000000005</v>
      </c>
      <c r="F425" s="72">
        <f t="shared" si="101"/>
        <v>53951.869999999995</v>
      </c>
      <c r="G425" s="72">
        <f t="shared" si="101"/>
        <v>43960</v>
      </c>
      <c r="H425" s="72">
        <f t="shared" si="101"/>
        <v>50516</v>
      </c>
      <c r="I425" s="72">
        <f t="shared" si="101"/>
        <v>1286.7860000000001</v>
      </c>
    </row>
    <row r="426" spans="1:10">
      <c r="A426" s="81" t="s">
        <v>61</v>
      </c>
      <c r="B426" s="24" t="s">
        <v>31</v>
      </c>
      <c r="C426" s="52">
        <f t="shared" si="91"/>
        <v>192533.14599999998</v>
      </c>
      <c r="D426" s="72">
        <f>D456+D473</f>
        <v>0</v>
      </c>
      <c r="E426" s="72">
        <f t="shared" ref="E426:I427" si="102">E456+E473</f>
        <v>42818.490000000005</v>
      </c>
      <c r="F426" s="72">
        <f t="shared" si="102"/>
        <v>53951.869999999995</v>
      </c>
      <c r="G426" s="72">
        <f t="shared" si="102"/>
        <v>43960</v>
      </c>
      <c r="H426" s="72">
        <f t="shared" si="102"/>
        <v>50516</v>
      </c>
      <c r="I426" s="72">
        <f t="shared" si="102"/>
        <v>1286.7860000000001</v>
      </c>
    </row>
    <row r="427" spans="1:10">
      <c r="A427" s="10"/>
      <c r="B427" s="26" t="s">
        <v>32</v>
      </c>
      <c r="C427" s="52">
        <f t="shared" si="91"/>
        <v>192533.14599999998</v>
      </c>
      <c r="D427" s="72">
        <f>D457+D474</f>
        <v>0</v>
      </c>
      <c r="E427" s="72">
        <f t="shared" si="102"/>
        <v>42818.490000000005</v>
      </c>
      <c r="F427" s="72">
        <f t="shared" si="102"/>
        <v>53951.869999999995</v>
      </c>
      <c r="G427" s="72">
        <f t="shared" si="102"/>
        <v>43960</v>
      </c>
      <c r="H427" s="72">
        <f t="shared" si="102"/>
        <v>50516</v>
      </c>
      <c r="I427" s="72">
        <f t="shared" si="102"/>
        <v>1286.7860000000001</v>
      </c>
    </row>
    <row r="428" spans="1:10" ht="16.5" customHeight="1">
      <c r="A428" s="729" t="s">
        <v>62</v>
      </c>
      <c r="B428" s="866"/>
      <c r="C428" s="866"/>
      <c r="D428" s="866"/>
      <c r="E428" s="866"/>
      <c r="F428" s="866"/>
      <c r="G428" s="866"/>
      <c r="H428" s="866"/>
      <c r="I428" s="867"/>
    </row>
    <row r="429" spans="1:10" s="211" customFormat="1">
      <c r="A429" s="212" t="s">
        <v>57</v>
      </c>
      <c r="B429" s="63" t="s">
        <v>31</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90</v>
      </c>
      <c r="B430" s="26" t="s">
        <v>32</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63</v>
      </c>
      <c r="B431" s="63" t="s">
        <v>31</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50</v>
      </c>
      <c r="B432" s="26" t="s">
        <v>32</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38</v>
      </c>
      <c r="B433" s="24" t="s">
        <v>31</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32</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228</v>
      </c>
      <c r="B435" s="241" t="s">
        <v>31</v>
      </c>
      <c r="C435" s="253">
        <f t="shared" si="105"/>
        <v>1667</v>
      </c>
      <c r="D435" s="253">
        <v>0</v>
      </c>
      <c r="E435" s="253">
        <v>1389</v>
      </c>
      <c r="F435" s="253">
        <v>278</v>
      </c>
      <c r="G435" s="253">
        <v>0</v>
      </c>
      <c r="H435" s="253">
        <v>0</v>
      </c>
      <c r="I435" s="253">
        <v>0</v>
      </c>
    </row>
    <row r="436" spans="1:15" s="215" customFormat="1">
      <c r="A436" s="318"/>
      <c r="B436" s="228" t="s">
        <v>32</v>
      </c>
      <c r="C436" s="253">
        <f t="shared" si="105"/>
        <v>1667</v>
      </c>
      <c r="D436" s="253">
        <v>0</v>
      </c>
      <c r="E436" s="253">
        <v>1389</v>
      </c>
      <c r="F436" s="253">
        <v>278</v>
      </c>
      <c r="G436" s="253">
        <v>0</v>
      </c>
      <c r="H436" s="253">
        <v>0</v>
      </c>
      <c r="I436" s="253">
        <v>0</v>
      </c>
    </row>
    <row r="437" spans="1:15">
      <c r="A437" s="19" t="s">
        <v>39</v>
      </c>
      <c r="B437" s="3" t="s">
        <v>31</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32</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53</v>
      </c>
      <c r="B439" s="162" t="s">
        <v>31</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32</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61</v>
      </c>
      <c r="B441" s="24" t="s">
        <v>31</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32</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229</v>
      </c>
      <c r="B443" s="241" t="s">
        <v>31</v>
      </c>
      <c r="C443" s="253">
        <f t="shared" si="105"/>
        <v>5464.6</v>
      </c>
      <c r="D443" s="253">
        <v>95.3</v>
      </c>
      <c r="E443" s="253">
        <v>815</v>
      </c>
      <c r="F443" s="253">
        <v>3825</v>
      </c>
      <c r="G443" s="253">
        <v>729.3</v>
      </c>
      <c r="H443" s="253">
        <v>0</v>
      </c>
      <c r="I443" s="253">
        <v>0</v>
      </c>
      <c r="J443" s="807" t="s">
        <v>230</v>
      </c>
      <c r="K443" s="808"/>
      <c r="L443" s="808"/>
      <c r="M443" s="715"/>
      <c r="N443" s="715"/>
      <c r="O443" s="715"/>
    </row>
    <row r="444" spans="1:15" s="214" customFormat="1">
      <c r="A444" s="351"/>
      <c r="B444" s="228" t="s">
        <v>32</v>
      </c>
      <c r="C444" s="253">
        <f t="shared" si="105"/>
        <v>5464.6</v>
      </c>
      <c r="D444" s="253">
        <v>95.3</v>
      </c>
      <c r="E444" s="253">
        <v>815</v>
      </c>
      <c r="F444" s="253">
        <v>3825</v>
      </c>
      <c r="G444" s="253">
        <v>729.3</v>
      </c>
      <c r="H444" s="253">
        <v>0</v>
      </c>
      <c r="I444" s="253">
        <v>0</v>
      </c>
    </row>
    <row r="445" spans="1:15" s="214" customFormat="1" ht="41.25" customHeight="1">
      <c r="A445" s="378" t="s">
        <v>231</v>
      </c>
      <c r="B445" s="241" t="s">
        <v>31</v>
      </c>
      <c r="C445" s="253">
        <f t="shared" si="105"/>
        <v>17910.3</v>
      </c>
      <c r="D445" s="253">
        <v>259.8</v>
      </c>
      <c r="E445" s="253">
        <v>150</v>
      </c>
      <c r="F445" s="253">
        <v>5833.5</v>
      </c>
      <c r="G445" s="253">
        <v>5833.5</v>
      </c>
      <c r="H445" s="253">
        <v>5833.5</v>
      </c>
      <c r="I445" s="253">
        <v>0</v>
      </c>
      <c r="J445" s="807" t="s">
        <v>232</v>
      </c>
      <c r="K445" s="808"/>
      <c r="L445" s="808"/>
      <c r="M445" s="809"/>
      <c r="N445" s="809"/>
    </row>
    <row r="446" spans="1:15" s="214" customFormat="1">
      <c r="A446" s="351"/>
      <c r="B446" s="228" t="s">
        <v>32</v>
      </c>
      <c r="C446" s="253">
        <f t="shared" si="105"/>
        <v>17910.3</v>
      </c>
      <c r="D446" s="253">
        <v>259.8</v>
      </c>
      <c r="E446" s="253">
        <v>150</v>
      </c>
      <c r="F446" s="253">
        <v>5833.5</v>
      </c>
      <c r="G446" s="253">
        <v>5833.5</v>
      </c>
      <c r="H446" s="253">
        <v>5833.5</v>
      </c>
      <c r="I446" s="253">
        <v>0</v>
      </c>
    </row>
    <row r="447" spans="1:15" ht="12.75" customHeight="1">
      <c r="A447" s="729" t="s">
        <v>89</v>
      </c>
      <c r="B447" s="731"/>
      <c r="C447" s="731"/>
      <c r="D447" s="731"/>
      <c r="E447" s="731"/>
      <c r="F447" s="731"/>
      <c r="G447" s="731"/>
      <c r="H447" s="731"/>
      <c r="I447" s="732"/>
      <c r="J447" s="213"/>
    </row>
    <row r="448" spans="1:15" ht="12.75" customHeight="1">
      <c r="A448" s="79" t="s">
        <v>57</v>
      </c>
      <c r="B448" s="162" t="s">
        <v>31</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90</v>
      </c>
      <c r="B449" s="4" t="s">
        <v>32</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91</v>
      </c>
      <c r="B450" s="130" t="s">
        <v>31</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92</v>
      </c>
      <c r="B451" s="133" t="s">
        <v>32</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39</v>
      </c>
      <c r="B452" s="3" t="s">
        <v>31</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32</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53</v>
      </c>
      <c r="B454" s="162" t="s">
        <v>31</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32</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61</v>
      </c>
      <c r="B456" s="130" t="s">
        <v>31</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32</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233</v>
      </c>
      <c r="B458" s="125" t="s">
        <v>31</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32</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234</v>
      </c>
      <c r="B460" s="218" t="s">
        <v>31</v>
      </c>
      <c r="C460" s="205">
        <f t="shared" si="109"/>
        <v>138436</v>
      </c>
      <c r="D460" s="205">
        <v>0</v>
      </c>
      <c r="E460" s="274">
        <v>0</v>
      </c>
      <c r="F460" s="205">
        <v>43960</v>
      </c>
      <c r="G460" s="205">
        <v>43960</v>
      </c>
      <c r="H460" s="205">
        <f>14385+36131</f>
        <v>50516</v>
      </c>
      <c r="I460" s="205">
        <v>0</v>
      </c>
      <c r="J460" s="703" t="s">
        <v>235</v>
      </c>
      <c r="K460" s="801"/>
      <c r="L460" s="801"/>
      <c r="M460" s="801"/>
      <c r="N460" s="801"/>
      <c r="O460" s="801"/>
      <c r="P460" s="801"/>
      <c r="Q460" s="809"/>
      <c r="R460" s="715"/>
    </row>
    <row r="461" spans="1:18" s="266" customFormat="1">
      <c r="A461" s="263"/>
      <c r="B461" s="219" t="s">
        <v>32</v>
      </c>
      <c r="C461" s="205">
        <f t="shared" si="109"/>
        <v>138436</v>
      </c>
      <c r="D461" s="205">
        <v>0</v>
      </c>
      <c r="E461" s="274">
        <v>0</v>
      </c>
      <c r="F461" s="205">
        <v>43960</v>
      </c>
      <c r="G461" s="205">
        <v>43960</v>
      </c>
      <c r="H461" s="205">
        <f>14385+36131</f>
        <v>50516</v>
      </c>
      <c r="I461" s="205">
        <v>0</v>
      </c>
      <c r="J461" s="802"/>
      <c r="K461" s="801"/>
      <c r="L461" s="801"/>
      <c r="M461" s="801"/>
      <c r="N461" s="801"/>
      <c r="O461" s="801"/>
      <c r="P461" s="801"/>
      <c r="Q461" s="809"/>
      <c r="R461" s="715"/>
    </row>
    <row r="462" spans="1:18" s="266" customFormat="1">
      <c r="A462" s="388" t="s">
        <v>236</v>
      </c>
      <c r="B462" s="218" t="s">
        <v>31</v>
      </c>
      <c r="C462" s="205">
        <f t="shared" si="109"/>
        <v>1720</v>
      </c>
      <c r="D462" s="205">
        <v>0</v>
      </c>
      <c r="E462" s="274">
        <f>1720-220+112</f>
        <v>1612</v>
      </c>
      <c r="F462" s="205">
        <v>0</v>
      </c>
      <c r="G462" s="205">
        <v>0</v>
      </c>
      <c r="H462" s="205">
        <v>0</v>
      </c>
      <c r="I462" s="205">
        <f>220-112</f>
        <v>108</v>
      </c>
      <c r="J462" s="703"/>
      <c r="K462" s="801"/>
      <c r="L462" s="801"/>
      <c r="M462" s="801"/>
      <c r="N462" s="801"/>
      <c r="O462" s="801"/>
      <c r="P462" s="801"/>
      <c r="Q462" s="809"/>
      <c r="R462" s="715"/>
    </row>
    <row r="463" spans="1:18" s="266" customFormat="1">
      <c r="A463" s="263"/>
      <c r="B463" s="219" t="s">
        <v>32</v>
      </c>
      <c r="C463" s="205">
        <f t="shared" si="109"/>
        <v>1720</v>
      </c>
      <c r="D463" s="205">
        <v>0</v>
      </c>
      <c r="E463" s="274">
        <f>1720-220+112</f>
        <v>1612</v>
      </c>
      <c r="F463" s="205">
        <v>0</v>
      </c>
      <c r="G463" s="205">
        <v>0</v>
      </c>
      <c r="H463" s="205">
        <v>0</v>
      </c>
      <c r="I463" s="205">
        <f>220-112</f>
        <v>108</v>
      </c>
      <c r="J463" s="802"/>
      <c r="K463" s="801"/>
      <c r="L463" s="801"/>
      <c r="M463" s="801"/>
      <c r="N463" s="801"/>
      <c r="O463" s="801"/>
      <c r="P463" s="801"/>
      <c r="Q463" s="809"/>
      <c r="R463" s="715"/>
    </row>
    <row r="464" spans="1:18" ht="12.75" customHeight="1">
      <c r="A464" s="719" t="s">
        <v>110</v>
      </c>
      <c r="B464" s="786"/>
      <c r="C464" s="786"/>
      <c r="D464" s="799"/>
      <c r="E464" s="799"/>
      <c r="F464" s="799"/>
      <c r="G464" s="799"/>
      <c r="H464" s="799"/>
      <c r="I464" s="800"/>
      <c r="J464" s="213"/>
    </row>
    <row r="465" spans="1:16" ht="12.75" customHeight="1">
      <c r="A465" s="79" t="s">
        <v>57</v>
      </c>
      <c r="B465" s="162" t="s">
        <v>31</v>
      </c>
      <c r="C465" s="78">
        <f t="shared" ref="C465:C478" si="112">D465+E465+F465+G465+H465+I465</f>
        <v>52377.146000000001</v>
      </c>
      <c r="D465" s="52">
        <f t="shared" ref="D465:I476" si="113">D467</f>
        <v>0</v>
      </c>
      <c r="E465" s="52">
        <f t="shared" si="113"/>
        <v>41206.490000000005</v>
      </c>
      <c r="F465" s="52">
        <f t="shared" si="113"/>
        <v>9991.869999999999</v>
      </c>
      <c r="G465" s="52">
        <f t="shared" si="113"/>
        <v>0</v>
      </c>
      <c r="H465" s="52">
        <f t="shared" si="113"/>
        <v>0</v>
      </c>
      <c r="I465" s="52">
        <f t="shared" si="113"/>
        <v>1178.7860000000001</v>
      </c>
    </row>
    <row r="466" spans="1:16" ht="12.75" customHeight="1">
      <c r="A466" s="21" t="s">
        <v>90</v>
      </c>
      <c r="B466" s="4" t="s">
        <v>32</v>
      </c>
      <c r="C466" s="78">
        <f t="shared" si="112"/>
        <v>52377.146000000001</v>
      </c>
      <c r="D466" s="52">
        <f t="shared" si="113"/>
        <v>0</v>
      </c>
      <c r="E466" s="52">
        <f t="shared" si="113"/>
        <v>41206.490000000005</v>
      </c>
      <c r="F466" s="52">
        <f t="shared" si="113"/>
        <v>9991.869999999999</v>
      </c>
      <c r="G466" s="52">
        <f t="shared" si="113"/>
        <v>0</v>
      </c>
      <c r="H466" s="52">
        <f t="shared" si="113"/>
        <v>0</v>
      </c>
      <c r="I466" s="52">
        <f t="shared" si="113"/>
        <v>1178.7860000000001</v>
      </c>
    </row>
    <row r="467" spans="1:16" s="95" customFormat="1" ht="12.75" customHeight="1">
      <c r="A467" s="47" t="s">
        <v>91</v>
      </c>
      <c r="B467" s="130" t="s">
        <v>31</v>
      </c>
      <c r="C467" s="78">
        <f t="shared" si="112"/>
        <v>52377.146000000001</v>
      </c>
      <c r="D467" s="131">
        <f t="shared" si="113"/>
        <v>0</v>
      </c>
      <c r="E467" s="131">
        <f t="shared" si="113"/>
        <v>41206.490000000005</v>
      </c>
      <c r="F467" s="131">
        <f t="shared" si="113"/>
        <v>9991.869999999999</v>
      </c>
      <c r="G467" s="131">
        <f t="shared" si="113"/>
        <v>0</v>
      </c>
      <c r="H467" s="131">
        <f t="shared" si="113"/>
        <v>0</v>
      </c>
      <c r="I467" s="131">
        <f t="shared" si="113"/>
        <v>1178.7860000000001</v>
      </c>
    </row>
    <row r="468" spans="1:16" s="95" customFormat="1" ht="12.75" customHeight="1">
      <c r="A468" s="132" t="s">
        <v>92</v>
      </c>
      <c r="B468" s="133" t="s">
        <v>32</v>
      </c>
      <c r="C468" s="78">
        <f t="shared" si="112"/>
        <v>52377.146000000001</v>
      </c>
      <c r="D468" s="131">
        <f t="shared" si="113"/>
        <v>0</v>
      </c>
      <c r="E468" s="131">
        <f t="shared" si="113"/>
        <v>41206.490000000005</v>
      </c>
      <c r="F468" s="131">
        <f t="shared" si="113"/>
        <v>9991.869999999999</v>
      </c>
      <c r="G468" s="131">
        <f t="shared" si="113"/>
        <v>0</v>
      </c>
      <c r="H468" s="131">
        <f t="shared" si="113"/>
        <v>0</v>
      </c>
      <c r="I468" s="131">
        <f t="shared" si="113"/>
        <v>1178.7860000000001</v>
      </c>
    </row>
    <row r="469" spans="1:16" ht="12.75" customHeight="1">
      <c r="A469" s="19" t="s">
        <v>39</v>
      </c>
      <c r="B469" s="3" t="s">
        <v>31</v>
      </c>
      <c r="C469" s="78">
        <f t="shared" si="112"/>
        <v>52377.146000000001</v>
      </c>
      <c r="D469" s="52">
        <f t="shared" si="113"/>
        <v>0</v>
      </c>
      <c r="E469" s="52">
        <f t="shared" si="113"/>
        <v>41206.490000000005</v>
      </c>
      <c r="F469" s="52">
        <f t="shared" si="113"/>
        <v>9991.869999999999</v>
      </c>
      <c r="G469" s="52">
        <f t="shared" si="113"/>
        <v>0</v>
      </c>
      <c r="H469" s="52">
        <f t="shared" si="113"/>
        <v>0</v>
      </c>
      <c r="I469" s="52">
        <f t="shared" si="113"/>
        <v>1178.7860000000001</v>
      </c>
    </row>
    <row r="470" spans="1:16" ht="12.75" customHeight="1">
      <c r="A470" s="16"/>
      <c r="B470" s="4" t="s">
        <v>32</v>
      </c>
      <c r="C470" s="78">
        <f t="shared" si="112"/>
        <v>52377.146000000001</v>
      </c>
      <c r="D470" s="52">
        <f t="shared" si="113"/>
        <v>0</v>
      </c>
      <c r="E470" s="52">
        <f t="shared" si="113"/>
        <v>41206.490000000005</v>
      </c>
      <c r="F470" s="52">
        <f t="shared" si="113"/>
        <v>9991.869999999999</v>
      </c>
      <c r="G470" s="52">
        <f t="shared" si="113"/>
        <v>0</v>
      </c>
      <c r="H470" s="52">
        <f t="shared" si="113"/>
        <v>0</v>
      </c>
      <c r="I470" s="52">
        <f t="shared" si="113"/>
        <v>1178.7860000000001</v>
      </c>
    </row>
    <row r="471" spans="1:16" ht="12.75" customHeight="1">
      <c r="A471" s="31" t="s">
        <v>53</v>
      </c>
      <c r="B471" s="162" t="s">
        <v>31</v>
      </c>
      <c r="C471" s="78">
        <f t="shared" si="112"/>
        <v>52377.146000000001</v>
      </c>
      <c r="D471" s="52">
        <f t="shared" si="113"/>
        <v>0</v>
      </c>
      <c r="E471" s="52">
        <f t="shared" si="113"/>
        <v>41206.490000000005</v>
      </c>
      <c r="F471" s="52">
        <f t="shared" si="113"/>
        <v>9991.869999999999</v>
      </c>
      <c r="G471" s="52">
        <f t="shared" si="113"/>
        <v>0</v>
      </c>
      <c r="H471" s="52">
        <f t="shared" si="113"/>
        <v>0</v>
      </c>
      <c r="I471" s="52">
        <f t="shared" si="113"/>
        <v>1178.7860000000001</v>
      </c>
    </row>
    <row r="472" spans="1:16" ht="12.75" customHeight="1">
      <c r="A472" s="12"/>
      <c r="B472" s="4" t="s">
        <v>32</v>
      </c>
      <c r="C472" s="78">
        <f t="shared" si="112"/>
        <v>52377.146000000001</v>
      </c>
      <c r="D472" s="52">
        <f t="shared" si="113"/>
        <v>0</v>
      </c>
      <c r="E472" s="52">
        <f t="shared" si="113"/>
        <v>41206.490000000005</v>
      </c>
      <c r="F472" s="52">
        <f t="shared" si="113"/>
        <v>9991.869999999999</v>
      </c>
      <c r="G472" s="52">
        <f t="shared" si="113"/>
        <v>0</v>
      </c>
      <c r="H472" s="52">
        <f t="shared" si="113"/>
        <v>0</v>
      </c>
      <c r="I472" s="52">
        <f t="shared" si="113"/>
        <v>1178.7860000000001</v>
      </c>
    </row>
    <row r="473" spans="1:16" s="95" customFormat="1">
      <c r="A473" s="129" t="s">
        <v>61</v>
      </c>
      <c r="B473" s="130" t="s">
        <v>31</v>
      </c>
      <c r="C473" s="126">
        <f t="shared" si="112"/>
        <v>52377.146000000001</v>
      </c>
      <c r="D473" s="131">
        <f t="shared" si="113"/>
        <v>0</v>
      </c>
      <c r="E473" s="131">
        <f t="shared" si="113"/>
        <v>41206.490000000005</v>
      </c>
      <c r="F473" s="131">
        <f t="shared" si="113"/>
        <v>9991.869999999999</v>
      </c>
      <c r="G473" s="131">
        <f t="shared" si="113"/>
        <v>0</v>
      </c>
      <c r="H473" s="131">
        <f t="shared" si="113"/>
        <v>0</v>
      </c>
      <c r="I473" s="131">
        <f t="shared" si="113"/>
        <v>1178.7860000000001</v>
      </c>
    </row>
    <row r="474" spans="1:16" s="95" customFormat="1">
      <c r="A474" s="132"/>
      <c r="B474" s="133" t="s">
        <v>32</v>
      </c>
      <c r="C474" s="126">
        <f t="shared" si="112"/>
        <v>52377.146000000001</v>
      </c>
      <c r="D474" s="131">
        <f t="shared" si="113"/>
        <v>0</v>
      </c>
      <c r="E474" s="131">
        <f t="shared" si="113"/>
        <v>41206.490000000005</v>
      </c>
      <c r="F474" s="131">
        <f t="shared" si="113"/>
        <v>9991.869999999999</v>
      </c>
      <c r="G474" s="131">
        <f t="shared" si="113"/>
        <v>0</v>
      </c>
      <c r="H474" s="131">
        <f t="shared" si="113"/>
        <v>0</v>
      </c>
      <c r="I474" s="131">
        <f t="shared" si="113"/>
        <v>1178.7860000000001</v>
      </c>
    </row>
    <row r="475" spans="1:16" s="127" customFormat="1">
      <c r="A475" s="291" t="s">
        <v>111</v>
      </c>
      <c r="B475" s="125" t="s">
        <v>31</v>
      </c>
      <c r="C475" s="126">
        <f t="shared" si="112"/>
        <v>52377.146000000001</v>
      </c>
      <c r="D475" s="126">
        <f>D477</f>
        <v>0</v>
      </c>
      <c r="E475" s="126">
        <f t="shared" si="113"/>
        <v>41206.490000000005</v>
      </c>
      <c r="F475" s="126">
        <f t="shared" si="113"/>
        <v>9991.869999999999</v>
      </c>
      <c r="G475" s="126">
        <f t="shared" si="113"/>
        <v>0</v>
      </c>
      <c r="H475" s="126">
        <f t="shared" si="113"/>
        <v>0</v>
      </c>
      <c r="I475" s="126">
        <f t="shared" si="113"/>
        <v>1178.7860000000001</v>
      </c>
      <c r="J475" s="260"/>
    </row>
    <row r="476" spans="1:16" s="127" customFormat="1">
      <c r="A476" s="135"/>
      <c r="B476" s="128" t="s">
        <v>32</v>
      </c>
      <c r="C476" s="126">
        <f t="shared" si="112"/>
        <v>52377.146000000001</v>
      </c>
      <c r="D476" s="126">
        <f>D478</f>
        <v>0</v>
      </c>
      <c r="E476" s="126">
        <f t="shared" si="113"/>
        <v>41206.490000000005</v>
      </c>
      <c r="F476" s="126">
        <f t="shared" si="113"/>
        <v>9991.869999999999</v>
      </c>
      <c r="G476" s="126">
        <f t="shared" si="113"/>
        <v>0</v>
      </c>
      <c r="H476" s="126">
        <f t="shared" si="113"/>
        <v>0</v>
      </c>
      <c r="I476" s="126">
        <f t="shared" si="113"/>
        <v>1178.7860000000001</v>
      </c>
      <c r="J476" s="260"/>
    </row>
    <row r="477" spans="1:16" s="266" customFormat="1" ht="26.25" customHeight="1">
      <c r="A477" s="408" t="s">
        <v>237</v>
      </c>
      <c r="B477" s="218" t="s">
        <v>31</v>
      </c>
      <c r="C477" s="205">
        <f t="shared" si="112"/>
        <v>52377.146000000001</v>
      </c>
      <c r="D477" s="205">
        <v>0</v>
      </c>
      <c r="E477" s="205">
        <f>38387.12+2819.37</f>
        <v>41206.490000000005</v>
      </c>
      <c r="F477" s="205">
        <f>12811.24-2819.37</f>
        <v>9991.869999999999</v>
      </c>
      <c r="G477" s="205">
        <v>0</v>
      </c>
      <c r="H477" s="205">
        <v>0</v>
      </c>
      <c r="I477" s="205">
        <v>1178.7860000000001</v>
      </c>
      <c r="J477" s="703" t="s">
        <v>238</v>
      </c>
      <c r="K477" s="801"/>
      <c r="L477" s="801"/>
      <c r="M477" s="801"/>
      <c r="N477" s="801"/>
      <c r="O477" s="801"/>
      <c r="P477" s="801"/>
    </row>
    <row r="478" spans="1:16" s="209" customFormat="1">
      <c r="A478" s="204"/>
      <c r="B478" s="219" t="s">
        <v>32</v>
      </c>
      <c r="C478" s="205">
        <f t="shared" si="112"/>
        <v>52377.146000000001</v>
      </c>
      <c r="D478" s="205">
        <v>0</v>
      </c>
      <c r="E478" s="205">
        <f>38387.12+2819.37</f>
        <v>41206.490000000005</v>
      </c>
      <c r="F478" s="205">
        <f>12811.24-2819.37</f>
        <v>9991.869999999999</v>
      </c>
      <c r="G478" s="205">
        <v>0</v>
      </c>
      <c r="H478" s="205">
        <v>0</v>
      </c>
      <c r="I478" s="205">
        <v>1178.7860000000001</v>
      </c>
      <c r="J478" s="802"/>
      <c r="K478" s="801"/>
      <c r="L478" s="801"/>
      <c r="M478" s="801"/>
      <c r="N478" s="801"/>
      <c r="O478" s="801"/>
      <c r="P478" s="801"/>
    </row>
    <row r="479" spans="1:16">
      <c r="A479" s="803" t="s">
        <v>239</v>
      </c>
      <c r="B479" s="718"/>
      <c r="C479" s="718"/>
      <c r="D479" s="718"/>
      <c r="E479" s="718"/>
      <c r="F479" s="718"/>
      <c r="G479" s="718"/>
      <c r="H479" s="718"/>
      <c r="I479" s="759"/>
    </row>
    <row r="480" spans="1:16">
      <c r="A480" s="96" t="s">
        <v>57</v>
      </c>
      <c r="B480" s="24" t="s">
        <v>31</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90</v>
      </c>
      <c r="B481" s="26" t="s">
        <v>32</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63</v>
      </c>
      <c r="B482" s="130" t="s">
        <v>31</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50</v>
      </c>
      <c r="B483" s="133" t="s">
        <v>32</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39</v>
      </c>
      <c r="B484" s="3" t="s">
        <v>31</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32</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53</v>
      </c>
      <c r="B486" s="162" t="s">
        <v>31</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32</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61</v>
      </c>
      <c r="B488" s="24" t="s">
        <v>31</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32</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240</v>
      </c>
      <c r="B490" s="125" t="s">
        <v>31</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32</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241</v>
      </c>
      <c r="B492" s="63" t="s">
        <v>31</v>
      </c>
      <c r="C492" s="64">
        <f t="shared" si="114"/>
        <v>1612</v>
      </c>
      <c r="D492" s="64">
        <v>0</v>
      </c>
      <c r="E492" s="64">
        <f>973+604</f>
        <v>1577</v>
      </c>
      <c r="F492" s="64">
        <v>0</v>
      </c>
      <c r="G492" s="64">
        <v>0</v>
      </c>
      <c r="H492" s="64">
        <v>0</v>
      </c>
      <c r="I492" s="64">
        <f>1612-973-604</f>
        <v>35</v>
      </c>
      <c r="J492" s="734" t="s">
        <v>242</v>
      </c>
      <c r="K492" s="804"/>
      <c r="L492" s="804"/>
      <c r="M492" s="804"/>
      <c r="N492" s="804"/>
      <c r="O492" s="805"/>
      <c r="P492" s="805"/>
    </row>
    <row r="493" spans="1:16" s="213" customFormat="1" ht="12" customHeight="1">
      <c r="A493" s="217"/>
      <c r="B493" s="228" t="s">
        <v>32</v>
      </c>
      <c r="C493" s="253">
        <f t="shared" si="114"/>
        <v>1612</v>
      </c>
      <c r="D493" s="253">
        <v>0</v>
      </c>
      <c r="E493" s="253">
        <f>973+604</f>
        <v>1577</v>
      </c>
      <c r="F493" s="253">
        <v>0</v>
      </c>
      <c r="G493" s="253">
        <v>0</v>
      </c>
      <c r="H493" s="253">
        <v>0</v>
      </c>
      <c r="I493" s="253">
        <f>1612-973-604</f>
        <v>35</v>
      </c>
      <c r="J493" s="806"/>
      <c r="K493" s="804"/>
      <c r="L493" s="804"/>
      <c r="M493" s="804"/>
      <c r="N493" s="804"/>
      <c r="O493" s="805"/>
      <c r="P493" s="805"/>
    </row>
    <row r="494" spans="1:16" s="95" customFormat="1">
      <c r="A494" s="863" t="s">
        <v>139</v>
      </c>
      <c r="B494" s="864"/>
      <c r="C494" s="864"/>
      <c r="D494" s="864"/>
      <c r="E494" s="864"/>
      <c r="F494" s="864"/>
      <c r="G494" s="864"/>
      <c r="H494" s="864"/>
      <c r="I494" s="865"/>
    </row>
    <row r="495" spans="1:16" s="174" customFormat="1">
      <c r="A495" s="31" t="s">
        <v>57</v>
      </c>
      <c r="B495" s="87" t="s">
        <v>31</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90</v>
      </c>
      <c r="B496" s="86" t="s">
        <v>32</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140</v>
      </c>
      <c r="B497" s="82" t="s">
        <v>31</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141</v>
      </c>
      <c r="B498" s="86" t="s">
        <v>32</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51</v>
      </c>
      <c r="B499" s="82" t="s">
        <v>31</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32</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243</v>
      </c>
      <c r="B501" s="218" t="s">
        <v>31</v>
      </c>
      <c r="C501" s="205">
        <f t="shared" si="117"/>
        <v>487</v>
      </c>
      <c r="D501" s="205">
        <f>D502</f>
        <v>0</v>
      </c>
      <c r="E501" s="205">
        <v>487</v>
      </c>
      <c r="F501" s="205">
        <f>F502</f>
        <v>0</v>
      </c>
      <c r="G501" s="205">
        <f>G502</f>
        <v>0</v>
      </c>
      <c r="H501" s="205">
        <f>H502</f>
        <v>0</v>
      </c>
      <c r="I501" s="205">
        <v>0</v>
      </c>
    </row>
    <row r="502" spans="1:9" s="262" customFormat="1">
      <c r="A502" s="204"/>
      <c r="B502" s="219" t="s">
        <v>32</v>
      </c>
      <c r="C502" s="205">
        <f t="shared" si="117"/>
        <v>487</v>
      </c>
      <c r="D502" s="205">
        <v>0</v>
      </c>
      <c r="E502" s="205">
        <v>487</v>
      </c>
      <c r="F502" s="205">
        <v>0</v>
      </c>
      <c r="G502" s="205">
        <v>0</v>
      </c>
      <c r="H502" s="205">
        <v>0</v>
      </c>
      <c r="I502" s="205">
        <v>0</v>
      </c>
    </row>
    <row r="503" spans="1:9">
      <c r="A503" s="719" t="s">
        <v>143</v>
      </c>
      <c r="B503" s="786"/>
      <c r="C503" s="786"/>
      <c r="D503" s="786"/>
      <c r="E503" s="786"/>
      <c r="F503" s="786"/>
      <c r="G503" s="786"/>
      <c r="H503" s="786"/>
      <c r="I503" s="787"/>
    </row>
    <row r="504" spans="1:9">
      <c r="A504" s="31" t="s">
        <v>57</v>
      </c>
      <c r="B504" s="35" t="s">
        <v>31</v>
      </c>
      <c r="C504" s="72">
        <f t="shared" ref="C504:C516" si="119">D504+E504+F504+G504+H504+I504</f>
        <v>50075.5</v>
      </c>
      <c r="D504" s="72">
        <f>D506+D530</f>
        <v>350.8</v>
      </c>
      <c r="E504" s="72">
        <f t="shared" ref="E504:I505" si="120">E506+E530</f>
        <v>22123</v>
      </c>
      <c r="F504" s="72">
        <f t="shared" si="120"/>
        <v>18529.7</v>
      </c>
      <c r="G504" s="72">
        <f t="shared" si="120"/>
        <v>0</v>
      </c>
      <c r="H504" s="72">
        <f t="shared" si="120"/>
        <v>0</v>
      </c>
      <c r="I504" s="72">
        <f t="shared" si="120"/>
        <v>9072</v>
      </c>
    </row>
    <row r="505" spans="1:9">
      <c r="A505" s="21" t="s">
        <v>90</v>
      </c>
      <c r="B505" s="41" t="s">
        <v>32</v>
      </c>
      <c r="C505" s="72">
        <f t="shared" si="119"/>
        <v>50075.5</v>
      </c>
      <c r="D505" s="72">
        <f>D507+D531</f>
        <v>350.8</v>
      </c>
      <c r="E505" s="72">
        <f t="shared" si="120"/>
        <v>22123</v>
      </c>
      <c r="F505" s="72">
        <f t="shared" si="120"/>
        <v>18529.7</v>
      </c>
      <c r="G505" s="72">
        <f t="shared" si="120"/>
        <v>0</v>
      </c>
      <c r="H505" s="72">
        <f t="shared" si="120"/>
        <v>0</v>
      </c>
      <c r="I505" s="72">
        <f t="shared" si="120"/>
        <v>9072</v>
      </c>
    </row>
    <row r="506" spans="1:9">
      <c r="A506" s="194" t="s">
        <v>63</v>
      </c>
      <c r="B506" s="191" t="s">
        <v>31</v>
      </c>
      <c r="C506" s="192">
        <f t="shared" si="119"/>
        <v>42543.5</v>
      </c>
      <c r="D506" s="192">
        <f>D508</f>
        <v>350.8</v>
      </c>
      <c r="E506" s="192">
        <f t="shared" ref="E506:I507" si="121">E508</f>
        <v>14591</v>
      </c>
      <c r="F506" s="192">
        <f t="shared" si="121"/>
        <v>18529.7</v>
      </c>
      <c r="G506" s="192">
        <f t="shared" si="121"/>
        <v>0</v>
      </c>
      <c r="H506" s="192">
        <f t="shared" si="121"/>
        <v>0</v>
      </c>
      <c r="I506" s="192">
        <f t="shared" si="121"/>
        <v>9072</v>
      </c>
    </row>
    <row r="507" spans="1:9">
      <c r="A507" s="44" t="s">
        <v>50</v>
      </c>
      <c r="B507" s="193" t="s">
        <v>32</v>
      </c>
      <c r="C507" s="192">
        <f t="shared" si="119"/>
        <v>42543.5</v>
      </c>
      <c r="D507" s="192">
        <f>D509</f>
        <v>350.8</v>
      </c>
      <c r="E507" s="192">
        <f t="shared" si="121"/>
        <v>14591</v>
      </c>
      <c r="F507" s="192">
        <f t="shared" si="121"/>
        <v>18529.7</v>
      </c>
      <c r="G507" s="192">
        <f t="shared" si="121"/>
        <v>0</v>
      </c>
      <c r="H507" s="192">
        <f t="shared" si="121"/>
        <v>0</v>
      </c>
      <c r="I507" s="192">
        <f t="shared" si="121"/>
        <v>9072</v>
      </c>
    </row>
    <row r="508" spans="1:9">
      <c r="A508" s="19" t="s">
        <v>39</v>
      </c>
      <c r="B508" s="73" t="s">
        <v>31</v>
      </c>
      <c r="C508" s="72">
        <f t="shared" si="119"/>
        <v>42543.5</v>
      </c>
      <c r="D508" s="72">
        <f>D512</f>
        <v>350.8</v>
      </c>
      <c r="E508" s="72">
        <f t="shared" ref="E508:I509" si="122">E512</f>
        <v>14591</v>
      </c>
      <c r="F508" s="72">
        <f t="shared" si="122"/>
        <v>18529.7</v>
      </c>
      <c r="G508" s="72">
        <f t="shared" si="122"/>
        <v>0</v>
      </c>
      <c r="H508" s="72">
        <f t="shared" si="122"/>
        <v>0</v>
      </c>
      <c r="I508" s="72">
        <f t="shared" si="122"/>
        <v>9072</v>
      </c>
    </row>
    <row r="509" spans="1:9">
      <c r="A509" s="16"/>
      <c r="B509" s="40" t="s">
        <v>32</v>
      </c>
      <c r="C509" s="72">
        <f t="shared" si="119"/>
        <v>42543.5</v>
      </c>
      <c r="D509" s="72">
        <f>D513</f>
        <v>350.8</v>
      </c>
      <c r="E509" s="72">
        <f t="shared" si="122"/>
        <v>14591</v>
      </c>
      <c r="F509" s="72">
        <f t="shared" si="122"/>
        <v>18529.7</v>
      </c>
      <c r="G509" s="72">
        <f t="shared" si="122"/>
        <v>0</v>
      </c>
      <c r="H509" s="72">
        <f t="shared" si="122"/>
        <v>0</v>
      </c>
      <c r="I509" s="72">
        <f t="shared" si="122"/>
        <v>9072</v>
      </c>
    </row>
    <row r="510" spans="1:9">
      <c r="A510" s="31" t="s">
        <v>60</v>
      </c>
      <c r="B510" s="24" t="s">
        <v>31</v>
      </c>
      <c r="C510" s="72">
        <f t="shared" si="119"/>
        <v>42543.5</v>
      </c>
      <c r="D510" s="72">
        <f>D512</f>
        <v>350.8</v>
      </c>
      <c r="E510" s="72">
        <f t="shared" ref="E510:I513" si="123">E512</f>
        <v>14591</v>
      </c>
      <c r="F510" s="72">
        <f t="shared" si="123"/>
        <v>18529.7</v>
      </c>
      <c r="G510" s="72">
        <f t="shared" si="123"/>
        <v>0</v>
      </c>
      <c r="H510" s="72">
        <f t="shared" si="123"/>
        <v>0</v>
      </c>
      <c r="I510" s="72">
        <f t="shared" si="123"/>
        <v>9072</v>
      </c>
    </row>
    <row r="511" spans="1:9">
      <c r="A511" s="31"/>
      <c r="B511" s="26" t="s">
        <v>32</v>
      </c>
      <c r="C511" s="72">
        <f t="shared" si="119"/>
        <v>42543.5</v>
      </c>
      <c r="D511" s="72">
        <f>D513</f>
        <v>350.8</v>
      </c>
      <c r="E511" s="72">
        <f t="shared" si="123"/>
        <v>14591</v>
      </c>
      <c r="F511" s="72">
        <f t="shared" si="123"/>
        <v>18529.7</v>
      </c>
      <c r="G511" s="72">
        <f t="shared" si="123"/>
        <v>0</v>
      </c>
      <c r="H511" s="72">
        <f t="shared" si="123"/>
        <v>0</v>
      </c>
      <c r="I511" s="72">
        <f t="shared" si="123"/>
        <v>9072</v>
      </c>
    </row>
    <row r="512" spans="1:9">
      <c r="A512" s="75" t="s">
        <v>61</v>
      </c>
      <c r="B512" s="191" t="s">
        <v>31</v>
      </c>
      <c r="C512" s="192">
        <f t="shared" si="119"/>
        <v>42543.5</v>
      </c>
      <c r="D512" s="192">
        <f>D514</f>
        <v>350.8</v>
      </c>
      <c r="E512" s="192">
        <f t="shared" si="123"/>
        <v>14591</v>
      </c>
      <c r="F512" s="192">
        <f t="shared" si="123"/>
        <v>18529.7</v>
      </c>
      <c r="G512" s="192">
        <f t="shared" si="123"/>
        <v>0</v>
      </c>
      <c r="H512" s="192">
        <f t="shared" si="123"/>
        <v>0</v>
      </c>
      <c r="I512" s="192">
        <f t="shared" si="123"/>
        <v>9072</v>
      </c>
    </row>
    <row r="513" spans="1:15">
      <c r="A513" s="44"/>
      <c r="B513" s="193" t="s">
        <v>32</v>
      </c>
      <c r="C513" s="192">
        <f t="shared" si="119"/>
        <v>42543.5</v>
      </c>
      <c r="D513" s="192">
        <f>D515</f>
        <v>350.8</v>
      </c>
      <c r="E513" s="192">
        <f t="shared" si="123"/>
        <v>14591</v>
      </c>
      <c r="F513" s="192">
        <f t="shared" si="123"/>
        <v>18529.7</v>
      </c>
      <c r="G513" s="192">
        <f t="shared" si="123"/>
        <v>0</v>
      </c>
      <c r="H513" s="192">
        <f t="shared" si="123"/>
        <v>0</v>
      </c>
      <c r="I513" s="192">
        <f t="shared" si="123"/>
        <v>9072</v>
      </c>
    </row>
    <row r="514" spans="1:15">
      <c r="A514" s="81" t="s">
        <v>244</v>
      </c>
      <c r="B514" s="35" t="s">
        <v>31</v>
      </c>
      <c r="C514" s="72">
        <f t="shared" si="119"/>
        <v>42543.5</v>
      </c>
      <c r="D514" s="72">
        <f>D516+D518+D520+D522+D524+D526+D528</f>
        <v>350.8</v>
      </c>
      <c r="E514" s="72">
        <f t="shared" ref="E514:I515" si="124">E516+E518+E520+E522+E524+E526+E528</f>
        <v>14591</v>
      </c>
      <c r="F514" s="72">
        <f t="shared" si="124"/>
        <v>18529.7</v>
      </c>
      <c r="G514" s="72">
        <f t="shared" si="124"/>
        <v>0</v>
      </c>
      <c r="H514" s="72">
        <f t="shared" si="124"/>
        <v>0</v>
      </c>
      <c r="I514" s="72">
        <f t="shared" si="124"/>
        <v>9072</v>
      </c>
    </row>
    <row r="515" spans="1:15">
      <c r="A515" s="12"/>
      <c r="B515" s="41" t="s">
        <v>32</v>
      </c>
      <c r="C515" s="72">
        <f t="shared" si="119"/>
        <v>42543.5</v>
      </c>
      <c r="D515" s="72">
        <f>D517+D519+D521+D523+D525+D527+D529</f>
        <v>350.8</v>
      </c>
      <c r="E515" s="72">
        <f t="shared" si="124"/>
        <v>14591</v>
      </c>
      <c r="F515" s="72">
        <f t="shared" si="124"/>
        <v>18529.7</v>
      </c>
      <c r="G515" s="72">
        <f t="shared" si="124"/>
        <v>0</v>
      </c>
      <c r="H515" s="72">
        <f t="shared" si="124"/>
        <v>0</v>
      </c>
      <c r="I515" s="72">
        <f t="shared" si="124"/>
        <v>9072</v>
      </c>
    </row>
    <row r="516" spans="1:15" s="262" customFormat="1" ht="40.5" customHeight="1">
      <c r="A516" s="440" t="s">
        <v>245</v>
      </c>
      <c r="B516" s="218" t="s">
        <v>31</v>
      </c>
      <c r="C516" s="205">
        <f t="shared" si="119"/>
        <v>238</v>
      </c>
      <c r="D516" s="205">
        <v>0</v>
      </c>
      <c r="E516" s="274">
        <v>238</v>
      </c>
      <c r="F516" s="205">
        <v>0</v>
      </c>
      <c r="G516" s="205">
        <v>0</v>
      </c>
      <c r="H516" s="205">
        <v>0</v>
      </c>
      <c r="I516" s="205">
        <v>0</v>
      </c>
      <c r="J516" s="793"/>
      <c r="K516" s="794"/>
      <c r="L516" s="794"/>
      <c r="M516" s="794"/>
      <c r="N516" s="794"/>
      <c r="O516" s="794"/>
    </row>
    <row r="517" spans="1:15" s="262" customFormat="1" ht="15.75" customHeight="1">
      <c r="A517" s="204" t="s">
        <v>147</v>
      </c>
      <c r="B517" s="219" t="s">
        <v>32</v>
      </c>
      <c r="C517" s="205">
        <f>D517+E517+F517+G517+H517+I517</f>
        <v>238</v>
      </c>
      <c r="D517" s="205">
        <v>0</v>
      </c>
      <c r="E517" s="274">
        <v>238</v>
      </c>
      <c r="F517" s="205">
        <v>0</v>
      </c>
      <c r="G517" s="205">
        <v>0</v>
      </c>
      <c r="H517" s="205">
        <v>0</v>
      </c>
      <c r="I517" s="205">
        <v>0</v>
      </c>
      <c r="J517" s="793"/>
      <c r="K517" s="794"/>
      <c r="L517" s="794"/>
      <c r="M517" s="794"/>
      <c r="N517" s="794"/>
      <c r="O517" s="794"/>
    </row>
    <row r="518" spans="1:15" s="262" customFormat="1" ht="30.75" customHeight="1">
      <c r="A518" s="441" t="s">
        <v>246</v>
      </c>
      <c r="B518" s="218" t="s">
        <v>31</v>
      </c>
      <c r="C518" s="205">
        <f t="shared" ref="C518" si="125">D518+E518+F518+G518+H518+I518</f>
        <v>10134</v>
      </c>
      <c r="D518" s="205">
        <v>0</v>
      </c>
      <c r="E518" s="274">
        <f>6000+2050</f>
        <v>8050</v>
      </c>
      <c r="F518" s="72">
        <f>10134-6000-2050</f>
        <v>2084</v>
      </c>
      <c r="G518" s="205">
        <v>0</v>
      </c>
      <c r="H518" s="205">
        <v>0</v>
      </c>
      <c r="I518" s="205">
        <v>0</v>
      </c>
      <c r="J518" s="784" t="s">
        <v>247</v>
      </c>
      <c r="K518" s="785"/>
      <c r="L518" s="785"/>
      <c r="M518" s="785"/>
      <c r="N518" s="785"/>
      <c r="O518" s="785"/>
    </row>
    <row r="519" spans="1:15" s="215" customFormat="1" ht="15.75" customHeight="1">
      <c r="A519" s="204" t="s">
        <v>147</v>
      </c>
      <c r="B519" s="219" t="s">
        <v>32</v>
      </c>
      <c r="C519" s="205">
        <f>D519+E519+F519+G519+H519+I519</f>
        <v>10134</v>
      </c>
      <c r="D519" s="205">
        <v>0</v>
      </c>
      <c r="E519" s="274">
        <f>6000+2050</f>
        <v>8050</v>
      </c>
      <c r="F519" s="72">
        <f>10134-6000-2050</f>
        <v>2084</v>
      </c>
      <c r="G519" s="205">
        <v>0</v>
      </c>
      <c r="H519" s="205">
        <v>0</v>
      </c>
      <c r="I519" s="205">
        <v>0</v>
      </c>
      <c r="J519" s="784"/>
      <c r="K519" s="785"/>
      <c r="L519" s="785"/>
      <c r="M519" s="785"/>
      <c r="N519" s="785"/>
      <c r="O519" s="785"/>
    </row>
    <row r="520" spans="1:15" s="20" customFormat="1" ht="40.5" customHeight="1">
      <c r="A520" s="610" t="s">
        <v>248</v>
      </c>
      <c r="B520" s="63" t="s">
        <v>31</v>
      </c>
      <c r="C520" s="64">
        <f t="shared" ref="C520:C535" si="126">D520+E520+F520+G520+H520+I520</f>
        <v>9142.5</v>
      </c>
      <c r="D520" s="64">
        <v>350.8</v>
      </c>
      <c r="E520" s="277">
        <f>1000+4350</f>
        <v>5350</v>
      </c>
      <c r="F520" s="253">
        <f>8894.34-350.8-1000+273.16-4350-25</f>
        <v>3441.7000000000007</v>
      </c>
      <c r="G520" s="611">
        <v>0</v>
      </c>
      <c r="H520" s="64">
        <v>0</v>
      </c>
      <c r="I520" s="64">
        <v>0</v>
      </c>
      <c r="J520" s="795" t="s">
        <v>249</v>
      </c>
      <c r="K520" s="796"/>
      <c r="L520" s="796"/>
      <c r="M520" s="796"/>
      <c r="N520" s="796"/>
      <c r="O520" s="796"/>
    </row>
    <row r="521" spans="1:15" s="215" customFormat="1" ht="15.75" customHeight="1">
      <c r="A521" s="217" t="s">
        <v>147</v>
      </c>
      <c r="B521" s="228" t="s">
        <v>32</v>
      </c>
      <c r="C521" s="253">
        <f t="shared" si="126"/>
        <v>9142.5</v>
      </c>
      <c r="D521" s="253">
        <v>350.8</v>
      </c>
      <c r="E521" s="277">
        <f>1000+4350</f>
        <v>5350</v>
      </c>
      <c r="F521" s="253">
        <f>8894.34-350.8-1000+273.16-4350-25</f>
        <v>3441.7000000000007</v>
      </c>
      <c r="G521" s="352">
        <v>0</v>
      </c>
      <c r="H521" s="253">
        <v>0</v>
      </c>
      <c r="I521" s="253">
        <v>0</v>
      </c>
      <c r="J521" s="795"/>
      <c r="K521" s="796"/>
      <c r="L521" s="796"/>
      <c r="M521" s="796"/>
      <c r="N521" s="796"/>
      <c r="O521" s="796"/>
    </row>
    <row r="522" spans="1:15" s="262" customFormat="1" ht="42" customHeight="1">
      <c r="A522" s="602" t="s">
        <v>250</v>
      </c>
      <c r="B522" s="218"/>
      <c r="C522" s="253">
        <f t="shared" si="126"/>
        <v>23004</v>
      </c>
      <c r="D522" s="205">
        <v>0</v>
      </c>
      <c r="E522" s="274">
        <f>10000-4550-172-4350</f>
        <v>928</v>
      </c>
      <c r="F522" s="253">
        <v>13004</v>
      </c>
      <c r="G522" s="205">
        <v>0</v>
      </c>
      <c r="H522" s="205">
        <v>0</v>
      </c>
      <c r="I522" s="205">
        <f>4550+172+4350</f>
        <v>9072</v>
      </c>
      <c r="J522" s="797" t="s">
        <v>251</v>
      </c>
      <c r="K522" s="798"/>
      <c r="L522" s="798"/>
      <c r="M522" s="798"/>
      <c r="N522" s="798"/>
      <c r="O522" s="798"/>
    </row>
    <row r="523" spans="1:15" s="262" customFormat="1" ht="15.75" customHeight="1">
      <c r="A523" s="204"/>
      <c r="B523" s="219"/>
      <c r="C523" s="253">
        <f t="shared" si="126"/>
        <v>23004</v>
      </c>
      <c r="D523" s="205">
        <v>0</v>
      </c>
      <c r="E523" s="274">
        <f>10000-4550-172-4350</f>
        <v>928</v>
      </c>
      <c r="F523" s="253">
        <v>13004</v>
      </c>
      <c r="G523" s="205">
        <v>0</v>
      </c>
      <c r="H523" s="205">
        <v>0</v>
      </c>
      <c r="I523" s="205">
        <f>4550+172+4350</f>
        <v>9072</v>
      </c>
      <c r="J523" s="797"/>
      <c r="K523" s="798"/>
      <c r="L523" s="798"/>
      <c r="M523" s="798"/>
      <c r="N523" s="798"/>
      <c r="O523" s="798"/>
    </row>
    <row r="524" spans="1:15" s="27" customFormat="1" ht="27.75" customHeight="1">
      <c r="A524" s="612" t="s">
        <v>252</v>
      </c>
      <c r="B524" s="24"/>
      <c r="C524" s="64">
        <f t="shared" si="126"/>
        <v>19</v>
      </c>
      <c r="D524" s="72">
        <v>0</v>
      </c>
      <c r="E524" s="279">
        <v>19</v>
      </c>
      <c r="F524" s="64">
        <v>0</v>
      </c>
      <c r="G524" s="72">
        <v>0</v>
      </c>
      <c r="H524" s="72">
        <v>0</v>
      </c>
      <c r="I524" s="72">
        <v>0</v>
      </c>
      <c r="J524" s="789"/>
      <c r="K524" s="790"/>
      <c r="L524" s="790"/>
      <c r="M524" s="790"/>
      <c r="N524" s="790"/>
      <c r="O524" s="790"/>
    </row>
    <row r="525" spans="1:15" s="27" customFormat="1" ht="15.75" customHeight="1">
      <c r="A525" s="21"/>
      <c r="B525" s="26"/>
      <c r="C525" s="64">
        <f t="shared" si="126"/>
        <v>19</v>
      </c>
      <c r="D525" s="72">
        <v>0</v>
      </c>
      <c r="E525" s="279">
        <v>19</v>
      </c>
      <c r="F525" s="64">
        <v>0</v>
      </c>
      <c r="G525" s="72">
        <v>0</v>
      </c>
      <c r="H525" s="72">
        <v>0</v>
      </c>
      <c r="I525" s="72">
        <v>0</v>
      </c>
      <c r="J525" s="789"/>
      <c r="K525" s="790"/>
      <c r="L525" s="790"/>
      <c r="M525" s="790"/>
      <c r="N525" s="790"/>
      <c r="O525" s="790"/>
    </row>
    <row r="526" spans="1:15" s="27" customFormat="1" ht="39.75" customHeight="1">
      <c r="A526" s="610" t="s">
        <v>253</v>
      </c>
      <c r="B526" s="24"/>
      <c r="C526" s="64">
        <f t="shared" si="126"/>
        <v>3</v>
      </c>
      <c r="D526" s="72">
        <v>0</v>
      </c>
      <c r="E526" s="279">
        <v>3</v>
      </c>
      <c r="F526" s="64">
        <v>0</v>
      </c>
      <c r="G526" s="72">
        <v>0</v>
      </c>
      <c r="H526" s="72">
        <v>0</v>
      </c>
      <c r="I526" s="72">
        <v>0</v>
      </c>
      <c r="J526" s="789"/>
      <c r="K526" s="790"/>
      <c r="L526" s="790"/>
      <c r="M526" s="790"/>
      <c r="N526" s="790"/>
      <c r="O526" s="790"/>
    </row>
    <row r="527" spans="1:15" s="27" customFormat="1" ht="15.75" customHeight="1">
      <c r="A527" s="21"/>
      <c r="B527" s="26"/>
      <c r="C527" s="64">
        <f t="shared" si="126"/>
        <v>3</v>
      </c>
      <c r="D527" s="72">
        <v>0</v>
      </c>
      <c r="E527" s="279">
        <v>3</v>
      </c>
      <c r="F527" s="64">
        <v>0</v>
      </c>
      <c r="G527" s="72">
        <v>0</v>
      </c>
      <c r="H527" s="72">
        <v>0</v>
      </c>
      <c r="I527" s="72">
        <v>0</v>
      </c>
      <c r="J527" s="789"/>
      <c r="K527" s="790"/>
      <c r="L527" s="790"/>
      <c r="M527" s="790"/>
      <c r="N527" s="790"/>
      <c r="O527" s="790"/>
    </row>
    <row r="528" spans="1:15" s="27" customFormat="1" ht="31.5" customHeight="1">
      <c r="A528" s="610" t="s">
        <v>254</v>
      </c>
      <c r="B528" s="24"/>
      <c r="C528" s="64">
        <f t="shared" si="126"/>
        <v>3</v>
      </c>
      <c r="D528" s="72">
        <v>0</v>
      </c>
      <c r="E528" s="279">
        <v>3</v>
      </c>
      <c r="F528" s="64">
        <v>0</v>
      </c>
      <c r="G528" s="72">
        <v>0</v>
      </c>
      <c r="H528" s="72">
        <v>0</v>
      </c>
      <c r="I528" s="72">
        <v>0</v>
      </c>
      <c r="J528" s="789"/>
      <c r="K528" s="790"/>
      <c r="L528" s="790"/>
      <c r="M528" s="790"/>
      <c r="N528" s="790"/>
      <c r="O528" s="790"/>
    </row>
    <row r="529" spans="1:15" s="27" customFormat="1" ht="15.75" customHeight="1">
      <c r="A529" s="21"/>
      <c r="B529" s="26"/>
      <c r="C529" s="64">
        <f t="shared" si="126"/>
        <v>3</v>
      </c>
      <c r="D529" s="72">
        <v>0</v>
      </c>
      <c r="E529" s="279">
        <v>3</v>
      </c>
      <c r="F529" s="64">
        <v>0</v>
      </c>
      <c r="G529" s="72">
        <v>0</v>
      </c>
      <c r="H529" s="72">
        <v>0</v>
      </c>
      <c r="I529" s="72">
        <v>0</v>
      </c>
      <c r="J529" s="789"/>
      <c r="K529" s="790"/>
      <c r="L529" s="790"/>
      <c r="M529" s="790"/>
      <c r="N529" s="790"/>
      <c r="O529" s="790"/>
    </row>
    <row r="530" spans="1:15">
      <c r="A530" s="311" t="s">
        <v>46</v>
      </c>
      <c r="B530" s="191" t="s">
        <v>31</v>
      </c>
      <c r="C530" s="192">
        <f t="shared" si="126"/>
        <v>7532</v>
      </c>
      <c r="D530" s="192">
        <f>D532</f>
        <v>0</v>
      </c>
      <c r="E530" s="192">
        <f t="shared" ref="E530:I533" si="127">E532</f>
        <v>7532</v>
      </c>
      <c r="F530" s="192">
        <f t="shared" si="127"/>
        <v>0</v>
      </c>
      <c r="G530" s="192">
        <f t="shared" si="127"/>
        <v>0</v>
      </c>
      <c r="H530" s="192">
        <f t="shared" si="127"/>
        <v>0</v>
      </c>
      <c r="I530" s="192">
        <f t="shared" si="127"/>
        <v>0</v>
      </c>
    </row>
    <row r="531" spans="1:15">
      <c r="A531" s="44" t="s">
        <v>50</v>
      </c>
      <c r="B531" s="193" t="s">
        <v>32</v>
      </c>
      <c r="C531" s="192">
        <f t="shared" si="126"/>
        <v>7532</v>
      </c>
      <c r="D531" s="192">
        <f>D533</f>
        <v>0</v>
      </c>
      <c r="E531" s="192">
        <f t="shared" si="127"/>
        <v>7532</v>
      </c>
      <c r="F531" s="192">
        <f t="shared" si="127"/>
        <v>0</v>
      </c>
      <c r="G531" s="192">
        <f t="shared" si="127"/>
        <v>0</v>
      </c>
      <c r="H531" s="192">
        <f t="shared" si="127"/>
        <v>0</v>
      </c>
      <c r="I531" s="192">
        <f t="shared" si="127"/>
        <v>0</v>
      </c>
    </row>
    <row r="532" spans="1:15">
      <c r="A532" s="75" t="s">
        <v>61</v>
      </c>
      <c r="B532" s="191" t="s">
        <v>31</v>
      </c>
      <c r="C532" s="192">
        <f t="shared" si="126"/>
        <v>7532</v>
      </c>
      <c r="D532" s="192">
        <f>D534</f>
        <v>0</v>
      </c>
      <c r="E532" s="192">
        <f t="shared" si="127"/>
        <v>7532</v>
      </c>
      <c r="F532" s="192">
        <f t="shared" si="127"/>
        <v>0</v>
      </c>
      <c r="G532" s="192">
        <f t="shared" si="127"/>
        <v>0</v>
      </c>
      <c r="H532" s="192">
        <f t="shared" si="127"/>
        <v>0</v>
      </c>
      <c r="I532" s="192">
        <f t="shared" si="127"/>
        <v>0</v>
      </c>
    </row>
    <row r="533" spans="1:15">
      <c r="A533" s="44"/>
      <c r="B533" s="193" t="s">
        <v>32</v>
      </c>
      <c r="C533" s="192">
        <f t="shared" si="126"/>
        <v>7532</v>
      </c>
      <c r="D533" s="192">
        <f>D535</f>
        <v>0</v>
      </c>
      <c r="E533" s="192">
        <f t="shared" si="127"/>
        <v>7532</v>
      </c>
      <c r="F533" s="192">
        <f t="shared" si="127"/>
        <v>0</v>
      </c>
      <c r="G533" s="192">
        <f t="shared" si="127"/>
        <v>0</v>
      </c>
      <c r="H533" s="192">
        <f t="shared" si="127"/>
        <v>0</v>
      </c>
      <c r="I533" s="192">
        <f t="shared" si="127"/>
        <v>0</v>
      </c>
    </row>
    <row r="534" spans="1:15" s="211" customFormat="1" ht="42" customHeight="1">
      <c r="A534" s="613" t="s">
        <v>255</v>
      </c>
      <c r="B534" s="63" t="s">
        <v>31</v>
      </c>
      <c r="C534" s="64">
        <f t="shared" si="126"/>
        <v>7532</v>
      </c>
      <c r="D534" s="64">
        <v>0</v>
      </c>
      <c r="E534" s="279">
        <f>7507+25</f>
        <v>7532</v>
      </c>
      <c r="F534" s="64">
        <v>0</v>
      </c>
      <c r="G534" s="64">
        <v>0</v>
      </c>
      <c r="H534" s="64">
        <v>0</v>
      </c>
      <c r="I534" s="64">
        <v>0</v>
      </c>
      <c r="J534" s="791"/>
      <c r="K534" s="792"/>
      <c r="L534" s="792"/>
      <c r="M534" s="792"/>
      <c r="N534" s="792"/>
      <c r="O534" s="792"/>
    </row>
    <row r="535" spans="1:15" s="27" customFormat="1" ht="15.75" customHeight="1">
      <c r="A535" s="204" t="s">
        <v>147</v>
      </c>
      <c r="B535" s="219" t="s">
        <v>32</v>
      </c>
      <c r="C535" s="72">
        <f t="shared" si="126"/>
        <v>7532</v>
      </c>
      <c r="D535" s="72">
        <v>0</v>
      </c>
      <c r="E535" s="279">
        <f>7507+25</f>
        <v>7532</v>
      </c>
      <c r="F535" s="72">
        <v>0</v>
      </c>
      <c r="G535" s="72">
        <v>0</v>
      </c>
      <c r="H535" s="72">
        <v>0</v>
      </c>
      <c r="I535" s="72">
        <v>0</v>
      </c>
      <c r="J535" s="791"/>
      <c r="K535" s="792"/>
      <c r="L535" s="792"/>
      <c r="M535" s="792"/>
      <c r="N535" s="792"/>
      <c r="O535" s="792"/>
    </row>
    <row r="536" spans="1:15">
      <c r="A536" s="751" t="s">
        <v>256</v>
      </c>
      <c r="B536" s="753"/>
      <c r="C536" s="753"/>
      <c r="D536" s="753"/>
      <c r="E536" s="753"/>
      <c r="F536" s="753"/>
      <c r="G536" s="753"/>
      <c r="H536" s="753"/>
      <c r="I536" s="754"/>
    </row>
    <row r="537" spans="1:15">
      <c r="A537" s="669" t="s">
        <v>57</v>
      </c>
      <c r="B537" s="670"/>
      <c r="C537" s="670"/>
      <c r="D537" s="670"/>
      <c r="E537" s="670"/>
      <c r="F537" s="670"/>
      <c r="G537" s="670"/>
      <c r="H537" s="670"/>
      <c r="I537" s="671"/>
    </row>
    <row r="538" spans="1:15">
      <c r="A538" s="7" t="s">
        <v>30</v>
      </c>
      <c r="B538" s="3" t="s">
        <v>31</v>
      </c>
      <c r="C538" s="52">
        <f t="shared" ref="C538:C577" si="128">D538+E538+F538+G538+H538+I538</f>
        <v>502393.636</v>
      </c>
      <c r="D538" s="64">
        <f t="shared" ref="D538:I539" si="129">D540+D560</f>
        <v>67650.666999999987</v>
      </c>
      <c r="E538" s="64">
        <f t="shared" si="129"/>
        <v>167643.63</v>
      </c>
      <c r="F538" s="64">
        <f t="shared" si="129"/>
        <v>92022.14</v>
      </c>
      <c r="G538" s="64">
        <f t="shared" si="129"/>
        <v>90140.14</v>
      </c>
      <c r="H538" s="64">
        <f t="shared" si="129"/>
        <v>69250.100000000006</v>
      </c>
      <c r="I538" s="64">
        <f t="shared" si="129"/>
        <v>15686.959000000001</v>
      </c>
    </row>
    <row r="539" spans="1:15" ht="13.5" thickBot="1">
      <c r="A539" s="8"/>
      <c r="B539" s="9" t="s">
        <v>32</v>
      </c>
      <c r="C539" s="52">
        <f t="shared" si="128"/>
        <v>502393.636</v>
      </c>
      <c r="D539" s="64">
        <f t="shared" si="129"/>
        <v>67650.666999999987</v>
      </c>
      <c r="E539" s="64">
        <f t="shared" si="129"/>
        <v>167643.63</v>
      </c>
      <c r="F539" s="64">
        <f t="shared" si="129"/>
        <v>92022.14</v>
      </c>
      <c r="G539" s="64">
        <f t="shared" si="129"/>
        <v>90140.14</v>
      </c>
      <c r="H539" s="64">
        <f t="shared" si="129"/>
        <v>69250.100000000006</v>
      </c>
      <c r="I539" s="64">
        <f t="shared" si="129"/>
        <v>15686.959000000001</v>
      </c>
    </row>
    <row r="540" spans="1:15">
      <c r="A540" s="14" t="s">
        <v>33</v>
      </c>
      <c r="B540" s="3" t="s">
        <v>31</v>
      </c>
      <c r="C540" s="52">
        <f t="shared" si="128"/>
        <v>368618.44400000002</v>
      </c>
      <c r="D540" s="52">
        <f>D542+D548+D544+D546</f>
        <v>30513.489999999998</v>
      </c>
      <c r="E540" s="52">
        <f t="shared" ref="E540:I541" si="130">E542+E548+E544+E546</f>
        <v>85274</v>
      </c>
      <c r="F540" s="52">
        <f t="shared" si="130"/>
        <v>92022.14</v>
      </c>
      <c r="G540" s="52">
        <f t="shared" si="130"/>
        <v>90140.14</v>
      </c>
      <c r="H540" s="52">
        <f t="shared" si="130"/>
        <v>69250.100000000006</v>
      </c>
      <c r="I540" s="52">
        <f t="shared" si="130"/>
        <v>1418.5740000000001</v>
      </c>
    </row>
    <row r="541" spans="1:15">
      <c r="A541" s="10" t="s">
        <v>34</v>
      </c>
      <c r="B541" s="4" t="s">
        <v>32</v>
      </c>
      <c r="C541" s="52">
        <f t="shared" si="128"/>
        <v>368618.44400000002</v>
      </c>
      <c r="D541" s="52">
        <f>D543+D549+D545+D547</f>
        <v>30513.489999999998</v>
      </c>
      <c r="E541" s="52">
        <f t="shared" si="130"/>
        <v>85274</v>
      </c>
      <c r="F541" s="52">
        <f t="shared" si="130"/>
        <v>92022.14</v>
      </c>
      <c r="G541" s="52">
        <f t="shared" si="130"/>
        <v>90140.14</v>
      </c>
      <c r="H541" s="52">
        <f t="shared" si="130"/>
        <v>69250.100000000006</v>
      </c>
      <c r="I541" s="52">
        <f t="shared" si="130"/>
        <v>1418.5740000000001</v>
      </c>
    </row>
    <row r="542" spans="1:15" s="213" customFormat="1" ht="25.5" customHeight="1">
      <c r="A542" s="216" t="s">
        <v>51</v>
      </c>
      <c r="B542" s="294" t="s">
        <v>31</v>
      </c>
      <c r="C542" s="259">
        <f t="shared" si="128"/>
        <v>6141</v>
      </c>
      <c r="D542" s="259">
        <f>D630</f>
        <v>0</v>
      </c>
      <c r="E542" s="259">
        <f t="shared" ref="E542:I543" si="131">E630</f>
        <v>5989</v>
      </c>
      <c r="F542" s="259">
        <f t="shared" si="131"/>
        <v>152</v>
      </c>
      <c r="G542" s="259">
        <f t="shared" si="131"/>
        <v>0</v>
      </c>
      <c r="H542" s="259">
        <f t="shared" si="131"/>
        <v>0</v>
      </c>
      <c r="I542" s="259">
        <f t="shared" si="131"/>
        <v>0</v>
      </c>
    </row>
    <row r="543" spans="1:15" s="213" customFormat="1">
      <c r="A543" s="227"/>
      <c r="B543" s="228" t="s">
        <v>32</v>
      </c>
      <c r="C543" s="259">
        <f t="shared" si="128"/>
        <v>6141</v>
      </c>
      <c r="D543" s="259">
        <f>D631</f>
        <v>0</v>
      </c>
      <c r="E543" s="259">
        <f t="shared" si="131"/>
        <v>5989</v>
      </c>
      <c r="F543" s="259">
        <f t="shared" si="131"/>
        <v>152</v>
      </c>
      <c r="G543" s="259">
        <f t="shared" si="131"/>
        <v>0</v>
      </c>
      <c r="H543" s="259">
        <f t="shared" si="131"/>
        <v>0</v>
      </c>
      <c r="I543" s="259">
        <f t="shared" si="131"/>
        <v>0</v>
      </c>
    </row>
    <row r="544" spans="1:15" ht="25.5">
      <c r="A544" s="216" t="s">
        <v>52</v>
      </c>
      <c r="B544" s="59" t="s">
        <v>31</v>
      </c>
      <c r="C544" s="52">
        <f>D544+E544+F544+G544+H544+I544</f>
        <v>2554.96</v>
      </c>
      <c r="D544" s="52">
        <f t="shared" ref="D544:I545" si="132">D632+D1755</f>
        <v>2546.96</v>
      </c>
      <c r="E544" s="52">
        <f t="shared" si="132"/>
        <v>8</v>
      </c>
      <c r="F544" s="52">
        <f t="shared" si="132"/>
        <v>0</v>
      </c>
      <c r="G544" s="52">
        <f t="shared" si="132"/>
        <v>0</v>
      </c>
      <c r="H544" s="52">
        <f t="shared" si="132"/>
        <v>0</v>
      </c>
      <c r="I544" s="52">
        <f t="shared" si="132"/>
        <v>0</v>
      </c>
    </row>
    <row r="545" spans="1:9">
      <c r="A545" s="16"/>
      <c r="B545" s="62" t="s">
        <v>32</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38</v>
      </c>
      <c r="B546" s="294" t="s">
        <v>31</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32</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39</v>
      </c>
      <c r="B548" s="59" t="s">
        <v>31</v>
      </c>
      <c r="C548" s="64">
        <f t="shared" si="128"/>
        <v>321057.48400000005</v>
      </c>
      <c r="D548" s="64">
        <f>D550+D558</f>
        <v>19624.53</v>
      </c>
      <c r="E548" s="64">
        <f t="shared" ref="E548:I549" si="134">E550+E558</f>
        <v>48754</v>
      </c>
      <c r="F548" s="64">
        <f t="shared" si="134"/>
        <v>91870.14</v>
      </c>
      <c r="G548" s="64">
        <f t="shared" si="134"/>
        <v>90140.14</v>
      </c>
      <c r="H548" s="64">
        <f t="shared" si="134"/>
        <v>69250.100000000006</v>
      </c>
      <c r="I548" s="64">
        <f t="shared" si="134"/>
        <v>1418.5740000000001</v>
      </c>
    </row>
    <row r="549" spans="1:9" s="20" customFormat="1">
      <c r="A549" s="16"/>
      <c r="B549" s="62" t="s">
        <v>32</v>
      </c>
      <c r="C549" s="64">
        <f t="shared" si="128"/>
        <v>321057.48400000005</v>
      </c>
      <c r="D549" s="64">
        <f>D551+D559</f>
        <v>19624.53</v>
      </c>
      <c r="E549" s="64">
        <f>E551+E559</f>
        <v>48754</v>
      </c>
      <c r="F549" s="64">
        <f t="shared" si="134"/>
        <v>91870.14</v>
      </c>
      <c r="G549" s="64">
        <f t="shared" si="134"/>
        <v>90140.14</v>
      </c>
      <c r="H549" s="64">
        <f t="shared" si="134"/>
        <v>69250.100000000006</v>
      </c>
      <c r="I549" s="64">
        <f t="shared" si="134"/>
        <v>1418.5740000000001</v>
      </c>
    </row>
    <row r="550" spans="1:9" s="20" customFormat="1">
      <c r="A550" s="15" t="s">
        <v>40</v>
      </c>
      <c r="B550" s="63" t="s">
        <v>31</v>
      </c>
      <c r="C550" s="64">
        <f t="shared" si="128"/>
        <v>57260.084000000003</v>
      </c>
      <c r="D550" s="64">
        <f>D552+D554+D556</f>
        <v>15402.51</v>
      </c>
      <c r="E550" s="64">
        <f t="shared" ref="E550:I551" si="135">E552+E554+E556</f>
        <v>38709</v>
      </c>
      <c r="F550" s="64">
        <f t="shared" si="135"/>
        <v>1730</v>
      </c>
      <c r="G550" s="64">
        <f t="shared" si="135"/>
        <v>0</v>
      </c>
      <c r="H550" s="64">
        <f t="shared" si="135"/>
        <v>0</v>
      </c>
      <c r="I550" s="64">
        <f t="shared" si="135"/>
        <v>1418.5740000000001</v>
      </c>
    </row>
    <row r="551" spans="1:9" s="20" customFormat="1">
      <c r="A551" s="30"/>
      <c r="B551" s="62" t="s">
        <v>32</v>
      </c>
      <c r="C551" s="64">
        <f t="shared" si="128"/>
        <v>57260.084000000003</v>
      </c>
      <c r="D551" s="64">
        <f>D553+D555+D557</f>
        <v>15402.51</v>
      </c>
      <c r="E551" s="64">
        <f t="shared" si="135"/>
        <v>38709</v>
      </c>
      <c r="F551" s="64">
        <f t="shared" si="135"/>
        <v>1730</v>
      </c>
      <c r="G551" s="64">
        <f t="shared" si="135"/>
        <v>0</v>
      </c>
      <c r="H551" s="64">
        <f t="shared" si="135"/>
        <v>0</v>
      </c>
      <c r="I551" s="64">
        <f t="shared" si="135"/>
        <v>1418.5740000000001</v>
      </c>
    </row>
    <row r="552" spans="1:9" s="20" customFormat="1">
      <c r="A552" s="15" t="s">
        <v>42</v>
      </c>
      <c r="B552" s="63" t="s">
        <v>31</v>
      </c>
      <c r="C552" s="64">
        <f t="shared" si="128"/>
        <v>31184.510000000002</v>
      </c>
      <c r="D552" s="64">
        <f>D640</f>
        <v>2505.5100000000002</v>
      </c>
      <c r="E552" s="64">
        <f t="shared" ref="E552:I555" si="136">E640</f>
        <v>28679</v>
      </c>
      <c r="F552" s="64">
        <f t="shared" si="136"/>
        <v>0</v>
      </c>
      <c r="G552" s="64">
        <f t="shared" si="136"/>
        <v>0</v>
      </c>
      <c r="H552" s="64">
        <f t="shared" si="136"/>
        <v>0</v>
      </c>
      <c r="I552" s="64">
        <f t="shared" si="136"/>
        <v>0</v>
      </c>
    </row>
    <row r="553" spans="1:9" s="20" customFormat="1">
      <c r="A553" s="30"/>
      <c r="B553" s="62" t="s">
        <v>32</v>
      </c>
      <c r="C553" s="64">
        <f t="shared" si="128"/>
        <v>31184.510000000002</v>
      </c>
      <c r="D553" s="64">
        <f>D641</f>
        <v>2505.5100000000002</v>
      </c>
      <c r="E553" s="64">
        <f t="shared" si="136"/>
        <v>28679</v>
      </c>
      <c r="F553" s="64">
        <f t="shared" si="136"/>
        <v>0</v>
      </c>
      <c r="G553" s="64">
        <f t="shared" si="136"/>
        <v>0</v>
      </c>
      <c r="H553" s="64">
        <f t="shared" si="136"/>
        <v>0</v>
      </c>
      <c r="I553" s="64">
        <f t="shared" si="136"/>
        <v>0</v>
      </c>
    </row>
    <row r="554" spans="1:9" s="20" customFormat="1">
      <c r="A554" s="15" t="s">
        <v>43</v>
      </c>
      <c r="B554" s="63" t="s">
        <v>31</v>
      </c>
      <c r="C554" s="64">
        <f t="shared" si="128"/>
        <v>1332.04</v>
      </c>
      <c r="D554" s="64">
        <f>D642</f>
        <v>1041.43</v>
      </c>
      <c r="E554" s="64">
        <f t="shared" si="136"/>
        <v>117</v>
      </c>
      <c r="F554" s="64">
        <f t="shared" si="136"/>
        <v>0</v>
      </c>
      <c r="G554" s="64">
        <f t="shared" si="136"/>
        <v>0</v>
      </c>
      <c r="H554" s="64">
        <f t="shared" si="136"/>
        <v>0</v>
      </c>
      <c r="I554" s="64">
        <f t="shared" si="136"/>
        <v>173.61</v>
      </c>
    </row>
    <row r="555" spans="1:9" s="20" customFormat="1">
      <c r="A555" s="30"/>
      <c r="B555" s="62" t="s">
        <v>32</v>
      </c>
      <c r="C555" s="64">
        <f t="shared" si="128"/>
        <v>1332.04</v>
      </c>
      <c r="D555" s="64">
        <f>D643</f>
        <v>1041.43</v>
      </c>
      <c r="E555" s="64">
        <f t="shared" si="136"/>
        <v>117</v>
      </c>
      <c r="F555" s="64">
        <f t="shared" si="136"/>
        <v>0</v>
      </c>
      <c r="G555" s="64">
        <f t="shared" si="136"/>
        <v>0</v>
      </c>
      <c r="H555" s="64">
        <f t="shared" si="136"/>
        <v>0</v>
      </c>
      <c r="I555" s="64">
        <f t="shared" si="136"/>
        <v>173.61</v>
      </c>
    </row>
    <row r="556" spans="1:9" s="20" customFormat="1">
      <c r="A556" s="15" t="s">
        <v>44</v>
      </c>
      <c r="B556" s="63" t="s">
        <v>31</v>
      </c>
      <c r="C556" s="64">
        <f t="shared" si="128"/>
        <v>24743.534</v>
      </c>
      <c r="D556" s="64">
        <f t="shared" ref="D556:I557" si="137">D588+D644+D1761+D2483</f>
        <v>11855.57</v>
      </c>
      <c r="E556" s="64">
        <f t="shared" si="137"/>
        <v>9913</v>
      </c>
      <c r="F556" s="64">
        <f t="shared" si="137"/>
        <v>1730</v>
      </c>
      <c r="G556" s="64">
        <f t="shared" si="137"/>
        <v>0</v>
      </c>
      <c r="H556" s="64">
        <f t="shared" si="137"/>
        <v>0</v>
      </c>
      <c r="I556" s="64">
        <f t="shared" si="137"/>
        <v>1244.9639999999999</v>
      </c>
    </row>
    <row r="557" spans="1:9" s="20" customFormat="1">
      <c r="A557" s="30"/>
      <c r="B557" s="62" t="s">
        <v>32</v>
      </c>
      <c r="C557" s="64">
        <f t="shared" si="128"/>
        <v>24743.534</v>
      </c>
      <c r="D557" s="64">
        <f t="shared" si="137"/>
        <v>11855.57</v>
      </c>
      <c r="E557" s="64">
        <f t="shared" si="137"/>
        <v>9913</v>
      </c>
      <c r="F557" s="64">
        <f t="shared" si="137"/>
        <v>1730</v>
      </c>
      <c r="G557" s="64">
        <f t="shared" si="137"/>
        <v>0</v>
      </c>
      <c r="H557" s="64">
        <f t="shared" si="137"/>
        <v>0</v>
      </c>
      <c r="I557" s="64">
        <f t="shared" si="137"/>
        <v>1244.9639999999999</v>
      </c>
    </row>
    <row r="558" spans="1:9" s="215" customFormat="1">
      <c r="A558" s="334" t="s">
        <v>45</v>
      </c>
      <c r="B558" s="241" t="s">
        <v>31</v>
      </c>
      <c r="C558" s="253">
        <f t="shared" si="128"/>
        <v>263797.40000000002</v>
      </c>
      <c r="D558" s="253">
        <f t="shared" ref="D558:I559" si="138">D2485+D2458</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32</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49</v>
      </c>
      <c r="B560" s="63" t="s">
        <v>31</v>
      </c>
      <c r="C560" s="64">
        <f t="shared" si="128"/>
        <v>133775.19200000001</v>
      </c>
      <c r="D560" s="52">
        <f>D562+D564+D566</f>
        <v>37137.176999999996</v>
      </c>
      <c r="E560" s="52">
        <f t="shared" ref="E560:I561" si="139">E562+E564+E566</f>
        <v>82369.63</v>
      </c>
      <c r="F560" s="52">
        <f t="shared" si="139"/>
        <v>0</v>
      </c>
      <c r="G560" s="52">
        <f t="shared" si="139"/>
        <v>0</v>
      </c>
      <c r="H560" s="52">
        <f t="shared" si="139"/>
        <v>0</v>
      </c>
      <c r="I560" s="52">
        <f t="shared" si="139"/>
        <v>14268.385</v>
      </c>
    </row>
    <row r="561" spans="1:9">
      <c r="A561" s="12" t="s">
        <v>50</v>
      </c>
      <c r="B561" s="4" t="s">
        <v>32</v>
      </c>
      <c r="C561" s="52">
        <f t="shared" si="128"/>
        <v>133775.19200000001</v>
      </c>
      <c r="D561" s="52">
        <f>D563+D565+D567</f>
        <v>37137.176999999996</v>
      </c>
      <c r="E561" s="52">
        <f t="shared" si="139"/>
        <v>82369.63</v>
      </c>
      <c r="F561" s="52">
        <f t="shared" si="139"/>
        <v>0</v>
      </c>
      <c r="G561" s="52">
        <f t="shared" si="139"/>
        <v>0</v>
      </c>
      <c r="H561" s="52">
        <f t="shared" si="139"/>
        <v>0</v>
      </c>
      <c r="I561" s="52">
        <f t="shared" si="139"/>
        <v>14268.385</v>
      </c>
    </row>
    <row r="562" spans="1:9" ht="25.5">
      <c r="A562" s="216" t="s">
        <v>51</v>
      </c>
      <c r="B562" s="59" t="s">
        <v>31</v>
      </c>
      <c r="C562" s="52">
        <f>D562+E562+F562+G562+H562+I562</f>
        <v>21103</v>
      </c>
      <c r="D562" s="52">
        <f>D2489</f>
        <v>0</v>
      </c>
      <c r="E562" s="52">
        <f t="shared" ref="E562:I563" si="140">E2489</f>
        <v>21103</v>
      </c>
      <c r="F562" s="52">
        <f t="shared" si="140"/>
        <v>0</v>
      </c>
      <c r="G562" s="52">
        <f t="shared" si="140"/>
        <v>0</v>
      </c>
      <c r="H562" s="52">
        <f t="shared" si="140"/>
        <v>0</v>
      </c>
      <c r="I562" s="52">
        <f t="shared" si="140"/>
        <v>0</v>
      </c>
    </row>
    <row r="563" spans="1:9">
      <c r="A563" s="16"/>
      <c r="B563" s="62" t="s">
        <v>32</v>
      </c>
      <c r="C563" s="52">
        <f>D563+E563+F563+G563+H563+I563</f>
        <v>21103</v>
      </c>
      <c r="D563" s="52">
        <f>D2490</f>
        <v>0</v>
      </c>
      <c r="E563" s="52">
        <f t="shared" si="140"/>
        <v>21103</v>
      </c>
      <c r="F563" s="52">
        <f t="shared" si="140"/>
        <v>0</v>
      </c>
      <c r="G563" s="52">
        <f t="shared" si="140"/>
        <v>0</v>
      </c>
      <c r="H563" s="52">
        <f t="shared" si="140"/>
        <v>0</v>
      </c>
      <c r="I563" s="52">
        <f t="shared" si="140"/>
        <v>0</v>
      </c>
    </row>
    <row r="564" spans="1:9" s="213" customFormat="1" ht="25.5">
      <c r="A564" s="316" t="s">
        <v>38</v>
      </c>
      <c r="B564" s="294" t="s">
        <v>31</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32</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39</v>
      </c>
      <c r="B566" s="3" t="s">
        <v>31</v>
      </c>
      <c r="C566" s="52">
        <f t="shared" si="128"/>
        <v>89144.191999999995</v>
      </c>
      <c r="D566" s="52">
        <f>D568+D576</f>
        <v>23894.066999999999</v>
      </c>
      <c r="E566" s="52">
        <f t="shared" ref="E566:I567" si="142">E568+E576</f>
        <v>51747.630000000005</v>
      </c>
      <c r="F566" s="52">
        <f t="shared" si="142"/>
        <v>0</v>
      </c>
      <c r="G566" s="52">
        <f t="shared" si="142"/>
        <v>0</v>
      </c>
      <c r="H566" s="52">
        <f t="shared" si="142"/>
        <v>0</v>
      </c>
      <c r="I566" s="52">
        <f t="shared" si="142"/>
        <v>13502.495000000001</v>
      </c>
    </row>
    <row r="567" spans="1:9">
      <c r="A567" s="16"/>
      <c r="B567" s="4" t="s">
        <v>32</v>
      </c>
      <c r="C567" s="52">
        <f t="shared" si="128"/>
        <v>89144.191999999995</v>
      </c>
      <c r="D567" s="52">
        <f>D569+D577</f>
        <v>23894.066999999999</v>
      </c>
      <c r="E567" s="52">
        <f>E569+E577</f>
        <v>51747.630000000005</v>
      </c>
      <c r="F567" s="52">
        <f t="shared" si="142"/>
        <v>0</v>
      </c>
      <c r="G567" s="52">
        <f t="shared" si="142"/>
        <v>0</v>
      </c>
      <c r="H567" s="52">
        <f t="shared" si="142"/>
        <v>0</v>
      </c>
      <c r="I567" s="52">
        <f t="shared" si="142"/>
        <v>13502.495000000001</v>
      </c>
    </row>
    <row r="568" spans="1:9">
      <c r="A568" s="19" t="s">
        <v>53</v>
      </c>
      <c r="B568" s="162" t="s">
        <v>31</v>
      </c>
      <c r="C568" s="52">
        <f t="shared" si="128"/>
        <v>75140.551999999996</v>
      </c>
      <c r="D568" s="52">
        <f>D570+D572+D574</f>
        <v>20428.256999999998</v>
      </c>
      <c r="E568" s="52">
        <f t="shared" ref="E568:I569" si="143">E570+E572+E574</f>
        <v>41987.630000000005</v>
      </c>
      <c r="F568" s="52">
        <f t="shared" si="143"/>
        <v>0</v>
      </c>
      <c r="G568" s="52">
        <f t="shared" si="143"/>
        <v>0</v>
      </c>
      <c r="H568" s="52">
        <f t="shared" si="143"/>
        <v>0</v>
      </c>
      <c r="I568" s="52">
        <f t="shared" si="143"/>
        <v>12724.665000000001</v>
      </c>
    </row>
    <row r="569" spans="1:9">
      <c r="A569" s="10"/>
      <c r="B569" s="4" t="s">
        <v>32</v>
      </c>
      <c r="C569" s="52">
        <f t="shared" si="128"/>
        <v>75140.551999999996</v>
      </c>
      <c r="D569" s="52">
        <f>D571+D573+D575</f>
        <v>20428.256999999998</v>
      </c>
      <c r="E569" s="52">
        <f>E571+E573+E575</f>
        <v>41987.630000000005</v>
      </c>
      <c r="F569" s="52">
        <f t="shared" si="143"/>
        <v>0</v>
      </c>
      <c r="G569" s="52">
        <f t="shared" si="143"/>
        <v>0</v>
      </c>
      <c r="H569" s="52">
        <f t="shared" si="143"/>
        <v>0</v>
      </c>
      <c r="I569" s="52">
        <f t="shared" si="143"/>
        <v>12724.665000000001</v>
      </c>
    </row>
    <row r="570" spans="1:9">
      <c r="A570" s="79" t="s">
        <v>42</v>
      </c>
      <c r="B570" s="162" t="s">
        <v>31</v>
      </c>
      <c r="C570" s="52">
        <f t="shared" si="128"/>
        <v>44880.28</v>
      </c>
      <c r="D570" s="52">
        <f>D654</f>
        <v>13152.949999999997</v>
      </c>
      <c r="E570" s="52">
        <f t="shared" ref="E570:I573" si="144">E654</f>
        <v>31727.33</v>
      </c>
      <c r="F570" s="52">
        <f t="shared" si="144"/>
        <v>0</v>
      </c>
      <c r="G570" s="52">
        <f t="shared" si="144"/>
        <v>0</v>
      </c>
      <c r="H570" s="52">
        <f t="shared" si="144"/>
        <v>0</v>
      </c>
      <c r="I570" s="52">
        <f t="shared" si="144"/>
        <v>0</v>
      </c>
    </row>
    <row r="571" spans="1:9">
      <c r="A571" s="10"/>
      <c r="B571" s="4" t="s">
        <v>32</v>
      </c>
      <c r="C571" s="52">
        <f t="shared" si="128"/>
        <v>44880.28</v>
      </c>
      <c r="D571" s="52">
        <f>D655</f>
        <v>13152.949999999997</v>
      </c>
      <c r="E571" s="52">
        <f t="shared" si="144"/>
        <v>31727.33</v>
      </c>
      <c r="F571" s="52">
        <f t="shared" si="144"/>
        <v>0</v>
      </c>
      <c r="G571" s="52">
        <f t="shared" si="144"/>
        <v>0</v>
      </c>
      <c r="H571" s="52">
        <f t="shared" si="144"/>
        <v>0</v>
      </c>
      <c r="I571" s="52">
        <f t="shared" si="144"/>
        <v>0</v>
      </c>
    </row>
    <row r="572" spans="1:9">
      <c r="A572" s="31" t="s">
        <v>43</v>
      </c>
      <c r="B572" s="162" t="s">
        <v>31</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32</v>
      </c>
      <c r="C573" s="52">
        <f t="shared" si="128"/>
        <v>94</v>
      </c>
      <c r="D573" s="52">
        <f>D657</f>
        <v>0</v>
      </c>
      <c r="E573" s="52">
        <f t="shared" si="144"/>
        <v>94</v>
      </c>
      <c r="F573" s="52">
        <f t="shared" si="144"/>
        <v>0</v>
      </c>
      <c r="G573" s="52">
        <f t="shared" si="144"/>
        <v>0</v>
      </c>
      <c r="H573" s="52">
        <f t="shared" si="144"/>
        <v>0</v>
      </c>
      <c r="I573" s="52">
        <f t="shared" si="144"/>
        <v>0</v>
      </c>
    </row>
    <row r="574" spans="1:9">
      <c r="A574" s="32" t="s">
        <v>54</v>
      </c>
      <c r="B574" s="24" t="s">
        <v>31</v>
      </c>
      <c r="C574" s="52">
        <f t="shared" si="128"/>
        <v>30166.272000000001</v>
      </c>
      <c r="D574" s="52">
        <f t="shared" ref="D574:I575" si="145">D658+D1769+D2495</f>
        <v>7275.3069999999998</v>
      </c>
      <c r="E574" s="52">
        <f t="shared" si="145"/>
        <v>10166.299999999999</v>
      </c>
      <c r="F574" s="52">
        <f t="shared" si="145"/>
        <v>0</v>
      </c>
      <c r="G574" s="52">
        <f t="shared" si="145"/>
        <v>0</v>
      </c>
      <c r="H574" s="52">
        <f t="shared" si="145"/>
        <v>0</v>
      </c>
      <c r="I574" s="52">
        <f t="shared" si="145"/>
        <v>12724.665000000001</v>
      </c>
    </row>
    <row r="575" spans="1:9">
      <c r="A575" s="12"/>
      <c r="B575" s="26" t="s">
        <v>32</v>
      </c>
      <c r="C575" s="52">
        <f t="shared" si="128"/>
        <v>30166.272000000001</v>
      </c>
      <c r="D575" s="52">
        <f t="shared" si="145"/>
        <v>7275.3069999999998</v>
      </c>
      <c r="E575" s="52">
        <f t="shared" si="145"/>
        <v>10166.299999999999</v>
      </c>
      <c r="F575" s="52">
        <f t="shared" si="145"/>
        <v>0</v>
      </c>
      <c r="G575" s="52">
        <f t="shared" si="145"/>
        <v>0</v>
      </c>
      <c r="H575" s="52">
        <f t="shared" si="145"/>
        <v>0</v>
      </c>
      <c r="I575" s="52">
        <f t="shared" si="145"/>
        <v>12724.665000000001</v>
      </c>
    </row>
    <row r="576" spans="1:9">
      <c r="A576" s="19" t="s">
        <v>55</v>
      </c>
      <c r="B576" s="24" t="s">
        <v>31</v>
      </c>
      <c r="C576" s="52">
        <f t="shared" si="128"/>
        <v>14003.640000000001</v>
      </c>
      <c r="D576" s="52">
        <f>D2497</f>
        <v>3465.8100000000004</v>
      </c>
      <c r="E576" s="52">
        <f t="shared" ref="E576:I577" si="146">E2497</f>
        <v>9760</v>
      </c>
      <c r="F576" s="52">
        <f t="shared" si="146"/>
        <v>0</v>
      </c>
      <c r="G576" s="52">
        <f t="shared" si="146"/>
        <v>0</v>
      </c>
      <c r="H576" s="52">
        <f t="shared" si="146"/>
        <v>0</v>
      </c>
      <c r="I576" s="52">
        <f t="shared" si="146"/>
        <v>777.82999999999993</v>
      </c>
    </row>
    <row r="577" spans="1:9">
      <c r="A577" s="12"/>
      <c r="B577" s="26" t="s">
        <v>32</v>
      </c>
      <c r="C577" s="52">
        <f t="shared" si="128"/>
        <v>14003.640000000001</v>
      </c>
      <c r="D577" s="52">
        <f>D2498</f>
        <v>3465.8100000000004</v>
      </c>
      <c r="E577" s="52">
        <f t="shared" si="146"/>
        <v>9760</v>
      </c>
      <c r="F577" s="52">
        <f t="shared" si="146"/>
        <v>0</v>
      </c>
      <c r="G577" s="52">
        <f t="shared" si="146"/>
        <v>0</v>
      </c>
      <c r="H577" s="52">
        <f t="shared" si="146"/>
        <v>0</v>
      </c>
      <c r="I577" s="52">
        <f t="shared" si="146"/>
        <v>777.82999999999993</v>
      </c>
    </row>
    <row r="578" spans="1:9">
      <c r="A578" s="741" t="s">
        <v>257</v>
      </c>
      <c r="B578" s="742"/>
      <c r="C578" s="742"/>
      <c r="D578" s="742"/>
      <c r="E578" s="742"/>
      <c r="F578" s="742"/>
      <c r="G578" s="742"/>
      <c r="H578" s="742"/>
      <c r="I578" s="743"/>
    </row>
    <row r="579" spans="1:9">
      <c r="A579" s="669" t="s">
        <v>57</v>
      </c>
      <c r="B579" s="670"/>
      <c r="C579" s="670"/>
      <c r="D579" s="670"/>
      <c r="E579" s="670"/>
      <c r="F579" s="670"/>
      <c r="G579" s="670"/>
      <c r="H579" s="670"/>
      <c r="I579" s="671"/>
    </row>
    <row r="580" spans="1:9">
      <c r="A580" s="7" t="s">
        <v>30</v>
      </c>
      <c r="B580" s="3" t="s">
        <v>31</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32</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258</v>
      </c>
      <c r="B582" s="3" t="s">
        <v>31</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34</v>
      </c>
      <c r="B583" s="4" t="s">
        <v>32</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39</v>
      </c>
      <c r="B584" s="162" t="s">
        <v>31</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32</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40</v>
      </c>
      <c r="B586" s="162" t="s">
        <v>31</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32</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44</v>
      </c>
      <c r="B588" s="162" t="s">
        <v>31</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32</v>
      </c>
      <c r="C589" s="52">
        <f>C600</f>
        <v>280</v>
      </c>
      <c r="D589" s="52">
        <f t="shared" si="149"/>
        <v>3704</v>
      </c>
      <c r="E589" s="52">
        <f t="shared" si="149"/>
        <v>100</v>
      </c>
      <c r="F589" s="52">
        <f t="shared" si="149"/>
        <v>1730</v>
      </c>
      <c r="G589" s="52">
        <f t="shared" si="149"/>
        <v>0</v>
      </c>
      <c r="H589" s="52">
        <f t="shared" si="149"/>
        <v>0</v>
      </c>
      <c r="I589" s="52">
        <f t="shared" si="149"/>
        <v>26</v>
      </c>
    </row>
    <row r="590" spans="1:9">
      <c r="A590" s="717" t="s">
        <v>62</v>
      </c>
      <c r="B590" s="866"/>
      <c r="C590" s="866"/>
      <c r="D590" s="866"/>
      <c r="E590" s="866"/>
      <c r="F590" s="866"/>
      <c r="G590" s="866"/>
      <c r="H590" s="866"/>
      <c r="I590" s="867"/>
    </row>
    <row r="591" spans="1:9" ht="13.5" customHeight="1">
      <c r="A591" s="254" t="s">
        <v>57</v>
      </c>
      <c r="B591" s="130" t="s">
        <v>31</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259</v>
      </c>
      <c r="B592" s="133" t="s">
        <v>32</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258</v>
      </c>
      <c r="B593" s="162" t="s">
        <v>31</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34</v>
      </c>
      <c r="B594" s="4" t="s">
        <v>32</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39</v>
      </c>
      <c r="B595" s="162" t="s">
        <v>31</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32</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40</v>
      </c>
      <c r="B597" s="162" t="s">
        <v>31</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32</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44</v>
      </c>
      <c r="B599" s="162" t="s">
        <v>31</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32</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260</v>
      </c>
      <c r="B601" s="63" t="s">
        <v>31</v>
      </c>
      <c r="C601" s="64">
        <f t="shared" si="150"/>
        <v>100</v>
      </c>
      <c r="D601" s="64">
        <v>74</v>
      </c>
      <c r="E601" s="64">
        <v>0</v>
      </c>
      <c r="F601" s="64">
        <v>0</v>
      </c>
      <c r="G601" s="64">
        <v>0</v>
      </c>
      <c r="H601" s="64">
        <v>0</v>
      </c>
      <c r="I601" s="64">
        <f>100-74</f>
        <v>26</v>
      </c>
    </row>
    <row r="602" spans="1:9">
      <c r="A602" s="12"/>
      <c r="B602" s="62" t="s">
        <v>32</v>
      </c>
      <c r="C602" s="64">
        <f t="shared" si="150"/>
        <v>100</v>
      </c>
      <c r="D602" s="64">
        <v>74</v>
      </c>
      <c r="E602" s="64">
        <v>0</v>
      </c>
      <c r="F602" s="64">
        <v>0</v>
      </c>
      <c r="G602" s="64">
        <v>0</v>
      </c>
      <c r="H602" s="64">
        <v>0</v>
      </c>
      <c r="I602" s="64">
        <f>100-74</f>
        <v>26</v>
      </c>
    </row>
    <row r="603" spans="1:9" s="214" customFormat="1" ht="27.75" customHeight="1">
      <c r="A603" s="317" t="s">
        <v>261</v>
      </c>
      <c r="B603" s="241" t="s">
        <v>31</v>
      </c>
      <c r="C603" s="253">
        <f t="shared" si="150"/>
        <v>80</v>
      </c>
      <c r="D603" s="253">
        <v>80</v>
      </c>
      <c r="E603" s="253">
        <v>0</v>
      </c>
      <c r="F603" s="253">
        <v>0</v>
      </c>
      <c r="G603" s="253">
        <v>0</v>
      </c>
      <c r="H603" s="253">
        <v>0</v>
      </c>
      <c r="I603" s="253">
        <v>0</v>
      </c>
    </row>
    <row r="604" spans="1:9">
      <c r="A604" s="12"/>
      <c r="B604" s="62" t="s">
        <v>32</v>
      </c>
      <c r="C604" s="64">
        <f t="shared" si="150"/>
        <v>80</v>
      </c>
      <c r="D604" s="64">
        <v>80</v>
      </c>
      <c r="E604" s="64">
        <v>0</v>
      </c>
      <c r="F604" s="64">
        <v>0</v>
      </c>
      <c r="G604" s="64">
        <v>0</v>
      </c>
      <c r="H604" s="64">
        <v>0</v>
      </c>
      <c r="I604" s="64">
        <v>0</v>
      </c>
    </row>
    <row r="605" spans="1:9" s="214" customFormat="1" ht="27.75" customHeight="1">
      <c r="A605" s="317" t="s">
        <v>262</v>
      </c>
      <c r="B605" s="241" t="s">
        <v>31</v>
      </c>
      <c r="C605" s="253">
        <f t="shared" si="150"/>
        <v>100</v>
      </c>
      <c r="D605" s="253">
        <v>0</v>
      </c>
      <c r="E605" s="253">
        <v>100</v>
      </c>
      <c r="F605" s="253">
        <v>0</v>
      </c>
      <c r="G605" s="253">
        <v>0</v>
      </c>
      <c r="H605" s="253">
        <v>0</v>
      </c>
      <c r="I605" s="253">
        <v>0</v>
      </c>
    </row>
    <row r="606" spans="1:9">
      <c r="A606" s="12"/>
      <c r="B606" s="62" t="s">
        <v>32</v>
      </c>
      <c r="C606" s="64">
        <f t="shared" si="150"/>
        <v>100</v>
      </c>
      <c r="D606" s="64">
        <v>0</v>
      </c>
      <c r="E606" s="64">
        <v>100</v>
      </c>
      <c r="F606" s="64">
        <v>0</v>
      </c>
      <c r="G606" s="64">
        <v>0</v>
      </c>
      <c r="H606" s="64">
        <v>0</v>
      </c>
      <c r="I606" s="64">
        <v>0</v>
      </c>
    </row>
    <row r="607" spans="1:9">
      <c r="A607" s="719" t="s">
        <v>263</v>
      </c>
      <c r="B607" s="786"/>
      <c r="C607" s="786"/>
      <c r="D607" s="786"/>
      <c r="E607" s="786"/>
      <c r="F607" s="786"/>
      <c r="G607" s="786"/>
      <c r="H607" s="786"/>
      <c r="I607" s="787"/>
    </row>
    <row r="608" spans="1:9" ht="13.5" customHeight="1">
      <c r="A608" s="254" t="s">
        <v>57</v>
      </c>
      <c r="B608" s="130" t="s">
        <v>31</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259</v>
      </c>
      <c r="B609" s="133" t="s">
        <v>32</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258</v>
      </c>
      <c r="B610" s="162" t="s">
        <v>31</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34</v>
      </c>
      <c r="B611" s="4" t="s">
        <v>32</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39</v>
      </c>
      <c r="B612" s="162" t="s">
        <v>31</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32</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40</v>
      </c>
      <c r="B614" s="162" t="s">
        <v>31</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32</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44</v>
      </c>
      <c r="B616" s="162" t="s">
        <v>31</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32</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115</v>
      </c>
      <c r="B618" s="63" t="s">
        <v>31</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32</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3" t="s">
        <v>264</v>
      </c>
      <c r="B620" s="63" t="s">
        <v>31</v>
      </c>
      <c r="C620" s="64">
        <f t="shared" si="153"/>
        <v>1021</v>
      </c>
      <c r="D620" s="64">
        <v>710</v>
      </c>
      <c r="E620" s="64">
        <v>0</v>
      </c>
      <c r="F620" s="64">
        <v>311</v>
      </c>
      <c r="G620" s="64">
        <v>0</v>
      </c>
      <c r="H620" s="64">
        <v>0</v>
      </c>
      <c r="I620" s="64">
        <v>0</v>
      </c>
    </row>
    <row r="621" spans="1:9">
      <c r="A621" s="12"/>
      <c r="B621" s="62" t="s">
        <v>32</v>
      </c>
      <c r="C621" s="64">
        <f t="shared" si="153"/>
        <v>1021</v>
      </c>
      <c r="D621" s="64">
        <v>710</v>
      </c>
      <c r="E621" s="64">
        <v>0</v>
      </c>
      <c r="F621" s="64">
        <v>311</v>
      </c>
      <c r="G621" s="64">
        <v>0</v>
      </c>
      <c r="H621" s="64">
        <v>0</v>
      </c>
      <c r="I621" s="64">
        <v>0</v>
      </c>
    </row>
    <row r="622" spans="1:9" s="211" customFormat="1">
      <c r="A622" s="603" t="s">
        <v>265</v>
      </c>
      <c r="B622" s="63" t="s">
        <v>31</v>
      </c>
      <c r="C622" s="64">
        <f t="shared" si="153"/>
        <v>4259</v>
      </c>
      <c r="D622" s="64">
        <v>2840</v>
      </c>
      <c r="E622" s="64">
        <v>0</v>
      </c>
      <c r="F622" s="64">
        <v>1419</v>
      </c>
      <c r="G622" s="64">
        <v>0</v>
      </c>
      <c r="H622" s="64">
        <v>0</v>
      </c>
      <c r="I622" s="64">
        <v>0</v>
      </c>
    </row>
    <row r="623" spans="1:9">
      <c r="A623" s="12"/>
      <c r="B623" s="62" t="s">
        <v>32</v>
      </c>
      <c r="C623" s="64">
        <f t="shared" si="153"/>
        <v>4259</v>
      </c>
      <c r="D623" s="64">
        <v>2840</v>
      </c>
      <c r="E623" s="64">
        <v>0</v>
      </c>
      <c r="F623" s="64">
        <v>1419</v>
      </c>
      <c r="G623" s="64">
        <v>0</v>
      </c>
      <c r="H623" s="64">
        <v>0</v>
      </c>
      <c r="I623" s="64">
        <v>0</v>
      </c>
    </row>
    <row r="624" spans="1:9">
      <c r="A624" s="788" t="s">
        <v>266</v>
      </c>
      <c r="B624" s="742"/>
      <c r="C624" s="742"/>
      <c r="D624" s="742"/>
      <c r="E624" s="742"/>
      <c r="F624" s="742"/>
      <c r="G624" s="742"/>
      <c r="H624" s="742"/>
      <c r="I624" s="743"/>
    </row>
    <row r="625" spans="1:9">
      <c r="A625" s="669" t="s">
        <v>57</v>
      </c>
      <c r="B625" s="670"/>
      <c r="C625" s="670"/>
      <c r="D625" s="670"/>
      <c r="E625" s="670"/>
      <c r="F625" s="670"/>
      <c r="G625" s="670"/>
      <c r="H625" s="670"/>
      <c r="I625" s="671"/>
    </row>
    <row r="626" spans="1:9">
      <c r="A626" s="7" t="s">
        <v>30</v>
      </c>
      <c r="B626" s="162" t="s">
        <v>31</v>
      </c>
      <c r="C626" s="52">
        <f t="shared" ref="C626:C659" si="156">D626+E626+F626+G626+H626+I626</f>
        <v>146873.74</v>
      </c>
      <c r="D626" s="52">
        <f t="shared" ref="D626:I627" si="157">D628+D646</f>
        <v>38381.11</v>
      </c>
      <c r="E626" s="52">
        <f t="shared" si="157"/>
        <v>107401.13</v>
      </c>
      <c r="F626" s="52">
        <f t="shared" si="157"/>
        <v>152</v>
      </c>
      <c r="G626" s="52">
        <f t="shared" si="157"/>
        <v>0</v>
      </c>
      <c r="H626" s="52">
        <f t="shared" si="157"/>
        <v>0</v>
      </c>
      <c r="I626" s="52">
        <f t="shared" si="157"/>
        <v>939.49999999999943</v>
      </c>
    </row>
    <row r="627" spans="1:9">
      <c r="A627" s="7"/>
      <c r="B627" s="4" t="s">
        <v>32</v>
      </c>
      <c r="C627" s="52">
        <f t="shared" si="156"/>
        <v>146873.74</v>
      </c>
      <c r="D627" s="52">
        <f t="shared" si="157"/>
        <v>38381.11</v>
      </c>
      <c r="E627" s="52">
        <f t="shared" si="157"/>
        <v>107401.13</v>
      </c>
      <c r="F627" s="52">
        <f t="shared" si="157"/>
        <v>152</v>
      </c>
      <c r="G627" s="52">
        <f t="shared" si="157"/>
        <v>0</v>
      </c>
      <c r="H627" s="52">
        <f t="shared" si="157"/>
        <v>0</v>
      </c>
      <c r="I627" s="52">
        <f t="shared" si="157"/>
        <v>939.49999999999943</v>
      </c>
    </row>
    <row r="628" spans="1:9">
      <c r="A628" s="96" t="s">
        <v>258</v>
      </c>
      <c r="B628" s="162" t="s">
        <v>31</v>
      </c>
      <c r="C628" s="52">
        <f t="shared" si="156"/>
        <v>78148.66</v>
      </c>
      <c r="D628" s="52">
        <f>D630+D636+D634+D632</f>
        <v>11962.05</v>
      </c>
      <c r="E628" s="52">
        <f t="shared" ref="E628:I629" si="158">E630+E636+E634+E632</f>
        <v>65861</v>
      </c>
      <c r="F628" s="52">
        <f t="shared" si="158"/>
        <v>152</v>
      </c>
      <c r="G628" s="52">
        <f t="shared" si="158"/>
        <v>0</v>
      </c>
      <c r="H628" s="52">
        <f t="shared" si="158"/>
        <v>0</v>
      </c>
      <c r="I628" s="52">
        <f t="shared" si="158"/>
        <v>173.61</v>
      </c>
    </row>
    <row r="629" spans="1:9">
      <c r="A629" s="10" t="s">
        <v>34</v>
      </c>
      <c r="B629" s="4" t="s">
        <v>32</v>
      </c>
      <c r="C629" s="52">
        <f t="shared" si="156"/>
        <v>78148.66</v>
      </c>
      <c r="D629" s="52">
        <f>D631+D637+D635+D633</f>
        <v>11962.05</v>
      </c>
      <c r="E629" s="52">
        <f t="shared" si="158"/>
        <v>65861</v>
      </c>
      <c r="F629" s="52">
        <f t="shared" si="158"/>
        <v>152</v>
      </c>
      <c r="G629" s="52">
        <f t="shared" si="158"/>
        <v>0</v>
      </c>
      <c r="H629" s="52">
        <f t="shared" si="158"/>
        <v>0</v>
      </c>
      <c r="I629" s="52">
        <f t="shared" si="158"/>
        <v>173.61</v>
      </c>
    </row>
    <row r="630" spans="1:9" s="213" customFormat="1" ht="25.5" customHeight="1">
      <c r="A630" s="216" t="s">
        <v>51</v>
      </c>
      <c r="B630" s="294" t="s">
        <v>31</v>
      </c>
      <c r="C630" s="259">
        <f t="shared" si="156"/>
        <v>6141</v>
      </c>
      <c r="D630" s="259">
        <f t="shared" ref="D630:I631" si="159">D665+D897</f>
        <v>0</v>
      </c>
      <c r="E630" s="259">
        <f t="shared" si="159"/>
        <v>5989</v>
      </c>
      <c r="F630" s="259">
        <f t="shared" si="159"/>
        <v>152</v>
      </c>
      <c r="G630" s="259">
        <f t="shared" si="159"/>
        <v>0</v>
      </c>
      <c r="H630" s="259">
        <f t="shared" si="159"/>
        <v>0</v>
      </c>
      <c r="I630" s="259">
        <f t="shared" si="159"/>
        <v>0</v>
      </c>
    </row>
    <row r="631" spans="1:9" s="213" customFormat="1">
      <c r="A631" s="227"/>
      <c r="B631" s="228" t="s">
        <v>32</v>
      </c>
      <c r="C631" s="259">
        <f t="shared" si="156"/>
        <v>6141</v>
      </c>
      <c r="D631" s="259">
        <f t="shared" si="159"/>
        <v>0</v>
      </c>
      <c r="E631" s="259">
        <f t="shared" si="159"/>
        <v>5989</v>
      </c>
      <c r="F631" s="259">
        <f t="shared" si="159"/>
        <v>152</v>
      </c>
      <c r="G631" s="259">
        <f t="shared" si="159"/>
        <v>0</v>
      </c>
      <c r="H631" s="259">
        <f t="shared" si="159"/>
        <v>0</v>
      </c>
      <c r="I631" s="259">
        <f t="shared" si="159"/>
        <v>0</v>
      </c>
    </row>
    <row r="632" spans="1:9" s="213" customFormat="1" ht="25.5">
      <c r="A632" s="306" t="s">
        <v>52</v>
      </c>
      <c r="B632" s="294" t="s">
        <v>31</v>
      </c>
      <c r="C632" s="259">
        <f t="shared" si="156"/>
        <v>45.96</v>
      </c>
      <c r="D632" s="259">
        <f t="shared" ref="D632:I633" si="160">D1405+D1646</f>
        <v>37.96</v>
      </c>
      <c r="E632" s="259">
        <f t="shared" si="160"/>
        <v>8</v>
      </c>
      <c r="F632" s="259">
        <f t="shared" si="160"/>
        <v>0</v>
      </c>
      <c r="G632" s="259">
        <f t="shared" si="160"/>
        <v>0</v>
      </c>
      <c r="H632" s="259">
        <f t="shared" si="160"/>
        <v>0</v>
      </c>
      <c r="I632" s="259">
        <f t="shared" si="160"/>
        <v>0</v>
      </c>
    </row>
    <row r="633" spans="1:9" s="213" customFormat="1">
      <c r="A633" s="227"/>
      <c r="B633" s="228" t="s">
        <v>32</v>
      </c>
      <c r="C633" s="259">
        <f t="shared" si="156"/>
        <v>45.96</v>
      </c>
      <c r="D633" s="259">
        <f t="shared" si="160"/>
        <v>37.96</v>
      </c>
      <c r="E633" s="259">
        <f t="shared" si="160"/>
        <v>8</v>
      </c>
      <c r="F633" s="259">
        <f t="shared" si="160"/>
        <v>0</v>
      </c>
      <c r="G633" s="259">
        <f t="shared" si="160"/>
        <v>0</v>
      </c>
      <c r="H633" s="259">
        <f t="shared" si="160"/>
        <v>0</v>
      </c>
      <c r="I633" s="259">
        <f t="shared" si="160"/>
        <v>0</v>
      </c>
    </row>
    <row r="634" spans="1:9" s="213" customFormat="1" ht="25.5">
      <c r="A634" s="316" t="s">
        <v>38</v>
      </c>
      <c r="B634" s="294" t="s">
        <v>31</v>
      </c>
      <c r="C634" s="259">
        <f t="shared" si="156"/>
        <v>38865</v>
      </c>
      <c r="D634" s="259">
        <f>D669</f>
        <v>8342</v>
      </c>
      <c r="E634" s="259">
        <f t="shared" ref="E634:I635" si="161">E669</f>
        <v>30523</v>
      </c>
      <c r="F634" s="259">
        <f t="shared" si="161"/>
        <v>0</v>
      </c>
      <c r="G634" s="259">
        <f t="shared" si="161"/>
        <v>0</v>
      </c>
      <c r="H634" s="259">
        <f t="shared" si="161"/>
        <v>0</v>
      </c>
      <c r="I634" s="259">
        <f t="shared" si="161"/>
        <v>0</v>
      </c>
    </row>
    <row r="635" spans="1:9" s="213" customFormat="1">
      <c r="A635" s="227"/>
      <c r="B635" s="228" t="s">
        <v>32</v>
      </c>
      <c r="C635" s="259">
        <f t="shared" si="156"/>
        <v>38865</v>
      </c>
      <c r="D635" s="259">
        <f>D670</f>
        <v>8342</v>
      </c>
      <c r="E635" s="259">
        <f t="shared" si="161"/>
        <v>30523</v>
      </c>
      <c r="F635" s="259">
        <f t="shared" si="161"/>
        <v>0</v>
      </c>
      <c r="G635" s="259">
        <f t="shared" si="161"/>
        <v>0</v>
      </c>
      <c r="H635" s="259">
        <f t="shared" si="161"/>
        <v>0</v>
      </c>
      <c r="I635" s="259">
        <f t="shared" si="161"/>
        <v>0</v>
      </c>
    </row>
    <row r="636" spans="1:9">
      <c r="A636" s="19" t="s">
        <v>39</v>
      </c>
      <c r="B636" s="3" t="s">
        <v>31</v>
      </c>
      <c r="C636" s="52">
        <f t="shared" si="156"/>
        <v>33096.700000000004</v>
      </c>
      <c r="D636" s="52">
        <f>D638</f>
        <v>3582.0900000000006</v>
      </c>
      <c r="E636" s="52">
        <f t="shared" ref="E636:I637" si="162">E638</f>
        <v>29341</v>
      </c>
      <c r="F636" s="52">
        <f t="shared" si="162"/>
        <v>0</v>
      </c>
      <c r="G636" s="52">
        <f t="shared" si="162"/>
        <v>0</v>
      </c>
      <c r="H636" s="52">
        <f t="shared" si="162"/>
        <v>0</v>
      </c>
      <c r="I636" s="52">
        <f t="shared" si="162"/>
        <v>173.61</v>
      </c>
    </row>
    <row r="637" spans="1:9">
      <c r="A637" s="16"/>
      <c r="B637" s="4" t="s">
        <v>32</v>
      </c>
      <c r="C637" s="52">
        <f t="shared" si="156"/>
        <v>33096.700000000004</v>
      </c>
      <c r="D637" s="52">
        <f>D639</f>
        <v>3582.0900000000006</v>
      </c>
      <c r="E637" s="52">
        <f t="shared" si="162"/>
        <v>29341</v>
      </c>
      <c r="F637" s="52">
        <f t="shared" si="162"/>
        <v>0</v>
      </c>
      <c r="G637" s="52">
        <f t="shared" si="162"/>
        <v>0</v>
      </c>
      <c r="H637" s="52">
        <f t="shared" si="162"/>
        <v>0</v>
      </c>
      <c r="I637" s="52">
        <f t="shared" si="162"/>
        <v>173.61</v>
      </c>
    </row>
    <row r="638" spans="1:9">
      <c r="A638" s="28" t="s">
        <v>53</v>
      </c>
      <c r="B638" s="162" t="s">
        <v>31</v>
      </c>
      <c r="C638" s="52">
        <f t="shared" si="156"/>
        <v>33096.700000000004</v>
      </c>
      <c r="D638" s="52">
        <f>D640+D642+D644</f>
        <v>3582.0900000000006</v>
      </c>
      <c r="E638" s="52">
        <f t="shared" ref="E638:I639" si="163">E640+E642+E644</f>
        <v>29341</v>
      </c>
      <c r="F638" s="52">
        <f t="shared" si="163"/>
        <v>0</v>
      </c>
      <c r="G638" s="52">
        <f t="shared" si="163"/>
        <v>0</v>
      </c>
      <c r="H638" s="52">
        <f t="shared" si="163"/>
        <v>0</v>
      </c>
      <c r="I638" s="52">
        <f t="shared" si="163"/>
        <v>173.61</v>
      </c>
    </row>
    <row r="639" spans="1:9">
      <c r="A639" s="10"/>
      <c r="B639" s="4" t="s">
        <v>32</v>
      </c>
      <c r="C639" s="52">
        <f t="shared" si="156"/>
        <v>33096.700000000004</v>
      </c>
      <c r="D639" s="52">
        <f>D641+D643+D645</f>
        <v>3582.0900000000006</v>
      </c>
      <c r="E639" s="52">
        <f t="shared" si="163"/>
        <v>29341</v>
      </c>
      <c r="F639" s="52">
        <f t="shared" si="163"/>
        <v>0</v>
      </c>
      <c r="G639" s="52">
        <f t="shared" si="163"/>
        <v>0</v>
      </c>
      <c r="H639" s="52">
        <f t="shared" si="163"/>
        <v>0</v>
      </c>
      <c r="I639" s="52">
        <f t="shared" si="163"/>
        <v>173.61</v>
      </c>
    </row>
    <row r="640" spans="1:9">
      <c r="A640" s="11" t="s">
        <v>42</v>
      </c>
      <c r="B640" s="162" t="s">
        <v>31</v>
      </c>
      <c r="C640" s="52">
        <f t="shared" si="156"/>
        <v>31184.510000000002</v>
      </c>
      <c r="D640" s="52">
        <f t="shared" ref="D640:I641" si="164">D679+D783+D830+D909+D1415+D1656+D1743</f>
        <v>2505.5100000000002</v>
      </c>
      <c r="E640" s="52">
        <f t="shared" si="164"/>
        <v>28679</v>
      </c>
      <c r="F640" s="52">
        <f t="shared" si="164"/>
        <v>0</v>
      </c>
      <c r="G640" s="52">
        <f t="shared" si="164"/>
        <v>0</v>
      </c>
      <c r="H640" s="52">
        <f t="shared" si="164"/>
        <v>0</v>
      </c>
      <c r="I640" s="52">
        <f t="shared" si="164"/>
        <v>0</v>
      </c>
    </row>
    <row r="641" spans="1:9">
      <c r="A641" s="12"/>
      <c r="B641" s="4" t="s">
        <v>32</v>
      </c>
      <c r="C641" s="52">
        <f t="shared" si="156"/>
        <v>31184.510000000002</v>
      </c>
      <c r="D641" s="52">
        <f t="shared" si="164"/>
        <v>2505.5100000000002</v>
      </c>
      <c r="E641" s="52">
        <f t="shared" si="164"/>
        <v>28679</v>
      </c>
      <c r="F641" s="52">
        <f t="shared" si="164"/>
        <v>0</v>
      </c>
      <c r="G641" s="52">
        <f t="shared" si="164"/>
        <v>0</v>
      </c>
      <c r="H641" s="52">
        <f t="shared" si="164"/>
        <v>0</v>
      </c>
      <c r="I641" s="52">
        <f t="shared" si="164"/>
        <v>0</v>
      </c>
    </row>
    <row r="642" spans="1:9">
      <c r="A642" s="11" t="s">
        <v>43</v>
      </c>
      <c r="B642" s="162" t="s">
        <v>31</v>
      </c>
      <c r="C642" s="52">
        <f t="shared" si="156"/>
        <v>1332.04</v>
      </c>
      <c r="D642" s="52">
        <f t="shared" ref="D642:I643" si="165">D717+D791+D886+D1423+D1672</f>
        <v>1041.43</v>
      </c>
      <c r="E642" s="52">
        <f t="shared" si="165"/>
        <v>117</v>
      </c>
      <c r="F642" s="52">
        <f t="shared" si="165"/>
        <v>0</v>
      </c>
      <c r="G642" s="52">
        <f t="shared" si="165"/>
        <v>0</v>
      </c>
      <c r="H642" s="52">
        <f t="shared" si="165"/>
        <v>0</v>
      </c>
      <c r="I642" s="52">
        <f t="shared" si="165"/>
        <v>173.61</v>
      </c>
    </row>
    <row r="643" spans="1:9">
      <c r="A643" s="12"/>
      <c r="B643" s="4" t="s">
        <v>32</v>
      </c>
      <c r="C643" s="52">
        <f t="shared" si="156"/>
        <v>1332.04</v>
      </c>
      <c r="D643" s="52">
        <f t="shared" si="165"/>
        <v>1041.43</v>
      </c>
      <c r="E643" s="52">
        <f t="shared" si="165"/>
        <v>117</v>
      </c>
      <c r="F643" s="52">
        <f t="shared" si="165"/>
        <v>0</v>
      </c>
      <c r="G643" s="52">
        <f t="shared" si="165"/>
        <v>0</v>
      </c>
      <c r="H643" s="52">
        <f t="shared" si="165"/>
        <v>0</v>
      </c>
      <c r="I643" s="52">
        <f t="shared" si="165"/>
        <v>173.61</v>
      </c>
    </row>
    <row r="644" spans="1:9">
      <c r="A644" s="32" t="s">
        <v>44</v>
      </c>
      <c r="B644" s="162" t="s">
        <v>31</v>
      </c>
      <c r="C644" s="52">
        <f t="shared" si="156"/>
        <v>580.15</v>
      </c>
      <c r="D644" s="52">
        <f t="shared" ref="D644:I645" si="166">D723+D809+D919+D1431</f>
        <v>35.150000000000006</v>
      </c>
      <c r="E644" s="52">
        <f t="shared" si="166"/>
        <v>545</v>
      </c>
      <c r="F644" s="52">
        <f t="shared" si="166"/>
        <v>0</v>
      </c>
      <c r="G644" s="52">
        <f t="shared" si="166"/>
        <v>0</v>
      </c>
      <c r="H644" s="52">
        <f t="shared" si="166"/>
        <v>0</v>
      </c>
      <c r="I644" s="52">
        <f t="shared" si="166"/>
        <v>0</v>
      </c>
    </row>
    <row r="645" spans="1:9">
      <c r="A645" s="12"/>
      <c r="B645" s="4" t="s">
        <v>32</v>
      </c>
      <c r="C645" s="52">
        <f t="shared" si="156"/>
        <v>580.15</v>
      </c>
      <c r="D645" s="52">
        <f t="shared" si="166"/>
        <v>35.150000000000006</v>
      </c>
      <c r="E645" s="52">
        <f t="shared" si="166"/>
        <v>545</v>
      </c>
      <c r="F645" s="52">
        <f t="shared" si="166"/>
        <v>0</v>
      </c>
      <c r="G645" s="52">
        <f t="shared" si="166"/>
        <v>0</v>
      </c>
      <c r="H645" s="52">
        <f t="shared" si="166"/>
        <v>0</v>
      </c>
      <c r="I645" s="52">
        <f t="shared" si="166"/>
        <v>0</v>
      </c>
    </row>
    <row r="646" spans="1:9">
      <c r="A646" s="14" t="s">
        <v>49</v>
      </c>
      <c r="B646" s="130" t="s">
        <v>31</v>
      </c>
      <c r="C646" s="131">
        <f t="shared" si="156"/>
        <v>68725.08</v>
      </c>
      <c r="D646" s="131">
        <f>D648+D650</f>
        <v>26419.059999999998</v>
      </c>
      <c r="E646" s="131">
        <f t="shared" ref="E646:I647" si="167">E648+E650</f>
        <v>41540.130000000005</v>
      </c>
      <c r="F646" s="131">
        <f t="shared" si="167"/>
        <v>0</v>
      </c>
      <c r="G646" s="131">
        <f t="shared" si="167"/>
        <v>0</v>
      </c>
      <c r="H646" s="131">
        <f t="shared" si="167"/>
        <v>0</v>
      </c>
      <c r="I646" s="131">
        <f t="shared" si="167"/>
        <v>765.88999999999942</v>
      </c>
    </row>
    <row r="647" spans="1:9">
      <c r="A647" s="12" t="s">
        <v>50</v>
      </c>
      <c r="B647" s="133" t="s">
        <v>32</v>
      </c>
      <c r="C647" s="131">
        <f t="shared" si="156"/>
        <v>68725.08</v>
      </c>
      <c r="D647" s="131">
        <f>D649+D651</f>
        <v>26419.059999999998</v>
      </c>
      <c r="E647" s="131">
        <f t="shared" si="167"/>
        <v>41540.130000000005</v>
      </c>
      <c r="F647" s="131">
        <f t="shared" si="167"/>
        <v>0</v>
      </c>
      <c r="G647" s="131">
        <f t="shared" si="167"/>
        <v>0</v>
      </c>
      <c r="H647" s="131">
        <f t="shared" si="167"/>
        <v>0</v>
      </c>
      <c r="I647" s="131">
        <f t="shared" si="167"/>
        <v>765.88999999999942</v>
      </c>
    </row>
    <row r="648" spans="1:9" s="213" customFormat="1" ht="25.5">
      <c r="A648" s="316" t="s">
        <v>38</v>
      </c>
      <c r="B648" s="294" t="s">
        <v>31</v>
      </c>
      <c r="C648" s="259">
        <f>D648+E648+F648+G648+H648+I648</f>
        <v>23528</v>
      </c>
      <c r="D648" s="259">
        <f>D930</f>
        <v>13243.11</v>
      </c>
      <c r="E648" s="259">
        <f t="shared" ref="E648:I649" si="168">E930</f>
        <v>9519</v>
      </c>
      <c r="F648" s="259">
        <f t="shared" si="168"/>
        <v>0</v>
      </c>
      <c r="G648" s="259">
        <f t="shared" si="168"/>
        <v>0</v>
      </c>
      <c r="H648" s="259">
        <f t="shared" si="168"/>
        <v>0</v>
      </c>
      <c r="I648" s="259">
        <f t="shared" si="168"/>
        <v>765.88999999999942</v>
      </c>
    </row>
    <row r="649" spans="1:9" s="213" customFormat="1">
      <c r="A649" s="227"/>
      <c r="B649" s="228" t="s">
        <v>32</v>
      </c>
      <c r="C649" s="259">
        <f>D649+E649+F649+G649+H649+I649</f>
        <v>23528</v>
      </c>
      <c r="D649" s="259">
        <f>D931</f>
        <v>13243.11</v>
      </c>
      <c r="E649" s="259">
        <f t="shared" si="168"/>
        <v>9519</v>
      </c>
      <c r="F649" s="259">
        <f t="shared" si="168"/>
        <v>0</v>
      </c>
      <c r="G649" s="259">
        <f t="shared" si="168"/>
        <v>0</v>
      </c>
      <c r="H649" s="259">
        <f t="shared" si="168"/>
        <v>0</v>
      </c>
      <c r="I649" s="259">
        <f t="shared" si="168"/>
        <v>765.88999999999942</v>
      </c>
    </row>
    <row r="650" spans="1:9">
      <c r="A650" s="19" t="s">
        <v>39</v>
      </c>
      <c r="B650" s="3" t="s">
        <v>31</v>
      </c>
      <c r="C650" s="52">
        <f t="shared" si="156"/>
        <v>45197.08</v>
      </c>
      <c r="D650" s="52">
        <f>D652</f>
        <v>13175.949999999997</v>
      </c>
      <c r="E650" s="52">
        <f t="shared" ref="E650:I651" si="169">E652</f>
        <v>32021.13</v>
      </c>
      <c r="F650" s="52">
        <f t="shared" si="169"/>
        <v>0</v>
      </c>
      <c r="G650" s="52">
        <f t="shared" si="169"/>
        <v>0</v>
      </c>
      <c r="H650" s="52">
        <f t="shared" si="169"/>
        <v>0</v>
      </c>
      <c r="I650" s="52">
        <f t="shared" si="169"/>
        <v>0</v>
      </c>
    </row>
    <row r="651" spans="1:9">
      <c r="A651" s="16"/>
      <c r="B651" s="4" t="s">
        <v>32</v>
      </c>
      <c r="C651" s="52">
        <f t="shared" si="156"/>
        <v>45197.08</v>
      </c>
      <c r="D651" s="52">
        <f>D653</f>
        <v>13175.949999999997</v>
      </c>
      <c r="E651" s="52">
        <f t="shared" si="169"/>
        <v>32021.13</v>
      </c>
      <c r="F651" s="52">
        <f t="shared" si="169"/>
        <v>0</v>
      </c>
      <c r="G651" s="52">
        <f t="shared" si="169"/>
        <v>0</v>
      </c>
      <c r="H651" s="52">
        <f t="shared" si="169"/>
        <v>0</v>
      </c>
      <c r="I651" s="52">
        <f t="shared" si="169"/>
        <v>0</v>
      </c>
    </row>
    <row r="652" spans="1:9">
      <c r="A652" s="28" t="s">
        <v>53</v>
      </c>
      <c r="B652" s="24" t="s">
        <v>31</v>
      </c>
      <c r="C652" s="52">
        <f t="shared" si="156"/>
        <v>45197.08</v>
      </c>
      <c r="D652" s="52">
        <f>D654+D656+D658</f>
        <v>13175.949999999997</v>
      </c>
      <c r="E652" s="52">
        <f t="shared" ref="E652:I653" si="170">E654+E656+E658</f>
        <v>32021.13</v>
      </c>
      <c r="F652" s="52">
        <f t="shared" si="170"/>
        <v>0</v>
      </c>
      <c r="G652" s="52">
        <f t="shared" si="170"/>
        <v>0</v>
      </c>
      <c r="H652" s="52">
        <f t="shared" si="170"/>
        <v>0</v>
      </c>
      <c r="I652" s="52">
        <f t="shared" si="170"/>
        <v>0</v>
      </c>
    </row>
    <row r="653" spans="1:9">
      <c r="A653" s="12"/>
      <c r="B653" s="35" t="s">
        <v>32</v>
      </c>
      <c r="C653" s="52">
        <f t="shared" si="156"/>
        <v>45197.08</v>
      </c>
      <c r="D653" s="52">
        <f>D655+D657+D659</f>
        <v>13175.949999999997</v>
      </c>
      <c r="E653" s="52">
        <f t="shared" si="170"/>
        <v>32021.13</v>
      </c>
      <c r="F653" s="52">
        <f t="shared" si="170"/>
        <v>0</v>
      </c>
      <c r="G653" s="52">
        <f t="shared" si="170"/>
        <v>0</v>
      </c>
      <c r="H653" s="52">
        <f t="shared" si="170"/>
        <v>0</v>
      </c>
      <c r="I653" s="52">
        <f t="shared" si="170"/>
        <v>0</v>
      </c>
    </row>
    <row r="654" spans="1:9">
      <c r="A654" s="79" t="s">
        <v>42</v>
      </c>
      <c r="B654" s="24" t="s">
        <v>31</v>
      </c>
      <c r="C654" s="52">
        <f t="shared" si="156"/>
        <v>44880.28</v>
      </c>
      <c r="D654" s="52">
        <f t="shared" ref="D654:I655" si="171">D756+D952+D1443+D1688</f>
        <v>13152.949999999997</v>
      </c>
      <c r="E654" s="52">
        <f t="shared" si="171"/>
        <v>31727.33</v>
      </c>
      <c r="F654" s="52">
        <f t="shared" si="171"/>
        <v>0</v>
      </c>
      <c r="G654" s="52">
        <f t="shared" si="171"/>
        <v>0</v>
      </c>
      <c r="H654" s="52">
        <f t="shared" si="171"/>
        <v>0</v>
      </c>
      <c r="I654" s="52">
        <f t="shared" si="171"/>
        <v>0</v>
      </c>
    </row>
    <row r="655" spans="1:9">
      <c r="A655" s="10"/>
      <c r="B655" s="26" t="s">
        <v>32</v>
      </c>
      <c r="C655" s="52">
        <f t="shared" si="156"/>
        <v>44880.28</v>
      </c>
      <c r="D655" s="52">
        <f t="shared" si="171"/>
        <v>13152.949999999997</v>
      </c>
      <c r="E655" s="52">
        <f t="shared" si="171"/>
        <v>31727.33</v>
      </c>
      <c r="F655" s="52">
        <f t="shared" si="171"/>
        <v>0</v>
      </c>
      <c r="G655" s="52">
        <f t="shared" si="171"/>
        <v>0</v>
      </c>
      <c r="H655" s="52">
        <f t="shared" si="171"/>
        <v>0</v>
      </c>
      <c r="I655" s="52">
        <f t="shared" si="171"/>
        <v>0</v>
      </c>
    </row>
    <row r="656" spans="1:9">
      <c r="A656" s="31" t="s">
        <v>43</v>
      </c>
      <c r="B656" s="397" t="s">
        <v>31</v>
      </c>
      <c r="C656" s="52">
        <f t="shared" si="156"/>
        <v>94</v>
      </c>
      <c r="D656" s="52">
        <f>D1603</f>
        <v>0</v>
      </c>
      <c r="E656" s="52">
        <f t="shared" ref="E656:I657" si="172">E1603</f>
        <v>94</v>
      </c>
      <c r="F656" s="52">
        <f t="shared" si="172"/>
        <v>0</v>
      </c>
      <c r="G656" s="52">
        <f t="shared" si="172"/>
        <v>0</v>
      </c>
      <c r="H656" s="52">
        <f t="shared" si="172"/>
        <v>0</v>
      </c>
      <c r="I656" s="52">
        <f t="shared" si="172"/>
        <v>0</v>
      </c>
    </row>
    <row r="657" spans="1:17">
      <c r="A657" s="7"/>
      <c r="B657" s="397" t="s">
        <v>32</v>
      </c>
      <c r="C657" s="52">
        <f t="shared" si="156"/>
        <v>94</v>
      </c>
      <c r="D657" s="52">
        <f>D1604</f>
        <v>0</v>
      </c>
      <c r="E657" s="52">
        <f t="shared" si="172"/>
        <v>94</v>
      </c>
      <c r="F657" s="52">
        <f t="shared" si="172"/>
        <v>0</v>
      </c>
      <c r="G657" s="52">
        <f t="shared" si="172"/>
        <v>0</v>
      </c>
      <c r="H657" s="52">
        <f t="shared" si="172"/>
        <v>0</v>
      </c>
      <c r="I657" s="52">
        <f t="shared" si="172"/>
        <v>0</v>
      </c>
    </row>
    <row r="658" spans="1:17">
      <c r="A658" s="34" t="s">
        <v>54</v>
      </c>
      <c r="B658" s="24" t="s">
        <v>31</v>
      </c>
      <c r="C658" s="52">
        <f t="shared" si="156"/>
        <v>222.8</v>
      </c>
      <c r="D658" s="52">
        <f t="shared" ref="D658:I659" si="173">D764+D1366+D1609+D1722</f>
        <v>23</v>
      </c>
      <c r="E658" s="52">
        <f t="shared" si="173"/>
        <v>199.8</v>
      </c>
      <c r="F658" s="52">
        <f t="shared" si="173"/>
        <v>0</v>
      </c>
      <c r="G658" s="52">
        <f t="shared" si="173"/>
        <v>0</v>
      </c>
      <c r="H658" s="52">
        <f t="shared" si="173"/>
        <v>0</v>
      </c>
      <c r="I658" s="52">
        <f t="shared" si="173"/>
        <v>0</v>
      </c>
    </row>
    <row r="659" spans="1:17">
      <c r="A659" s="10"/>
      <c r="B659" s="26" t="s">
        <v>32</v>
      </c>
      <c r="C659" s="52">
        <f t="shared" si="156"/>
        <v>222.8</v>
      </c>
      <c r="D659" s="52">
        <f t="shared" si="173"/>
        <v>23</v>
      </c>
      <c r="E659" s="52">
        <f t="shared" si="173"/>
        <v>199.8</v>
      </c>
      <c r="F659" s="52">
        <f t="shared" si="173"/>
        <v>0</v>
      </c>
      <c r="G659" s="52">
        <f t="shared" si="173"/>
        <v>0</v>
      </c>
      <c r="H659" s="52">
        <f t="shared" si="173"/>
        <v>0</v>
      </c>
      <c r="I659" s="52">
        <f t="shared" si="173"/>
        <v>0</v>
      </c>
    </row>
    <row r="660" spans="1:17">
      <c r="A660" s="717" t="s">
        <v>62</v>
      </c>
      <c r="B660" s="718"/>
      <c r="C660" s="718"/>
      <c r="D660" s="718"/>
      <c r="E660" s="718"/>
      <c r="F660" s="718"/>
      <c r="G660" s="718"/>
      <c r="H660" s="718"/>
      <c r="I660" s="759"/>
    </row>
    <row r="661" spans="1:17" s="102" customFormat="1">
      <c r="A661" s="92" t="s">
        <v>57</v>
      </c>
      <c r="B661" s="172" t="s">
        <v>31</v>
      </c>
      <c r="C661" s="173">
        <f t="shared" ref="C661:C734" si="174">D661+E661+F661+G661+H661+I661</f>
        <v>72219.350000000006</v>
      </c>
      <c r="D661" s="173">
        <f t="shared" ref="D661:I662" si="175">D663</f>
        <v>8439.35</v>
      </c>
      <c r="E661" s="173">
        <f t="shared" si="175"/>
        <v>63628</v>
      </c>
      <c r="F661" s="173">
        <f t="shared" si="175"/>
        <v>152</v>
      </c>
      <c r="G661" s="173">
        <f t="shared" si="175"/>
        <v>0</v>
      </c>
      <c r="H661" s="173">
        <f t="shared" si="175"/>
        <v>0</v>
      </c>
      <c r="I661" s="173">
        <f t="shared" si="175"/>
        <v>0</v>
      </c>
    </row>
    <row r="662" spans="1:17" s="102" customFormat="1">
      <c r="A662" s="109" t="s">
        <v>90</v>
      </c>
      <c r="B662" s="175" t="s">
        <v>32</v>
      </c>
      <c r="C662" s="173">
        <f t="shared" si="174"/>
        <v>72219.350000000006</v>
      </c>
      <c r="D662" s="173">
        <f t="shared" si="175"/>
        <v>8439.35</v>
      </c>
      <c r="E662" s="173">
        <f t="shared" si="175"/>
        <v>63628</v>
      </c>
      <c r="F662" s="173">
        <f t="shared" si="175"/>
        <v>152</v>
      </c>
      <c r="G662" s="173">
        <f t="shared" si="175"/>
        <v>0</v>
      </c>
      <c r="H662" s="173">
        <f t="shared" si="175"/>
        <v>0</v>
      </c>
      <c r="I662" s="173">
        <f t="shared" si="175"/>
        <v>0</v>
      </c>
    </row>
    <row r="663" spans="1:17" s="102" customFormat="1">
      <c r="A663" s="146" t="s">
        <v>33</v>
      </c>
      <c r="B663" s="165" t="s">
        <v>31</v>
      </c>
      <c r="C663" s="83">
        <f t="shared" si="174"/>
        <v>72219.350000000006</v>
      </c>
      <c r="D663" s="83">
        <f>D665+D669+D675</f>
        <v>8439.35</v>
      </c>
      <c r="E663" s="83">
        <f t="shared" ref="E663:I664" si="176">E665+E669+E675</f>
        <v>63628</v>
      </c>
      <c r="F663" s="83">
        <f t="shared" si="176"/>
        <v>152</v>
      </c>
      <c r="G663" s="83">
        <f t="shared" si="176"/>
        <v>0</v>
      </c>
      <c r="H663" s="83">
        <f t="shared" si="176"/>
        <v>0</v>
      </c>
      <c r="I663" s="83">
        <f t="shared" si="176"/>
        <v>0</v>
      </c>
    </row>
    <row r="664" spans="1:17" s="102" customFormat="1">
      <c r="A664" s="109" t="s">
        <v>34</v>
      </c>
      <c r="B664" s="166" t="s">
        <v>32</v>
      </c>
      <c r="C664" s="83">
        <f t="shared" si="174"/>
        <v>72219.350000000006</v>
      </c>
      <c r="D664" s="83">
        <f>D666+D670+D676</f>
        <v>8439.35</v>
      </c>
      <c r="E664" s="83">
        <f t="shared" si="176"/>
        <v>63628</v>
      </c>
      <c r="F664" s="83">
        <f t="shared" si="176"/>
        <v>152</v>
      </c>
      <c r="G664" s="83">
        <f t="shared" si="176"/>
        <v>0</v>
      </c>
      <c r="H664" s="83">
        <f t="shared" si="176"/>
        <v>0</v>
      </c>
      <c r="I664" s="83">
        <f t="shared" si="176"/>
        <v>0</v>
      </c>
    </row>
    <row r="665" spans="1:17" ht="25.5">
      <c r="A665" s="183" t="s">
        <v>51</v>
      </c>
      <c r="B665" s="63" t="s">
        <v>31</v>
      </c>
      <c r="C665" s="52">
        <f t="shared" si="174"/>
        <v>6078</v>
      </c>
      <c r="D665" s="52">
        <f t="shared" ref="D665:I666" si="177">D667</f>
        <v>0</v>
      </c>
      <c r="E665" s="52">
        <f t="shared" si="177"/>
        <v>5926</v>
      </c>
      <c r="F665" s="52">
        <f t="shared" si="177"/>
        <v>152</v>
      </c>
      <c r="G665" s="52">
        <f t="shared" si="177"/>
        <v>0</v>
      </c>
      <c r="H665" s="52">
        <f t="shared" si="177"/>
        <v>0</v>
      </c>
      <c r="I665" s="52">
        <f t="shared" si="177"/>
        <v>0</v>
      </c>
    </row>
    <row r="666" spans="1:17">
      <c r="A666" s="16"/>
      <c r="B666" s="62" t="s">
        <v>32</v>
      </c>
      <c r="C666" s="52">
        <f t="shared" si="174"/>
        <v>6078</v>
      </c>
      <c r="D666" s="52">
        <f t="shared" si="177"/>
        <v>0</v>
      </c>
      <c r="E666" s="52">
        <f t="shared" si="177"/>
        <v>5926</v>
      </c>
      <c r="F666" s="52">
        <f t="shared" si="177"/>
        <v>152</v>
      </c>
      <c r="G666" s="52">
        <f t="shared" si="177"/>
        <v>0</v>
      </c>
      <c r="H666" s="52">
        <f t="shared" si="177"/>
        <v>0</v>
      </c>
      <c r="I666" s="52">
        <f t="shared" si="177"/>
        <v>0</v>
      </c>
    </row>
    <row r="667" spans="1:17" s="215" customFormat="1" ht="27" customHeight="1">
      <c r="A667" s="378" t="s">
        <v>267</v>
      </c>
      <c r="B667" s="241" t="s">
        <v>31</v>
      </c>
      <c r="C667" s="253">
        <f t="shared" si="174"/>
        <v>6078</v>
      </c>
      <c r="D667" s="253">
        <v>0</v>
      </c>
      <c r="E667" s="253">
        <v>5926</v>
      </c>
      <c r="F667" s="253">
        <v>152</v>
      </c>
      <c r="G667" s="253">
        <v>0</v>
      </c>
      <c r="H667" s="253">
        <v>0</v>
      </c>
      <c r="I667" s="253">
        <v>0</v>
      </c>
      <c r="J667" s="681"/>
      <c r="K667" s="682"/>
      <c r="L667" s="682"/>
      <c r="M667" s="682"/>
      <c r="N667" s="682"/>
      <c r="O667" s="682"/>
      <c r="P667" s="682"/>
      <c r="Q667" s="682"/>
    </row>
    <row r="668" spans="1:17" s="208" customFormat="1">
      <c r="A668" s="43"/>
      <c r="B668" s="62" t="s">
        <v>32</v>
      </c>
      <c r="C668" s="78">
        <f t="shared" si="174"/>
        <v>6078</v>
      </c>
      <c r="D668" s="253">
        <v>0</v>
      </c>
      <c r="E668" s="78">
        <v>5926</v>
      </c>
      <c r="F668" s="78">
        <v>152</v>
      </c>
      <c r="G668" s="78">
        <v>0</v>
      </c>
      <c r="H668" s="78">
        <v>0</v>
      </c>
      <c r="I668" s="253">
        <v>0</v>
      </c>
      <c r="J668" s="681"/>
      <c r="K668" s="682"/>
      <c r="L668" s="682"/>
      <c r="M668" s="682"/>
      <c r="N668" s="682"/>
      <c r="O668" s="682"/>
      <c r="P668" s="682"/>
      <c r="Q668" s="682"/>
    </row>
    <row r="669" spans="1:17" ht="25.5">
      <c r="A669" s="271" t="s">
        <v>38</v>
      </c>
      <c r="B669" s="63" t="s">
        <v>31</v>
      </c>
      <c r="C669" s="52">
        <f t="shared" si="174"/>
        <v>38865</v>
      </c>
      <c r="D669" s="52">
        <f>D671+D673</f>
        <v>8342</v>
      </c>
      <c r="E669" s="52">
        <f t="shared" ref="E669:I670" si="178">E671+E673</f>
        <v>30523</v>
      </c>
      <c r="F669" s="52">
        <f t="shared" si="178"/>
        <v>0</v>
      </c>
      <c r="G669" s="52">
        <f t="shared" si="178"/>
        <v>0</v>
      </c>
      <c r="H669" s="52">
        <f t="shared" si="178"/>
        <v>0</v>
      </c>
      <c r="I669" s="52">
        <f t="shared" si="178"/>
        <v>0</v>
      </c>
    </row>
    <row r="670" spans="1:17">
      <c r="A670" s="16"/>
      <c r="B670" s="62" t="s">
        <v>32</v>
      </c>
      <c r="C670" s="52">
        <f t="shared" si="174"/>
        <v>38865</v>
      </c>
      <c r="D670" s="52">
        <f>D672+D674</f>
        <v>8342</v>
      </c>
      <c r="E670" s="52">
        <f>E672+E674</f>
        <v>30523</v>
      </c>
      <c r="F670" s="52">
        <f t="shared" si="178"/>
        <v>0</v>
      </c>
      <c r="G670" s="52">
        <f t="shared" si="178"/>
        <v>0</v>
      </c>
      <c r="H670" s="52">
        <f t="shared" si="178"/>
        <v>0</v>
      </c>
      <c r="I670" s="52">
        <f t="shared" si="178"/>
        <v>0</v>
      </c>
    </row>
    <row r="671" spans="1:17" s="215" customFormat="1" ht="52.5" customHeight="1">
      <c r="A671" s="516" t="s">
        <v>268</v>
      </c>
      <c r="B671" s="241" t="s">
        <v>31</v>
      </c>
      <c r="C671" s="253">
        <f t="shared" si="174"/>
        <v>2960</v>
      </c>
      <c r="D671" s="253">
        <v>1879</v>
      </c>
      <c r="E671" s="253">
        <v>1081</v>
      </c>
      <c r="F671" s="253">
        <v>0</v>
      </c>
      <c r="G671" s="253">
        <v>0</v>
      </c>
      <c r="H671" s="253">
        <v>0</v>
      </c>
      <c r="I671" s="253">
        <v>0</v>
      </c>
      <c r="J671" s="687"/>
      <c r="K671" s="688"/>
      <c r="L671" s="688"/>
      <c r="M671" s="688"/>
      <c r="N671" s="688"/>
      <c r="O671" s="688"/>
      <c r="P671" s="688"/>
      <c r="Q671" s="688"/>
    </row>
    <row r="672" spans="1:17" s="215" customFormat="1">
      <c r="A672" s="318"/>
      <c r="B672" s="228" t="s">
        <v>32</v>
      </c>
      <c r="C672" s="253">
        <f t="shared" si="174"/>
        <v>2960</v>
      </c>
      <c r="D672" s="253">
        <v>1879</v>
      </c>
      <c r="E672" s="253">
        <v>1081</v>
      </c>
      <c r="F672" s="253">
        <v>0</v>
      </c>
      <c r="G672" s="253">
        <v>0</v>
      </c>
      <c r="H672" s="253">
        <v>0</v>
      </c>
      <c r="I672" s="253">
        <v>0</v>
      </c>
      <c r="J672" s="687"/>
      <c r="K672" s="688"/>
      <c r="L672" s="688"/>
      <c r="M672" s="688"/>
      <c r="N672" s="688"/>
      <c r="O672" s="688"/>
      <c r="P672" s="688"/>
      <c r="Q672" s="688"/>
    </row>
    <row r="673" spans="1:17" s="215" customFormat="1" ht="27.75" customHeight="1">
      <c r="A673" s="513" t="s">
        <v>269</v>
      </c>
      <c r="B673" s="241" t="s">
        <v>31</v>
      </c>
      <c r="C673" s="253">
        <f t="shared" si="174"/>
        <v>35905</v>
      </c>
      <c r="D673" s="253">
        <v>6463</v>
      </c>
      <c r="E673" s="253">
        <v>29442</v>
      </c>
      <c r="F673" s="253">
        <v>0</v>
      </c>
      <c r="G673" s="253">
        <v>0</v>
      </c>
      <c r="H673" s="253">
        <v>0</v>
      </c>
      <c r="I673" s="253">
        <v>0</v>
      </c>
      <c r="J673" s="681"/>
      <c r="K673" s="682"/>
      <c r="L673" s="682"/>
      <c r="M673" s="682"/>
      <c r="N673" s="682"/>
      <c r="O673" s="682"/>
      <c r="P673" s="682"/>
      <c r="Q673" s="682"/>
    </row>
    <row r="674" spans="1:17" s="208" customFormat="1">
      <c r="A674" s="43"/>
      <c r="B674" s="62" t="s">
        <v>32</v>
      </c>
      <c r="C674" s="78">
        <f t="shared" si="174"/>
        <v>35905</v>
      </c>
      <c r="D674" s="253">
        <v>6463</v>
      </c>
      <c r="E674" s="253">
        <v>29442</v>
      </c>
      <c r="F674" s="78">
        <v>0</v>
      </c>
      <c r="G674" s="78">
        <v>0</v>
      </c>
      <c r="H674" s="78">
        <v>0</v>
      </c>
      <c r="I674" s="253">
        <v>0</v>
      </c>
      <c r="J674" s="681"/>
      <c r="K674" s="682"/>
      <c r="L674" s="682"/>
      <c r="M674" s="682"/>
      <c r="N674" s="682"/>
      <c r="O674" s="682"/>
      <c r="P674" s="682"/>
      <c r="Q674" s="682"/>
    </row>
    <row r="675" spans="1:17" s="102" customFormat="1">
      <c r="A675" s="89" t="s">
        <v>39</v>
      </c>
      <c r="B675" s="90" t="s">
        <v>31</v>
      </c>
      <c r="C675" s="83">
        <f t="shared" si="174"/>
        <v>27276.35</v>
      </c>
      <c r="D675" s="83">
        <f t="shared" ref="D675:I676" si="179">D677</f>
        <v>97.350000000000009</v>
      </c>
      <c r="E675" s="83">
        <f t="shared" si="179"/>
        <v>27179</v>
      </c>
      <c r="F675" s="83">
        <f t="shared" si="179"/>
        <v>0</v>
      </c>
      <c r="G675" s="83">
        <f t="shared" si="179"/>
        <v>0</v>
      </c>
      <c r="H675" s="83">
        <f t="shared" si="179"/>
        <v>0</v>
      </c>
      <c r="I675" s="83">
        <f t="shared" si="179"/>
        <v>0</v>
      </c>
    </row>
    <row r="676" spans="1:17" s="102" customFormat="1">
      <c r="A676" s="91"/>
      <c r="B676" s="166" t="s">
        <v>32</v>
      </c>
      <c r="C676" s="83">
        <f t="shared" si="174"/>
        <v>27276.35</v>
      </c>
      <c r="D676" s="83">
        <f t="shared" si="179"/>
        <v>97.350000000000009</v>
      </c>
      <c r="E676" s="83">
        <f t="shared" si="179"/>
        <v>27179</v>
      </c>
      <c r="F676" s="83">
        <f t="shared" si="179"/>
        <v>0</v>
      </c>
      <c r="G676" s="83">
        <f t="shared" si="179"/>
        <v>0</v>
      </c>
      <c r="H676" s="83">
        <f t="shared" si="179"/>
        <v>0</v>
      </c>
      <c r="I676" s="83">
        <f t="shared" si="179"/>
        <v>0</v>
      </c>
    </row>
    <row r="677" spans="1:17" s="102" customFormat="1">
      <c r="A677" s="111" t="s">
        <v>53</v>
      </c>
      <c r="B677" s="165" t="s">
        <v>31</v>
      </c>
      <c r="C677" s="83">
        <f t="shared" si="174"/>
        <v>27276.35</v>
      </c>
      <c r="D677" s="83">
        <f t="shared" ref="D677:I678" si="180">D679+D717+D723</f>
        <v>97.350000000000009</v>
      </c>
      <c r="E677" s="83">
        <f t="shared" si="180"/>
        <v>27179</v>
      </c>
      <c r="F677" s="83">
        <f t="shared" si="180"/>
        <v>0</v>
      </c>
      <c r="G677" s="83">
        <f t="shared" si="180"/>
        <v>0</v>
      </c>
      <c r="H677" s="83">
        <f t="shared" si="180"/>
        <v>0</v>
      </c>
      <c r="I677" s="83">
        <f t="shared" si="180"/>
        <v>0</v>
      </c>
    </row>
    <row r="678" spans="1:17" s="102" customFormat="1">
      <c r="A678" s="104"/>
      <c r="B678" s="166" t="s">
        <v>32</v>
      </c>
      <c r="C678" s="83">
        <f t="shared" si="174"/>
        <v>27276.35</v>
      </c>
      <c r="D678" s="83">
        <f t="shared" si="180"/>
        <v>97.350000000000009</v>
      </c>
      <c r="E678" s="83">
        <f t="shared" si="180"/>
        <v>27179</v>
      </c>
      <c r="F678" s="83">
        <f t="shared" si="180"/>
        <v>0</v>
      </c>
      <c r="G678" s="83">
        <f t="shared" si="180"/>
        <v>0</v>
      </c>
      <c r="H678" s="83">
        <f t="shared" si="180"/>
        <v>0</v>
      </c>
      <c r="I678" s="83">
        <f t="shared" si="180"/>
        <v>0</v>
      </c>
    </row>
    <row r="679" spans="1:17" s="127" customFormat="1">
      <c r="A679" s="122" t="s">
        <v>42</v>
      </c>
      <c r="B679" s="125" t="s">
        <v>31</v>
      </c>
      <c r="C679" s="126">
        <f t="shared" si="174"/>
        <v>26726.2</v>
      </c>
      <c r="D679" s="126">
        <f>D681+D683+D685+D687+D689+D691+D693+D695+D697+D699+D701+D703+D705+D707+D709+D711+D713+D715</f>
        <v>64.2</v>
      </c>
      <c r="E679" s="126">
        <f t="shared" ref="E679:I680" si="181">E681+E683+E685+E687+E689+E691+E693+E695+E697+E699+E701+E703+E705+E707+E709+E711+E713+E715</f>
        <v>26662</v>
      </c>
      <c r="F679" s="126">
        <f t="shared" si="181"/>
        <v>0</v>
      </c>
      <c r="G679" s="126">
        <f t="shared" si="181"/>
        <v>0</v>
      </c>
      <c r="H679" s="126">
        <f t="shared" si="181"/>
        <v>0</v>
      </c>
      <c r="I679" s="126">
        <f t="shared" si="181"/>
        <v>0</v>
      </c>
    </row>
    <row r="680" spans="1:17" s="127" customFormat="1">
      <c r="A680" s="135"/>
      <c r="B680" s="128" t="s">
        <v>32</v>
      </c>
      <c r="C680" s="126">
        <f t="shared" si="174"/>
        <v>26726.2</v>
      </c>
      <c r="D680" s="126">
        <f>D682+D684+D686+D688+D690+D692+D694+D696+D698+D700+D702+D704+D706+D708+D710+D712+D714+D716</f>
        <v>64.2</v>
      </c>
      <c r="E680" s="126">
        <f t="shared" si="181"/>
        <v>26662</v>
      </c>
      <c r="F680" s="126">
        <f t="shared" si="181"/>
        <v>0</v>
      </c>
      <c r="G680" s="126">
        <f t="shared" si="181"/>
        <v>0</v>
      </c>
      <c r="H680" s="126">
        <f t="shared" si="181"/>
        <v>0</v>
      </c>
      <c r="I680" s="126">
        <f t="shared" si="181"/>
        <v>0</v>
      </c>
    </row>
    <row r="681" spans="1:17" s="20" customFormat="1" ht="15">
      <c r="A681" s="446" t="s">
        <v>270</v>
      </c>
      <c r="B681" s="63" t="s">
        <v>31</v>
      </c>
      <c r="C681" s="64">
        <f t="shared" si="174"/>
        <v>13</v>
      </c>
      <c r="D681" s="64">
        <v>13</v>
      </c>
      <c r="E681" s="72">
        <v>0</v>
      </c>
      <c r="F681" s="64">
        <v>0</v>
      </c>
      <c r="G681" s="64">
        <v>0</v>
      </c>
      <c r="H681" s="64">
        <v>0</v>
      </c>
      <c r="I681" s="64">
        <v>0</v>
      </c>
    </row>
    <row r="682" spans="1:17" s="210" customFormat="1">
      <c r="A682" s="21"/>
      <c r="B682" s="26" t="s">
        <v>32</v>
      </c>
      <c r="C682" s="72">
        <f t="shared" si="174"/>
        <v>13</v>
      </c>
      <c r="D682" s="72">
        <v>13</v>
      </c>
      <c r="E682" s="72">
        <v>0</v>
      </c>
      <c r="F682" s="72">
        <v>0</v>
      </c>
      <c r="G682" s="72">
        <v>0</v>
      </c>
      <c r="H682" s="72">
        <v>0</v>
      </c>
      <c r="I682" s="72">
        <v>0</v>
      </c>
    </row>
    <row r="683" spans="1:17" s="215" customFormat="1" ht="26.25" customHeight="1">
      <c r="A683" s="443" t="s">
        <v>271</v>
      </c>
      <c r="B683" s="241" t="s">
        <v>31</v>
      </c>
      <c r="C683" s="253">
        <f t="shared" si="174"/>
        <v>25000</v>
      </c>
      <c r="D683" s="253">
        <f>D684</f>
        <v>0</v>
      </c>
      <c r="E683" s="253">
        <f t="shared" ref="E683:I683" si="182">E684</f>
        <v>25000</v>
      </c>
      <c r="F683" s="253">
        <v>0</v>
      </c>
      <c r="G683" s="253">
        <f t="shared" si="182"/>
        <v>0</v>
      </c>
      <c r="H683" s="253">
        <f t="shared" si="182"/>
        <v>0</v>
      </c>
      <c r="I683" s="253">
        <f t="shared" si="182"/>
        <v>0</v>
      </c>
      <c r="J683" s="784" t="s">
        <v>272</v>
      </c>
      <c r="K683" s="785"/>
      <c r="L683" s="785"/>
      <c r="M683" s="785"/>
      <c r="N683" s="785"/>
    </row>
    <row r="684" spans="1:17" s="262" customFormat="1">
      <c r="A684" s="204"/>
      <c r="B684" s="219" t="s">
        <v>32</v>
      </c>
      <c r="C684" s="205">
        <f t="shared" si="174"/>
        <v>25000</v>
      </c>
      <c r="D684" s="205">
        <v>0</v>
      </c>
      <c r="E684" s="205">
        <v>25000</v>
      </c>
      <c r="F684" s="205">
        <v>0</v>
      </c>
      <c r="G684" s="205">
        <v>0</v>
      </c>
      <c r="H684" s="205">
        <v>0</v>
      </c>
      <c r="I684" s="205">
        <v>0</v>
      </c>
    </row>
    <row r="685" spans="1:17" s="215" customFormat="1">
      <c r="A685" s="504" t="s">
        <v>273</v>
      </c>
      <c r="B685" s="241" t="s">
        <v>31</v>
      </c>
      <c r="C685" s="253">
        <f t="shared" si="174"/>
        <v>307</v>
      </c>
      <c r="D685" s="253">
        <v>28</v>
      </c>
      <c r="E685" s="205">
        <f>123+26+40+58+24+8</f>
        <v>279</v>
      </c>
      <c r="F685" s="253">
        <v>0</v>
      </c>
      <c r="G685" s="253">
        <v>0</v>
      </c>
      <c r="H685" s="253">
        <v>0</v>
      </c>
      <c r="I685" s="253">
        <v>0</v>
      </c>
    </row>
    <row r="686" spans="1:17" s="262" customFormat="1">
      <c r="A686" s="217"/>
      <c r="B686" s="219" t="s">
        <v>32</v>
      </c>
      <c r="C686" s="205">
        <f t="shared" si="174"/>
        <v>307</v>
      </c>
      <c r="D686" s="205">
        <v>28</v>
      </c>
      <c r="E686" s="205">
        <f>123+26+40+58+24+8</f>
        <v>279</v>
      </c>
      <c r="F686" s="205">
        <v>0</v>
      </c>
      <c r="G686" s="205">
        <v>0</v>
      </c>
      <c r="H686" s="205">
        <v>0</v>
      </c>
      <c r="I686" s="205">
        <v>0</v>
      </c>
    </row>
    <row r="687" spans="1:17" s="215" customFormat="1">
      <c r="A687" s="462" t="s">
        <v>274</v>
      </c>
      <c r="B687" s="241" t="s">
        <v>31</v>
      </c>
      <c r="C687" s="253">
        <f t="shared" si="174"/>
        <v>68.2</v>
      </c>
      <c r="D687" s="253">
        <v>23.2</v>
      </c>
      <c r="E687" s="205">
        <v>45</v>
      </c>
      <c r="F687" s="253">
        <v>0</v>
      </c>
      <c r="G687" s="253">
        <v>0</v>
      </c>
      <c r="H687" s="253">
        <v>0</v>
      </c>
      <c r="I687" s="253">
        <v>0</v>
      </c>
    </row>
    <row r="688" spans="1:17" s="262" customFormat="1">
      <c r="A688" s="217"/>
      <c r="B688" s="219" t="s">
        <v>32</v>
      </c>
      <c r="C688" s="205">
        <f t="shared" si="174"/>
        <v>68.2</v>
      </c>
      <c r="D688" s="205">
        <v>23.2</v>
      </c>
      <c r="E688" s="205">
        <v>45</v>
      </c>
      <c r="F688" s="205">
        <v>0</v>
      </c>
      <c r="G688" s="205">
        <v>0</v>
      </c>
      <c r="H688" s="205">
        <v>0</v>
      </c>
      <c r="I688" s="205">
        <v>0</v>
      </c>
    </row>
    <row r="689" spans="1:9" s="215" customFormat="1">
      <c r="A689" s="504" t="s">
        <v>275</v>
      </c>
      <c r="B689" s="241" t="s">
        <v>31</v>
      </c>
      <c r="C689" s="253">
        <f t="shared" si="174"/>
        <v>18</v>
      </c>
      <c r="D689" s="253">
        <v>0</v>
      </c>
      <c r="E689" s="205">
        <v>18</v>
      </c>
      <c r="F689" s="253">
        <v>0</v>
      </c>
      <c r="G689" s="253">
        <v>0</v>
      </c>
      <c r="H689" s="253">
        <v>0</v>
      </c>
      <c r="I689" s="253">
        <v>0</v>
      </c>
    </row>
    <row r="690" spans="1:9" s="210" customFormat="1">
      <c r="A690" s="12"/>
      <c r="B690" s="26" t="s">
        <v>32</v>
      </c>
      <c r="C690" s="72">
        <f t="shared" si="174"/>
        <v>18</v>
      </c>
      <c r="D690" s="72">
        <v>0</v>
      </c>
      <c r="E690" s="72">
        <v>18</v>
      </c>
      <c r="F690" s="72">
        <v>0</v>
      </c>
      <c r="G690" s="72">
        <v>0</v>
      </c>
      <c r="H690" s="72">
        <v>0</v>
      </c>
      <c r="I690" s="72">
        <v>0</v>
      </c>
    </row>
    <row r="691" spans="1:9" s="215" customFormat="1">
      <c r="A691" s="604" t="s">
        <v>276</v>
      </c>
      <c r="B691" s="241" t="s">
        <v>31</v>
      </c>
      <c r="C691" s="253">
        <f t="shared" si="174"/>
        <v>720</v>
      </c>
      <c r="D691" s="253">
        <v>0</v>
      </c>
      <c r="E691" s="205">
        <v>720</v>
      </c>
      <c r="F691" s="253">
        <v>0</v>
      </c>
      <c r="G691" s="253">
        <v>0</v>
      </c>
      <c r="H691" s="253">
        <v>0</v>
      </c>
      <c r="I691" s="253">
        <v>0</v>
      </c>
    </row>
    <row r="692" spans="1:9" s="262" customFormat="1">
      <c r="A692" s="217"/>
      <c r="B692" s="219" t="s">
        <v>32</v>
      </c>
      <c r="C692" s="205">
        <f t="shared" si="174"/>
        <v>720</v>
      </c>
      <c r="D692" s="205">
        <v>0</v>
      </c>
      <c r="E692" s="205">
        <v>720</v>
      </c>
      <c r="F692" s="205">
        <v>0</v>
      </c>
      <c r="G692" s="205">
        <v>0</v>
      </c>
      <c r="H692" s="205">
        <v>0</v>
      </c>
      <c r="I692" s="205">
        <v>0</v>
      </c>
    </row>
    <row r="693" spans="1:9" s="215" customFormat="1">
      <c r="A693" s="504" t="s">
        <v>277</v>
      </c>
      <c r="B693" s="241" t="s">
        <v>31</v>
      </c>
      <c r="C693" s="253">
        <f t="shared" si="174"/>
        <v>47</v>
      </c>
      <c r="D693" s="253">
        <v>0</v>
      </c>
      <c r="E693" s="205">
        <v>47</v>
      </c>
      <c r="F693" s="253">
        <v>0</v>
      </c>
      <c r="G693" s="253">
        <v>0</v>
      </c>
      <c r="H693" s="253">
        <v>0</v>
      </c>
      <c r="I693" s="253">
        <v>0</v>
      </c>
    </row>
    <row r="694" spans="1:9" s="262" customFormat="1">
      <c r="A694" s="217"/>
      <c r="B694" s="219" t="s">
        <v>32</v>
      </c>
      <c r="C694" s="205">
        <f t="shared" si="174"/>
        <v>47</v>
      </c>
      <c r="D694" s="205">
        <v>0</v>
      </c>
      <c r="E694" s="205">
        <v>47</v>
      </c>
      <c r="F694" s="205">
        <v>0</v>
      </c>
      <c r="G694" s="205">
        <v>0</v>
      </c>
      <c r="H694" s="205">
        <v>0</v>
      </c>
      <c r="I694" s="205">
        <v>0</v>
      </c>
    </row>
    <row r="695" spans="1:9" s="215" customFormat="1" ht="25.5">
      <c r="A695" s="605" t="s">
        <v>278</v>
      </c>
      <c r="B695" s="241" t="s">
        <v>31</v>
      </c>
      <c r="C695" s="253">
        <f t="shared" si="174"/>
        <v>10</v>
      </c>
      <c r="D695" s="253">
        <v>0</v>
      </c>
      <c r="E695" s="205">
        <v>10</v>
      </c>
      <c r="F695" s="253">
        <v>0</v>
      </c>
      <c r="G695" s="253">
        <v>0</v>
      </c>
      <c r="H695" s="253">
        <v>0</v>
      </c>
      <c r="I695" s="253">
        <v>0</v>
      </c>
    </row>
    <row r="696" spans="1:9" s="262" customFormat="1">
      <c r="A696" s="217"/>
      <c r="B696" s="219" t="s">
        <v>32</v>
      </c>
      <c r="C696" s="205">
        <f t="shared" si="174"/>
        <v>10</v>
      </c>
      <c r="D696" s="205">
        <v>0</v>
      </c>
      <c r="E696" s="205">
        <v>10</v>
      </c>
      <c r="F696" s="205">
        <v>0</v>
      </c>
      <c r="G696" s="205">
        <v>0</v>
      </c>
      <c r="H696" s="205">
        <v>0</v>
      </c>
      <c r="I696" s="205">
        <v>0</v>
      </c>
    </row>
    <row r="697" spans="1:9" s="215" customFormat="1" ht="25.5">
      <c r="A697" s="605" t="s">
        <v>279</v>
      </c>
      <c r="B697" s="241" t="s">
        <v>31</v>
      </c>
      <c r="C697" s="253">
        <f t="shared" si="174"/>
        <v>6</v>
      </c>
      <c r="D697" s="253">
        <v>0</v>
      </c>
      <c r="E697" s="205">
        <v>6</v>
      </c>
      <c r="F697" s="253">
        <v>0</v>
      </c>
      <c r="G697" s="253">
        <v>0</v>
      </c>
      <c r="H697" s="253">
        <v>0</v>
      </c>
      <c r="I697" s="253">
        <v>0</v>
      </c>
    </row>
    <row r="698" spans="1:9" s="210" customFormat="1">
      <c r="A698" s="12"/>
      <c r="B698" s="26" t="s">
        <v>32</v>
      </c>
      <c r="C698" s="72">
        <f t="shared" si="174"/>
        <v>6</v>
      </c>
      <c r="D698" s="72">
        <v>0</v>
      </c>
      <c r="E698" s="72">
        <v>6</v>
      </c>
      <c r="F698" s="72">
        <v>0</v>
      </c>
      <c r="G698" s="72">
        <v>0</v>
      </c>
      <c r="H698" s="72">
        <v>0</v>
      </c>
      <c r="I698" s="72">
        <v>0</v>
      </c>
    </row>
    <row r="699" spans="1:9" s="215" customFormat="1" ht="25.5">
      <c r="A699" s="605" t="s">
        <v>280</v>
      </c>
      <c r="B699" s="241" t="s">
        <v>31</v>
      </c>
      <c r="C699" s="253">
        <f t="shared" si="174"/>
        <v>6</v>
      </c>
      <c r="D699" s="253">
        <v>0</v>
      </c>
      <c r="E699" s="205">
        <v>6</v>
      </c>
      <c r="F699" s="253">
        <v>0</v>
      </c>
      <c r="G699" s="253">
        <v>0</v>
      </c>
      <c r="H699" s="253">
        <v>0</v>
      </c>
      <c r="I699" s="253">
        <v>0</v>
      </c>
    </row>
    <row r="700" spans="1:9" s="262" customFormat="1">
      <c r="A700" s="217"/>
      <c r="B700" s="219" t="s">
        <v>32</v>
      </c>
      <c r="C700" s="205">
        <f t="shared" si="174"/>
        <v>6</v>
      </c>
      <c r="D700" s="205">
        <v>0</v>
      </c>
      <c r="E700" s="205">
        <v>6</v>
      </c>
      <c r="F700" s="205">
        <v>0</v>
      </c>
      <c r="G700" s="205">
        <v>0</v>
      </c>
      <c r="H700" s="205">
        <v>0</v>
      </c>
      <c r="I700" s="205">
        <v>0</v>
      </c>
    </row>
    <row r="701" spans="1:9" s="215" customFormat="1" ht="25.5">
      <c r="A701" s="605" t="s">
        <v>281</v>
      </c>
      <c r="B701" s="241" t="s">
        <v>31</v>
      </c>
      <c r="C701" s="253">
        <f t="shared" si="174"/>
        <v>47</v>
      </c>
      <c r="D701" s="253">
        <v>0</v>
      </c>
      <c r="E701" s="205">
        <f>46+1</f>
        <v>47</v>
      </c>
      <c r="F701" s="253">
        <v>0</v>
      </c>
      <c r="G701" s="253">
        <v>0</v>
      </c>
      <c r="H701" s="253">
        <v>0</v>
      </c>
      <c r="I701" s="253">
        <v>0</v>
      </c>
    </row>
    <row r="702" spans="1:9" s="262" customFormat="1">
      <c r="A702" s="217"/>
      <c r="B702" s="219" t="s">
        <v>32</v>
      </c>
      <c r="C702" s="205">
        <f t="shared" si="174"/>
        <v>47</v>
      </c>
      <c r="D702" s="205">
        <v>0</v>
      </c>
      <c r="E702" s="205">
        <f>46+1</f>
        <v>47</v>
      </c>
      <c r="F702" s="205">
        <v>0</v>
      </c>
      <c r="G702" s="205">
        <v>0</v>
      </c>
      <c r="H702" s="205">
        <v>0</v>
      </c>
      <c r="I702" s="205">
        <v>0</v>
      </c>
    </row>
    <row r="703" spans="1:9" s="215" customFormat="1">
      <c r="A703" s="605" t="s">
        <v>282</v>
      </c>
      <c r="B703" s="241" t="s">
        <v>31</v>
      </c>
      <c r="C703" s="253">
        <f t="shared" si="174"/>
        <v>300</v>
      </c>
      <c r="D703" s="253">
        <v>0</v>
      </c>
      <c r="E703" s="205">
        <v>300</v>
      </c>
      <c r="F703" s="253">
        <v>0</v>
      </c>
      <c r="G703" s="253">
        <v>0</v>
      </c>
      <c r="H703" s="253">
        <v>0</v>
      </c>
      <c r="I703" s="253">
        <v>0</v>
      </c>
    </row>
    <row r="704" spans="1:9" s="262" customFormat="1">
      <c r="A704" s="217"/>
      <c r="B704" s="219" t="s">
        <v>32</v>
      </c>
      <c r="C704" s="205">
        <f t="shared" si="174"/>
        <v>300</v>
      </c>
      <c r="D704" s="205">
        <v>0</v>
      </c>
      <c r="E704" s="205">
        <v>300</v>
      </c>
      <c r="F704" s="205">
        <v>0</v>
      </c>
      <c r="G704" s="205">
        <v>0</v>
      </c>
      <c r="H704" s="205">
        <v>0</v>
      </c>
      <c r="I704" s="205">
        <v>0</v>
      </c>
    </row>
    <row r="705" spans="1:9" s="215" customFormat="1" ht="25.5">
      <c r="A705" s="605" t="s">
        <v>283</v>
      </c>
      <c r="B705" s="241" t="s">
        <v>31</v>
      </c>
      <c r="C705" s="253">
        <f t="shared" si="174"/>
        <v>125</v>
      </c>
      <c r="D705" s="253">
        <v>0</v>
      </c>
      <c r="E705" s="205">
        <v>125</v>
      </c>
      <c r="F705" s="253">
        <v>0</v>
      </c>
      <c r="G705" s="253">
        <v>0</v>
      </c>
      <c r="H705" s="253">
        <v>0</v>
      </c>
      <c r="I705" s="253">
        <v>0</v>
      </c>
    </row>
    <row r="706" spans="1:9" s="262" customFormat="1">
      <c r="A706" s="217"/>
      <c r="B706" s="219" t="s">
        <v>32</v>
      </c>
      <c r="C706" s="205">
        <f t="shared" si="174"/>
        <v>125</v>
      </c>
      <c r="D706" s="205">
        <v>0</v>
      </c>
      <c r="E706" s="205">
        <v>125</v>
      </c>
      <c r="F706" s="205">
        <v>0</v>
      </c>
      <c r="G706" s="205">
        <v>0</v>
      </c>
      <c r="H706" s="205">
        <v>0</v>
      </c>
      <c r="I706" s="205">
        <v>0</v>
      </c>
    </row>
    <row r="707" spans="1:9" s="215" customFormat="1" ht="25.5">
      <c r="A707" s="605" t="s">
        <v>284</v>
      </c>
      <c r="B707" s="241" t="s">
        <v>31</v>
      </c>
      <c r="C707" s="253">
        <f t="shared" si="174"/>
        <v>4</v>
      </c>
      <c r="D707" s="253">
        <v>0</v>
      </c>
      <c r="E707" s="205">
        <v>4</v>
      </c>
      <c r="F707" s="253">
        <v>0</v>
      </c>
      <c r="G707" s="253">
        <v>0</v>
      </c>
      <c r="H707" s="253">
        <v>0</v>
      </c>
      <c r="I707" s="253">
        <v>0</v>
      </c>
    </row>
    <row r="708" spans="1:9" s="262" customFormat="1">
      <c r="A708" s="217"/>
      <c r="B708" s="219" t="s">
        <v>32</v>
      </c>
      <c r="C708" s="205">
        <f t="shared" si="174"/>
        <v>4</v>
      </c>
      <c r="D708" s="205">
        <v>0</v>
      </c>
      <c r="E708" s="205">
        <v>4</v>
      </c>
      <c r="F708" s="205">
        <v>0</v>
      </c>
      <c r="G708" s="205">
        <v>0</v>
      </c>
      <c r="H708" s="205">
        <v>0</v>
      </c>
      <c r="I708" s="205">
        <v>0</v>
      </c>
    </row>
    <row r="709" spans="1:9" s="215" customFormat="1">
      <c r="A709" s="605" t="s">
        <v>285</v>
      </c>
      <c r="B709" s="241" t="s">
        <v>31</v>
      </c>
      <c r="C709" s="253">
        <f t="shared" si="174"/>
        <v>35</v>
      </c>
      <c r="D709" s="253">
        <v>0</v>
      </c>
      <c r="E709" s="205">
        <v>35</v>
      </c>
      <c r="F709" s="253">
        <v>0</v>
      </c>
      <c r="G709" s="253">
        <v>0</v>
      </c>
      <c r="H709" s="253">
        <v>0</v>
      </c>
      <c r="I709" s="253">
        <v>0</v>
      </c>
    </row>
    <row r="710" spans="1:9" s="262" customFormat="1">
      <c r="A710" s="217"/>
      <c r="B710" s="219" t="s">
        <v>32</v>
      </c>
      <c r="C710" s="205">
        <f t="shared" si="174"/>
        <v>35</v>
      </c>
      <c r="D710" s="205">
        <v>0</v>
      </c>
      <c r="E710" s="205">
        <v>35</v>
      </c>
      <c r="F710" s="205">
        <v>0</v>
      </c>
      <c r="G710" s="205">
        <v>0</v>
      </c>
      <c r="H710" s="205">
        <v>0</v>
      </c>
      <c r="I710" s="205">
        <v>0</v>
      </c>
    </row>
    <row r="711" spans="1:9" s="215" customFormat="1" ht="25.5">
      <c r="A711" s="605" t="s">
        <v>286</v>
      </c>
      <c r="B711" s="241" t="s">
        <v>31</v>
      </c>
      <c r="C711" s="253">
        <f t="shared" si="174"/>
        <v>3</v>
      </c>
      <c r="D711" s="253">
        <v>0</v>
      </c>
      <c r="E711" s="205">
        <v>3</v>
      </c>
      <c r="F711" s="253">
        <v>0</v>
      </c>
      <c r="G711" s="253">
        <v>0</v>
      </c>
      <c r="H711" s="253">
        <v>0</v>
      </c>
      <c r="I711" s="253">
        <v>0</v>
      </c>
    </row>
    <row r="712" spans="1:9" s="210" customFormat="1">
      <c r="A712" s="12"/>
      <c r="B712" s="26" t="s">
        <v>32</v>
      </c>
      <c r="C712" s="72">
        <f t="shared" si="174"/>
        <v>3</v>
      </c>
      <c r="D712" s="72">
        <v>0</v>
      </c>
      <c r="E712" s="72">
        <v>3</v>
      </c>
      <c r="F712" s="72">
        <v>0</v>
      </c>
      <c r="G712" s="72">
        <v>0</v>
      </c>
      <c r="H712" s="72">
        <v>0</v>
      </c>
      <c r="I712" s="72">
        <v>0</v>
      </c>
    </row>
    <row r="713" spans="1:9" s="214" customFormat="1" ht="38.25">
      <c r="A713" s="605" t="s">
        <v>287</v>
      </c>
      <c r="B713" s="241" t="s">
        <v>31</v>
      </c>
      <c r="C713" s="253">
        <f t="shared" si="174"/>
        <v>12</v>
      </c>
      <c r="D713" s="253">
        <v>0</v>
      </c>
      <c r="E713" s="72">
        <f>10+2</f>
        <v>12</v>
      </c>
      <c r="F713" s="253">
        <v>0</v>
      </c>
      <c r="G713" s="253">
        <v>0</v>
      </c>
      <c r="H713" s="253">
        <v>0</v>
      </c>
      <c r="I713" s="253">
        <v>0</v>
      </c>
    </row>
    <row r="714" spans="1:9" s="210" customFormat="1">
      <c r="A714" s="12"/>
      <c r="B714" s="26" t="s">
        <v>32</v>
      </c>
      <c r="C714" s="72">
        <f t="shared" si="174"/>
        <v>12</v>
      </c>
      <c r="D714" s="72">
        <v>0</v>
      </c>
      <c r="E714" s="72">
        <f>10+2</f>
        <v>12</v>
      </c>
      <c r="F714" s="72">
        <v>0</v>
      </c>
      <c r="G714" s="72">
        <v>0</v>
      </c>
      <c r="H714" s="72">
        <v>0</v>
      </c>
      <c r="I714" s="72">
        <v>0</v>
      </c>
    </row>
    <row r="715" spans="1:9" s="215" customFormat="1">
      <c r="A715" s="504" t="s">
        <v>288</v>
      </c>
      <c r="B715" s="241" t="s">
        <v>31</v>
      </c>
      <c r="C715" s="253">
        <f t="shared" si="174"/>
        <v>5</v>
      </c>
      <c r="D715" s="253">
        <v>0</v>
      </c>
      <c r="E715" s="205">
        <v>5</v>
      </c>
      <c r="F715" s="253">
        <v>0</v>
      </c>
      <c r="G715" s="253">
        <v>0</v>
      </c>
      <c r="H715" s="253">
        <v>0</v>
      </c>
      <c r="I715" s="253">
        <v>0</v>
      </c>
    </row>
    <row r="716" spans="1:9" s="262" customFormat="1">
      <c r="A716" s="217"/>
      <c r="B716" s="219" t="s">
        <v>32</v>
      </c>
      <c r="C716" s="205">
        <f t="shared" si="174"/>
        <v>5</v>
      </c>
      <c r="D716" s="205">
        <v>0</v>
      </c>
      <c r="E716" s="205">
        <v>5</v>
      </c>
      <c r="F716" s="205">
        <v>0</v>
      </c>
      <c r="G716" s="205">
        <v>0</v>
      </c>
      <c r="H716" s="205">
        <v>0</v>
      </c>
      <c r="I716" s="205">
        <v>0</v>
      </c>
    </row>
    <row r="717" spans="1:9" s="127" customFormat="1">
      <c r="A717" s="14" t="s">
        <v>43</v>
      </c>
      <c r="B717" s="125" t="s">
        <v>31</v>
      </c>
      <c r="C717" s="126">
        <f t="shared" si="174"/>
        <v>6.5</v>
      </c>
      <c r="D717" s="126">
        <f>D719+D721</f>
        <v>6.5</v>
      </c>
      <c r="E717" s="126">
        <f t="shared" ref="E717:I718" si="183">E719+E721</f>
        <v>0</v>
      </c>
      <c r="F717" s="126">
        <f t="shared" si="183"/>
        <v>0</v>
      </c>
      <c r="G717" s="126">
        <f t="shared" si="183"/>
        <v>0</v>
      </c>
      <c r="H717" s="126">
        <f t="shared" si="183"/>
        <v>0</v>
      </c>
      <c r="I717" s="126">
        <f t="shared" si="183"/>
        <v>0</v>
      </c>
    </row>
    <row r="718" spans="1:9" s="127" customFormat="1">
      <c r="A718" s="135"/>
      <c r="B718" s="128" t="s">
        <v>32</v>
      </c>
      <c r="C718" s="126">
        <f t="shared" si="174"/>
        <v>6.5</v>
      </c>
      <c r="D718" s="126">
        <f>D720+D722</f>
        <v>6.5</v>
      </c>
      <c r="E718" s="126">
        <f t="shared" si="183"/>
        <v>0</v>
      </c>
      <c r="F718" s="126">
        <f t="shared" si="183"/>
        <v>0</v>
      </c>
      <c r="G718" s="126">
        <f t="shared" si="183"/>
        <v>0</v>
      </c>
      <c r="H718" s="126">
        <f t="shared" si="183"/>
        <v>0</v>
      </c>
      <c r="I718" s="126">
        <f t="shared" si="183"/>
        <v>0</v>
      </c>
    </row>
    <row r="719" spans="1:9" s="215" customFormat="1" ht="15">
      <c r="A719" s="444" t="s">
        <v>289</v>
      </c>
      <c r="B719" s="241" t="s">
        <v>31</v>
      </c>
      <c r="C719" s="253">
        <f t="shared" si="174"/>
        <v>3.2</v>
      </c>
      <c r="D719" s="253">
        <v>3.2</v>
      </c>
      <c r="E719" s="205">
        <v>0</v>
      </c>
      <c r="F719" s="253">
        <v>0</v>
      </c>
      <c r="G719" s="253">
        <v>0</v>
      </c>
      <c r="H719" s="253">
        <v>0</v>
      </c>
      <c r="I719" s="253">
        <v>0</v>
      </c>
    </row>
    <row r="720" spans="1:9" s="262" customFormat="1">
      <c r="A720" s="204"/>
      <c r="B720" s="219" t="s">
        <v>32</v>
      </c>
      <c r="C720" s="205">
        <f t="shared" si="174"/>
        <v>3.2</v>
      </c>
      <c r="D720" s="205">
        <v>3.2</v>
      </c>
      <c r="E720" s="205">
        <v>0</v>
      </c>
      <c r="F720" s="205">
        <v>0</v>
      </c>
      <c r="G720" s="205">
        <v>0</v>
      </c>
      <c r="H720" s="205">
        <v>0</v>
      </c>
      <c r="I720" s="205">
        <v>0</v>
      </c>
    </row>
    <row r="721" spans="1:9" s="215" customFormat="1" ht="15">
      <c r="A721" s="448" t="s">
        <v>290</v>
      </c>
      <c r="B721" s="241" t="s">
        <v>31</v>
      </c>
      <c r="C721" s="253">
        <f t="shared" si="174"/>
        <v>3.3</v>
      </c>
      <c r="D721" s="253">
        <v>3.3</v>
      </c>
      <c r="E721" s="205">
        <v>0</v>
      </c>
      <c r="F721" s="253">
        <v>0</v>
      </c>
      <c r="G721" s="253">
        <v>0</v>
      </c>
      <c r="H721" s="253">
        <v>0</v>
      </c>
      <c r="I721" s="253">
        <v>0</v>
      </c>
    </row>
    <row r="722" spans="1:9" s="210" customFormat="1">
      <c r="A722" s="21"/>
      <c r="B722" s="26" t="s">
        <v>32</v>
      </c>
      <c r="C722" s="72">
        <f t="shared" si="174"/>
        <v>3.3</v>
      </c>
      <c r="D722" s="72">
        <v>3.3</v>
      </c>
      <c r="E722" s="72">
        <v>0</v>
      </c>
      <c r="F722" s="72">
        <v>0</v>
      </c>
      <c r="G722" s="72">
        <v>0</v>
      </c>
      <c r="H722" s="72">
        <v>0</v>
      </c>
      <c r="I722" s="72">
        <v>0</v>
      </c>
    </row>
    <row r="723" spans="1:9" s="127" customFormat="1">
      <c r="A723" s="122" t="s">
        <v>44</v>
      </c>
      <c r="B723" s="125" t="s">
        <v>31</v>
      </c>
      <c r="C723" s="126">
        <f t="shared" si="174"/>
        <v>543.65</v>
      </c>
      <c r="D723" s="126">
        <f>D725+D727+D729+D731+D733+D735+D737+D739+D741+D743+D745</f>
        <v>26.650000000000002</v>
      </c>
      <c r="E723" s="126">
        <f t="shared" ref="E723:I724" si="184">E725+E727+E729+E731+E733+E735+E737+E739+E741+E743+E745</f>
        <v>517</v>
      </c>
      <c r="F723" s="126">
        <f t="shared" si="184"/>
        <v>0</v>
      </c>
      <c r="G723" s="126">
        <f t="shared" si="184"/>
        <v>0</v>
      </c>
      <c r="H723" s="126">
        <f t="shared" si="184"/>
        <v>0</v>
      </c>
      <c r="I723" s="126">
        <f t="shared" si="184"/>
        <v>0</v>
      </c>
    </row>
    <row r="724" spans="1:9" s="127" customFormat="1">
      <c r="A724" s="135"/>
      <c r="B724" s="128" t="s">
        <v>32</v>
      </c>
      <c r="C724" s="126">
        <f t="shared" si="174"/>
        <v>543.65</v>
      </c>
      <c r="D724" s="126">
        <f>D726+D728+D730+D732+D734+D736+D738+D740+D742+D744+D746</f>
        <v>26.650000000000002</v>
      </c>
      <c r="E724" s="126">
        <f t="shared" si="184"/>
        <v>517</v>
      </c>
      <c r="F724" s="126">
        <f t="shared" si="184"/>
        <v>0</v>
      </c>
      <c r="G724" s="126">
        <f t="shared" si="184"/>
        <v>0</v>
      </c>
      <c r="H724" s="126">
        <f t="shared" si="184"/>
        <v>0</v>
      </c>
      <c r="I724" s="126">
        <f t="shared" si="184"/>
        <v>0</v>
      </c>
    </row>
    <row r="725" spans="1:9" s="215" customFormat="1" ht="29.25" customHeight="1">
      <c r="A725" s="482" t="s">
        <v>291</v>
      </c>
      <c r="B725" s="241" t="s">
        <v>31</v>
      </c>
      <c r="C725" s="253">
        <f t="shared" si="174"/>
        <v>10</v>
      </c>
      <c r="D725" s="253">
        <v>10</v>
      </c>
      <c r="E725" s="253">
        <v>0</v>
      </c>
      <c r="F725" s="253">
        <v>0</v>
      </c>
      <c r="G725" s="253">
        <v>0</v>
      </c>
      <c r="H725" s="253">
        <v>0</v>
      </c>
      <c r="I725" s="253">
        <v>0</v>
      </c>
    </row>
    <row r="726" spans="1:9" s="262" customFormat="1">
      <c r="A726" s="217"/>
      <c r="B726" s="219" t="s">
        <v>32</v>
      </c>
      <c r="C726" s="205">
        <f t="shared" si="174"/>
        <v>10</v>
      </c>
      <c r="D726" s="205">
        <v>10</v>
      </c>
      <c r="E726" s="205">
        <v>0</v>
      </c>
      <c r="F726" s="205">
        <v>0</v>
      </c>
      <c r="G726" s="205">
        <v>0</v>
      </c>
      <c r="H726" s="205">
        <v>0</v>
      </c>
      <c r="I726" s="205">
        <v>0</v>
      </c>
    </row>
    <row r="727" spans="1:9" s="215" customFormat="1" ht="20.25" customHeight="1">
      <c r="A727" s="482" t="s">
        <v>292</v>
      </c>
      <c r="B727" s="241" t="s">
        <v>31</v>
      </c>
      <c r="C727" s="253">
        <f t="shared" si="174"/>
        <v>1</v>
      </c>
      <c r="D727" s="253">
        <v>1</v>
      </c>
      <c r="E727" s="253">
        <v>0</v>
      </c>
      <c r="F727" s="253">
        <v>0</v>
      </c>
      <c r="G727" s="253">
        <v>0</v>
      </c>
      <c r="H727" s="253">
        <v>0</v>
      </c>
      <c r="I727" s="253">
        <v>0</v>
      </c>
    </row>
    <row r="728" spans="1:9" s="262" customFormat="1">
      <c r="A728" s="217"/>
      <c r="B728" s="219" t="s">
        <v>32</v>
      </c>
      <c r="C728" s="205">
        <f t="shared" si="174"/>
        <v>1</v>
      </c>
      <c r="D728" s="205">
        <v>1</v>
      </c>
      <c r="E728" s="205">
        <v>0</v>
      </c>
      <c r="F728" s="205">
        <v>0</v>
      </c>
      <c r="G728" s="205">
        <v>0</v>
      </c>
      <c r="H728" s="205">
        <v>0</v>
      </c>
      <c r="I728" s="205">
        <v>0</v>
      </c>
    </row>
    <row r="729" spans="1:9" s="215" customFormat="1" ht="16.5" customHeight="1">
      <c r="A729" s="504" t="s">
        <v>293</v>
      </c>
      <c r="B729" s="241" t="s">
        <v>31</v>
      </c>
      <c r="C729" s="253">
        <f t="shared" si="174"/>
        <v>5.3</v>
      </c>
      <c r="D729" s="253">
        <v>5.3</v>
      </c>
      <c r="E729" s="205">
        <v>0</v>
      </c>
      <c r="F729" s="253">
        <v>0</v>
      </c>
      <c r="G729" s="253">
        <v>0</v>
      </c>
      <c r="H729" s="253">
        <v>0</v>
      </c>
      <c r="I729" s="253">
        <v>0</v>
      </c>
    </row>
    <row r="730" spans="1:9" s="27" customFormat="1">
      <c r="A730" s="12"/>
      <c r="B730" s="26" t="s">
        <v>32</v>
      </c>
      <c r="C730" s="72">
        <f t="shared" si="174"/>
        <v>5.3</v>
      </c>
      <c r="D730" s="72">
        <v>5.3</v>
      </c>
      <c r="E730" s="72">
        <v>0</v>
      </c>
      <c r="F730" s="72">
        <v>0</v>
      </c>
      <c r="G730" s="72">
        <v>0</v>
      </c>
      <c r="H730" s="72">
        <v>0</v>
      </c>
      <c r="I730" s="72">
        <v>0</v>
      </c>
    </row>
    <row r="731" spans="1:9" s="215" customFormat="1" ht="16.5" customHeight="1">
      <c r="A731" s="606" t="s">
        <v>294</v>
      </c>
      <c r="B731" s="241" t="s">
        <v>31</v>
      </c>
      <c r="C731" s="253">
        <f t="shared" si="174"/>
        <v>5.4</v>
      </c>
      <c r="D731" s="253">
        <v>5.4</v>
      </c>
      <c r="E731" s="205">
        <v>0</v>
      </c>
      <c r="F731" s="253">
        <v>0</v>
      </c>
      <c r="G731" s="253">
        <v>0</v>
      </c>
      <c r="H731" s="253">
        <v>0</v>
      </c>
      <c r="I731" s="253">
        <v>0</v>
      </c>
    </row>
    <row r="732" spans="1:9" s="262" customFormat="1">
      <c r="A732" s="217"/>
      <c r="B732" s="219" t="s">
        <v>32</v>
      </c>
      <c r="C732" s="205">
        <f t="shared" si="174"/>
        <v>5.4</v>
      </c>
      <c r="D732" s="205">
        <v>5.4</v>
      </c>
      <c r="E732" s="205">
        <v>0</v>
      </c>
      <c r="F732" s="205">
        <v>0</v>
      </c>
      <c r="G732" s="205">
        <v>0</v>
      </c>
      <c r="H732" s="205">
        <v>0</v>
      </c>
      <c r="I732" s="205">
        <v>0</v>
      </c>
    </row>
    <row r="733" spans="1:9" s="215" customFormat="1" ht="16.5" customHeight="1">
      <c r="A733" s="482" t="s">
        <v>295</v>
      </c>
      <c r="B733" s="241" t="s">
        <v>31</v>
      </c>
      <c r="C733" s="253">
        <f t="shared" si="174"/>
        <v>1.65</v>
      </c>
      <c r="D733" s="253">
        <v>1.65</v>
      </c>
      <c r="E733" s="253">
        <v>0</v>
      </c>
      <c r="F733" s="253">
        <v>0</v>
      </c>
      <c r="G733" s="253">
        <v>0</v>
      </c>
      <c r="H733" s="253">
        <v>0</v>
      </c>
      <c r="I733" s="253">
        <v>0</v>
      </c>
    </row>
    <row r="734" spans="1:9" s="262" customFormat="1">
      <c r="A734" s="217"/>
      <c r="B734" s="219" t="s">
        <v>32</v>
      </c>
      <c r="C734" s="205">
        <f t="shared" si="174"/>
        <v>1.65</v>
      </c>
      <c r="D734" s="205">
        <v>1.65</v>
      </c>
      <c r="E734" s="205">
        <v>0</v>
      </c>
      <c r="F734" s="205">
        <v>0</v>
      </c>
      <c r="G734" s="205">
        <v>0</v>
      </c>
      <c r="H734" s="205">
        <v>0</v>
      </c>
      <c r="I734" s="205">
        <v>0</v>
      </c>
    </row>
    <row r="735" spans="1:9" s="215" customFormat="1" ht="16.5" customHeight="1">
      <c r="A735" s="504" t="s">
        <v>293</v>
      </c>
      <c r="B735" s="241" t="s">
        <v>31</v>
      </c>
      <c r="C735" s="253">
        <f t="shared" ref="C735:C746" si="185">D735+E735+F735+G735+H735+I735</f>
        <v>3.3</v>
      </c>
      <c r="D735" s="253">
        <v>3.3</v>
      </c>
      <c r="E735" s="205">
        <v>0</v>
      </c>
      <c r="F735" s="253">
        <v>0</v>
      </c>
      <c r="G735" s="253">
        <v>0</v>
      </c>
      <c r="H735" s="253">
        <v>0</v>
      </c>
      <c r="I735" s="253">
        <v>0</v>
      </c>
    </row>
    <row r="736" spans="1:9" s="262" customFormat="1">
      <c r="A736" s="217"/>
      <c r="B736" s="219" t="s">
        <v>32</v>
      </c>
      <c r="C736" s="205">
        <f t="shared" si="185"/>
        <v>3.3</v>
      </c>
      <c r="D736" s="205">
        <v>3.3</v>
      </c>
      <c r="E736" s="205">
        <v>0</v>
      </c>
      <c r="F736" s="205">
        <v>0</v>
      </c>
      <c r="G736" s="205">
        <v>0</v>
      </c>
      <c r="H736" s="205">
        <v>0</v>
      </c>
      <c r="I736" s="205">
        <v>0</v>
      </c>
    </row>
    <row r="737" spans="1:9" s="215" customFormat="1" ht="16.5" customHeight="1">
      <c r="A737" s="504" t="s">
        <v>293</v>
      </c>
      <c r="B737" s="241" t="s">
        <v>31</v>
      </c>
      <c r="C737" s="253">
        <f t="shared" si="185"/>
        <v>22</v>
      </c>
      <c r="D737" s="253">
        <v>0</v>
      </c>
      <c r="E737" s="205">
        <f>19+3</f>
        <v>22</v>
      </c>
      <c r="F737" s="253">
        <v>0</v>
      </c>
      <c r="G737" s="253">
        <v>0</v>
      </c>
      <c r="H737" s="253">
        <v>0</v>
      </c>
      <c r="I737" s="253">
        <v>0</v>
      </c>
    </row>
    <row r="738" spans="1:9" s="262" customFormat="1">
      <c r="A738" s="217"/>
      <c r="B738" s="219" t="s">
        <v>32</v>
      </c>
      <c r="C738" s="205">
        <f t="shared" si="185"/>
        <v>22</v>
      </c>
      <c r="D738" s="205">
        <v>0</v>
      </c>
      <c r="E738" s="205">
        <f>19+3</f>
        <v>22</v>
      </c>
      <c r="F738" s="205">
        <v>0</v>
      </c>
      <c r="G738" s="205">
        <v>0</v>
      </c>
      <c r="H738" s="205">
        <v>0</v>
      </c>
      <c r="I738" s="205">
        <v>0</v>
      </c>
    </row>
    <row r="739" spans="1:9" s="215" customFormat="1" ht="16.5" customHeight="1">
      <c r="A739" s="482" t="s">
        <v>296</v>
      </c>
      <c r="B739" s="241" t="s">
        <v>31</v>
      </c>
      <c r="C739" s="253">
        <f t="shared" si="185"/>
        <v>24</v>
      </c>
      <c r="D739" s="253">
        <v>0</v>
      </c>
      <c r="E739" s="205">
        <v>24</v>
      </c>
      <c r="F739" s="253">
        <v>0</v>
      </c>
      <c r="G739" s="253">
        <v>0</v>
      </c>
      <c r="H739" s="253">
        <v>0</v>
      </c>
      <c r="I739" s="253">
        <v>0</v>
      </c>
    </row>
    <row r="740" spans="1:9" s="27" customFormat="1">
      <c r="A740" s="12"/>
      <c r="B740" s="26" t="s">
        <v>32</v>
      </c>
      <c r="C740" s="72">
        <f t="shared" si="185"/>
        <v>24</v>
      </c>
      <c r="D740" s="72">
        <v>0</v>
      </c>
      <c r="E740" s="72">
        <v>24</v>
      </c>
      <c r="F740" s="72">
        <v>0</v>
      </c>
      <c r="G740" s="72">
        <v>0</v>
      </c>
      <c r="H740" s="72">
        <v>0</v>
      </c>
      <c r="I740" s="72">
        <v>0</v>
      </c>
    </row>
    <row r="741" spans="1:9" s="215" customFormat="1" ht="15" customHeight="1">
      <c r="A741" s="462" t="s">
        <v>297</v>
      </c>
      <c r="B741" s="241" t="s">
        <v>31</v>
      </c>
      <c r="C741" s="253">
        <f t="shared" si="185"/>
        <v>274</v>
      </c>
      <c r="D741" s="253">
        <v>0</v>
      </c>
      <c r="E741" s="253">
        <v>274</v>
      </c>
      <c r="F741" s="253">
        <v>0</v>
      </c>
      <c r="G741" s="253">
        <v>0</v>
      </c>
      <c r="H741" s="253">
        <v>0</v>
      </c>
      <c r="I741" s="253">
        <v>0</v>
      </c>
    </row>
    <row r="742" spans="1:9" s="262" customFormat="1">
      <c r="A742" s="217"/>
      <c r="B742" s="219" t="s">
        <v>32</v>
      </c>
      <c r="C742" s="205">
        <f t="shared" si="185"/>
        <v>274</v>
      </c>
      <c r="D742" s="205">
        <v>0</v>
      </c>
      <c r="E742" s="205">
        <v>274</v>
      </c>
      <c r="F742" s="205">
        <v>0</v>
      </c>
      <c r="G742" s="205">
        <v>0</v>
      </c>
      <c r="H742" s="205">
        <v>0</v>
      </c>
      <c r="I742" s="205">
        <v>0</v>
      </c>
    </row>
    <row r="743" spans="1:9" s="215" customFormat="1" ht="15" customHeight="1">
      <c r="A743" s="607" t="s">
        <v>298</v>
      </c>
      <c r="B743" s="241" t="s">
        <v>31</v>
      </c>
      <c r="C743" s="253">
        <f t="shared" si="185"/>
        <v>180</v>
      </c>
      <c r="D743" s="253">
        <v>0</v>
      </c>
      <c r="E743" s="253">
        <v>180</v>
      </c>
      <c r="F743" s="253">
        <v>0</v>
      </c>
      <c r="G743" s="253">
        <v>0</v>
      </c>
      <c r="H743" s="253">
        <v>0</v>
      </c>
      <c r="I743" s="253">
        <v>0</v>
      </c>
    </row>
    <row r="744" spans="1:9" s="27" customFormat="1">
      <c r="A744" s="12"/>
      <c r="B744" s="26" t="s">
        <v>32</v>
      </c>
      <c r="C744" s="72">
        <f t="shared" si="185"/>
        <v>180</v>
      </c>
      <c r="D744" s="72">
        <v>0</v>
      </c>
      <c r="E744" s="72">
        <v>180</v>
      </c>
      <c r="F744" s="72">
        <v>0</v>
      </c>
      <c r="G744" s="72">
        <v>0</v>
      </c>
      <c r="H744" s="72">
        <v>0</v>
      </c>
      <c r="I744" s="72">
        <v>0</v>
      </c>
    </row>
    <row r="745" spans="1:9" s="215" customFormat="1" ht="15" customHeight="1">
      <c r="A745" s="462" t="s">
        <v>293</v>
      </c>
      <c r="B745" s="241" t="s">
        <v>31</v>
      </c>
      <c r="C745" s="253">
        <f t="shared" si="185"/>
        <v>17</v>
      </c>
      <c r="D745" s="253">
        <v>0</v>
      </c>
      <c r="E745" s="205">
        <f>1+5+7+3+1</f>
        <v>17</v>
      </c>
      <c r="F745" s="253">
        <v>0</v>
      </c>
      <c r="G745" s="253">
        <v>0</v>
      </c>
      <c r="H745" s="253">
        <v>0</v>
      </c>
      <c r="I745" s="253">
        <v>0</v>
      </c>
    </row>
    <row r="746" spans="1:9" s="262" customFormat="1">
      <c r="A746" s="204"/>
      <c r="B746" s="219" t="s">
        <v>32</v>
      </c>
      <c r="C746" s="205">
        <f t="shared" si="185"/>
        <v>17</v>
      </c>
      <c r="D746" s="205">
        <v>0</v>
      </c>
      <c r="E746" s="205">
        <f>1+5+7+3+1</f>
        <v>17</v>
      </c>
      <c r="F746" s="205">
        <v>0</v>
      </c>
      <c r="G746" s="205">
        <v>0</v>
      </c>
      <c r="H746" s="205">
        <v>0</v>
      </c>
      <c r="I746" s="205">
        <v>0</v>
      </c>
    </row>
    <row r="747" spans="1:9">
      <c r="A747" s="693" t="s">
        <v>299</v>
      </c>
      <c r="B747" s="691"/>
      <c r="C747" s="691"/>
      <c r="D747" s="691"/>
      <c r="E747" s="691"/>
      <c r="F747" s="691"/>
      <c r="G747" s="691"/>
      <c r="H747" s="691"/>
      <c r="I747" s="692"/>
    </row>
    <row r="748" spans="1:9">
      <c r="A748" s="79" t="s">
        <v>57</v>
      </c>
      <c r="B748" s="196" t="s">
        <v>31</v>
      </c>
      <c r="C748" s="192">
        <f t="shared" ref="C748:C773" si="186">D748+E748+F748+G748+H748+I748</f>
        <v>63</v>
      </c>
      <c r="D748" s="192">
        <f t="shared" ref="D748:I753" si="187">D750</f>
        <v>61</v>
      </c>
      <c r="E748" s="192">
        <f t="shared" si="187"/>
        <v>2</v>
      </c>
      <c r="F748" s="192">
        <f t="shared" si="187"/>
        <v>0</v>
      </c>
      <c r="G748" s="192">
        <f t="shared" si="187"/>
        <v>0</v>
      </c>
      <c r="H748" s="192">
        <f t="shared" si="187"/>
        <v>0</v>
      </c>
      <c r="I748" s="192">
        <f t="shared" si="187"/>
        <v>0</v>
      </c>
    </row>
    <row r="749" spans="1:9">
      <c r="A749" s="21" t="s">
        <v>90</v>
      </c>
      <c r="B749" s="197" t="s">
        <v>32</v>
      </c>
      <c r="C749" s="192">
        <f t="shared" si="186"/>
        <v>63</v>
      </c>
      <c r="D749" s="192">
        <f t="shared" si="187"/>
        <v>61</v>
      </c>
      <c r="E749" s="192">
        <f t="shared" si="187"/>
        <v>2</v>
      </c>
      <c r="F749" s="192">
        <f t="shared" si="187"/>
        <v>0</v>
      </c>
      <c r="G749" s="192">
        <f t="shared" si="187"/>
        <v>0</v>
      </c>
      <c r="H749" s="192">
        <f t="shared" si="187"/>
        <v>0</v>
      </c>
      <c r="I749" s="192">
        <f t="shared" si="187"/>
        <v>0</v>
      </c>
    </row>
    <row r="750" spans="1:9">
      <c r="A750" s="14" t="s">
        <v>49</v>
      </c>
      <c r="B750" s="162" t="s">
        <v>31</v>
      </c>
      <c r="C750" s="52">
        <f t="shared" si="186"/>
        <v>63</v>
      </c>
      <c r="D750" s="52">
        <f t="shared" si="187"/>
        <v>61</v>
      </c>
      <c r="E750" s="52">
        <f t="shared" si="187"/>
        <v>2</v>
      </c>
      <c r="F750" s="52">
        <f t="shared" si="187"/>
        <v>0</v>
      </c>
      <c r="G750" s="52">
        <f t="shared" si="187"/>
        <v>0</v>
      </c>
      <c r="H750" s="52">
        <f t="shared" si="187"/>
        <v>0</v>
      </c>
      <c r="I750" s="52">
        <f t="shared" si="187"/>
        <v>0</v>
      </c>
    </row>
    <row r="751" spans="1:9">
      <c r="A751" s="21" t="s">
        <v>92</v>
      </c>
      <c r="B751" s="4" t="s">
        <v>32</v>
      </c>
      <c r="C751" s="52">
        <f t="shared" si="186"/>
        <v>63</v>
      </c>
      <c r="D751" s="52">
        <f t="shared" si="187"/>
        <v>61</v>
      </c>
      <c r="E751" s="52">
        <f t="shared" si="187"/>
        <v>2</v>
      </c>
      <c r="F751" s="52">
        <f t="shared" si="187"/>
        <v>0</v>
      </c>
      <c r="G751" s="52">
        <f t="shared" si="187"/>
        <v>0</v>
      </c>
      <c r="H751" s="52">
        <f t="shared" si="187"/>
        <v>0</v>
      </c>
      <c r="I751" s="52">
        <f t="shared" si="187"/>
        <v>0</v>
      </c>
    </row>
    <row r="752" spans="1:9">
      <c r="A752" s="19" t="s">
        <v>39</v>
      </c>
      <c r="B752" s="3" t="s">
        <v>31</v>
      </c>
      <c r="C752" s="52">
        <f t="shared" si="186"/>
        <v>63</v>
      </c>
      <c r="D752" s="52">
        <f t="shared" si="187"/>
        <v>61</v>
      </c>
      <c r="E752" s="52">
        <f t="shared" si="187"/>
        <v>2</v>
      </c>
      <c r="F752" s="52">
        <f t="shared" si="187"/>
        <v>0</v>
      </c>
      <c r="G752" s="52">
        <f t="shared" si="187"/>
        <v>0</v>
      </c>
      <c r="H752" s="52">
        <f t="shared" si="187"/>
        <v>0</v>
      </c>
      <c r="I752" s="52">
        <f t="shared" si="187"/>
        <v>0</v>
      </c>
    </row>
    <row r="753" spans="1:15">
      <c r="A753" s="16"/>
      <c r="B753" s="4" t="s">
        <v>32</v>
      </c>
      <c r="C753" s="52">
        <f t="shared" si="186"/>
        <v>63</v>
      </c>
      <c r="D753" s="52">
        <f t="shared" si="187"/>
        <v>61</v>
      </c>
      <c r="E753" s="52">
        <f t="shared" si="187"/>
        <v>2</v>
      </c>
      <c r="F753" s="52">
        <f t="shared" si="187"/>
        <v>0</v>
      </c>
      <c r="G753" s="52">
        <f t="shared" si="187"/>
        <v>0</v>
      </c>
      <c r="H753" s="52">
        <f t="shared" si="187"/>
        <v>0</v>
      </c>
      <c r="I753" s="52">
        <f t="shared" si="187"/>
        <v>0</v>
      </c>
    </row>
    <row r="754" spans="1:15">
      <c r="A754" s="31" t="s">
        <v>53</v>
      </c>
      <c r="B754" s="162" t="s">
        <v>31</v>
      </c>
      <c r="C754" s="52">
        <f t="shared" si="186"/>
        <v>63</v>
      </c>
      <c r="D754" s="52">
        <f>D756+D764</f>
        <v>61</v>
      </c>
      <c r="E754" s="52">
        <f t="shared" ref="E754:I755" si="188">E756+E764</f>
        <v>2</v>
      </c>
      <c r="F754" s="52">
        <f t="shared" si="188"/>
        <v>0</v>
      </c>
      <c r="G754" s="52">
        <f t="shared" si="188"/>
        <v>0</v>
      </c>
      <c r="H754" s="52">
        <f t="shared" si="188"/>
        <v>0</v>
      </c>
      <c r="I754" s="52">
        <f t="shared" si="188"/>
        <v>0</v>
      </c>
    </row>
    <row r="755" spans="1:15">
      <c r="A755" s="12"/>
      <c r="B755" s="4" t="s">
        <v>32</v>
      </c>
      <c r="C755" s="52">
        <f t="shared" si="186"/>
        <v>63</v>
      </c>
      <c r="D755" s="52">
        <f>D757+D765</f>
        <v>61</v>
      </c>
      <c r="E755" s="52">
        <f t="shared" si="188"/>
        <v>2</v>
      </c>
      <c r="F755" s="52">
        <f t="shared" si="188"/>
        <v>0</v>
      </c>
      <c r="G755" s="52">
        <f t="shared" si="188"/>
        <v>0</v>
      </c>
      <c r="H755" s="52">
        <f t="shared" si="188"/>
        <v>0</v>
      </c>
      <c r="I755" s="52">
        <f t="shared" si="188"/>
        <v>0</v>
      </c>
    </row>
    <row r="756" spans="1:15" s="95" customFormat="1">
      <c r="A756" s="58" t="s">
        <v>42</v>
      </c>
      <c r="B756" s="130" t="s">
        <v>31</v>
      </c>
      <c r="C756" s="131">
        <f t="shared" si="186"/>
        <v>59</v>
      </c>
      <c r="D756" s="131">
        <f t="shared" ref="D756:I757" si="189">D758</f>
        <v>59</v>
      </c>
      <c r="E756" s="131">
        <f t="shared" si="189"/>
        <v>0</v>
      </c>
      <c r="F756" s="131">
        <f t="shared" si="189"/>
        <v>0</v>
      </c>
      <c r="G756" s="131">
        <f t="shared" si="189"/>
        <v>0</v>
      </c>
      <c r="H756" s="131">
        <f t="shared" si="189"/>
        <v>0</v>
      </c>
      <c r="I756" s="131">
        <f t="shared" si="189"/>
        <v>0</v>
      </c>
    </row>
    <row r="757" spans="1:15" s="95" customFormat="1">
      <c r="A757" s="132"/>
      <c r="B757" s="133" t="s">
        <v>32</v>
      </c>
      <c r="C757" s="131">
        <f t="shared" si="186"/>
        <v>59</v>
      </c>
      <c r="D757" s="131">
        <f t="shared" si="189"/>
        <v>59</v>
      </c>
      <c r="E757" s="126">
        <f t="shared" si="189"/>
        <v>0</v>
      </c>
      <c r="F757" s="131">
        <f t="shared" si="189"/>
        <v>0</v>
      </c>
      <c r="G757" s="131">
        <f t="shared" si="189"/>
        <v>0</v>
      </c>
      <c r="H757" s="131">
        <f t="shared" si="189"/>
        <v>0</v>
      </c>
      <c r="I757" s="131">
        <f t="shared" si="189"/>
        <v>0</v>
      </c>
    </row>
    <row r="758" spans="1:15" s="174" customFormat="1">
      <c r="A758" s="232" t="s">
        <v>300</v>
      </c>
      <c r="B758" s="63" t="s">
        <v>31</v>
      </c>
      <c r="C758" s="78">
        <f t="shared" si="186"/>
        <v>59</v>
      </c>
      <c r="D758" s="78">
        <f>D760+D762</f>
        <v>59</v>
      </c>
      <c r="E758" s="78">
        <f t="shared" ref="E758:I759" si="190">E760+E762</f>
        <v>0</v>
      </c>
      <c r="F758" s="78">
        <f t="shared" si="190"/>
        <v>0</v>
      </c>
      <c r="G758" s="78">
        <f t="shared" si="190"/>
        <v>0</v>
      </c>
      <c r="H758" s="78">
        <f t="shared" si="190"/>
        <v>0</v>
      </c>
      <c r="I758" s="78">
        <f t="shared" si="190"/>
        <v>0</v>
      </c>
    </row>
    <row r="759" spans="1:15" s="174" customFormat="1">
      <c r="A759" s="12"/>
      <c r="B759" s="62" t="s">
        <v>32</v>
      </c>
      <c r="C759" s="78">
        <f t="shared" si="186"/>
        <v>59</v>
      </c>
      <c r="D759" s="78">
        <f>D761+D763</f>
        <v>59</v>
      </c>
      <c r="E759" s="78">
        <f t="shared" si="190"/>
        <v>0</v>
      </c>
      <c r="F759" s="78">
        <f t="shared" si="190"/>
        <v>0</v>
      </c>
      <c r="G759" s="78">
        <f t="shared" si="190"/>
        <v>0</v>
      </c>
      <c r="H759" s="78">
        <f t="shared" si="190"/>
        <v>0</v>
      </c>
      <c r="I759" s="78">
        <f t="shared" si="190"/>
        <v>0</v>
      </c>
    </row>
    <row r="760" spans="1:15" s="262" customFormat="1">
      <c r="A760" s="608" t="s">
        <v>288</v>
      </c>
      <c r="B760" s="241" t="s">
        <v>31</v>
      </c>
      <c r="C760" s="253">
        <f t="shared" si="186"/>
        <v>4</v>
      </c>
      <c r="D760" s="253">
        <v>4</v>
      </c>
      <c r="E760" s="253">
        <v>0</v>
      </c>
      <c r="F760" s="253">
        <v>0</v>
      </c>
      <c r="G760" s="253">
        <v>0</v>
      </c>
      <c r="H760" s="253">
        <v>0</v>
      </c>
      <c r="I760" s="253">
        <v>0</v>
      </c>
      <c r="J760" s="713"/>
      <c r="K760" s="779"/>
      <c r="L760" s="779"/>
      <c r="M760" s="779"/>
      <c r="N760" s="779"/>
      <c r="O760" s="779"/>
    </row>
    <row r="761" spans="1:15" s="262" customFormat="1">
      <c r="A761" s="217"/>
      <c r="B761" s="228" t="s">
        <v>32</v>
      </c>
      <c r="C761" s="253">
        <f t="shared" si="186"/>
        <v>4</v>
      </c>
      <c r="D761" s="253">
        <v>4</v>
      </c>
      <c r="E761" s="253">
        <v>0</v>
      </c>
      <c r="F761" s="253">
        <v>0</v>
      </c>
      <c r="G761" s="253">
        <v>0</v>
      </c>
      <c r="H761" s="253">
        <v>0</v>
      </c>
      <c r="I761" s="253">
        <v>0</v>
      </c>
      <c r="J761" s="713"/>
      <c r="K761" s="779"/>
      <c r="L761" s="779"/>
      <c r="M761" s="779"/>
      <c r="N761" s="779"/>
      <c r="O761" s="779"/>
    </row>
    <row r="762" spans="1:15" s="262" customFormat="1">
      <c r="A762" s="482" t="s">
        <v>270</v>
      </c>
      <c r="B762" s="241" t="s">
        <v>31</v>
      </c>
      <c r="C762" s="253">
        <f t="shared" si="186"/>
        <v>55</v>
      </c>
      <c r="D762" s="253">
        <v>55</v>
      </c>
      <c r="E762" s="253">
        <v>0</v>
      </c>
      <c r="F762" s="253">
        <v>0</v>
      </c>
      <c r="G762" s="253">
        <v>0</v>
      </c>
      <c r="H762" s="253">
        <v>0</v>
      </c>
      <c r="I762" s="253">
        <v>0</v>
      </c>
      <c r="J762" s="714"/>
      <c r="K762" s="780"/>
      <c r="L762" s="780"/>
      <c r="M762" s="780"/>
      <c r="N762" s="780"/>
      <c r="O762" s="780"/>
    </row>
    <row r="763" spans="1:15" s="209" customFormat="1">
      <c r="A763" s="12"/>
      <c r="B763" s="62" t="s">
        <v>32</v>
      </c>
      <c r="C763" s="78">
        <f t="shared" si="186"/>
        <v>55</v>
      </c>
      <c r="D763" s="78">
        <v>55</v>
      </c>
      <c r="E763" s="64">
        <v>0</v>
      </c>
      <c r="F763" s="78">
        <v>0</v>
      </c>
      <c r="G763" s="78">
        <v>0</v>
      </c>
      <c r="H763" s="78">
        <v>0</v>
      </c>
      <c r="I763" s="78">
        <v>0</v>
      </c>
      <c r="J763" s="714"/>
      <c r="K763" s="780"/>
      <c r="L763" s="780"/>
      <c r="M763" s="780"/>
      <c r="N763" s="780"/>
      <c r="O763" s="780"/>
    </row>
    <row r="764" spans="1:15" s="127" customFormat="1">
      <c r="A764" s="134" t="s">
        <v>44</v>
      </c>
      <c r="B764" s="125" t="s">
        <v>31</v>
      </c>
      <c r="C764" s="126">
        <f t="shared" si="186"/>
        <v>4</v>
      </c>
      <c r="D764" s="126">
        <f>D766</f>
        <v>2</v>
      </c>
      <c r="E764" s="126">
        <f t="shared" ref="E764:I765" si="191">E766</f>
        <v>2</v>
      </c>
      <c r="F764" s="126">
        <f t="shared" si="191"/>
        <v>0</v>
      </c>
      <c r="G764" s="126">
        <f t="shared" si="191"/>
        <v>0</v>
      </c>
      <c r="H764" s="126">
        <f t="shared" si="191"/>
        <v>0</v>
      </c>
      <c r="I764" s="126">
        <f t="shared" si="191"/>
        <v>0</v>
      </c>
    </row>
    <row r="765" spans="1:15" s="127" customFormat="1">
      <c r="A765" s="135"/>
      <c r="B765" s="128" t="s">
        <v>32</v>
      </c>
      <c r="C765" s="126">
        <f t="shared" si="186"/>
        <v>4</v>
      </c>
      <c r="D765" s="126">
        <f>D767</f>
        <v>2</v>
      </c>
      <c r="E765" s="126">
        <f t="shared" si="191"/>
        <v>2</v>
      </c>
      <c r="F765" s="126">
        <f t="shared" si="191"/>
        <v>0</v>
      </c>
      <c r="G765" s="126">
        <f t="shared" si="191"/>
        <v>0</v>
      </c>
      <c r="H765" s="126">
        <f t="shared" si="191"/>
        <v>0</v>
      </c>
      <c r="I765" s="126">
        <f t="shared" si="191"/>
        <v>0</v>
      </c>
    </row>
    <row r="766" spans="1:15" s="174" customFormat="1">
      <c r="A766" s="232" t="s">
        <v>300</v>
      </c>
      <c r="B766" s="63" t="s">
        <v>31</v>
      </c>
      <c r="C766" s="78">
        <f t="shared" si="186"/>
        <v>4</v>
      </c>
      <c r="D766" s="78">
        <f>D768+D770+D772</f>
        <v>2</v>
      </c>
      <c r="E766" s="78">
        <f t="shared" ref="E766:I767" si="192">E768+E770+E772</f>
        <v>2</v>
      </c>
      <c r="F766" s="78">
        <f t="shared" si="192"/>
        <v>0</v>
      </c>
      <c r="G766" s="78">
        <f t="shared" si="192"/>
        <v>0</v>
      </c>
      <c r="H766" s="78">
        <f t="shared" si="192"/>
        <v>0</v>
      </c>
      <c r="I766" s="78">
        <f t="shared" si="192"/>
        <v>0</v>
      </c>
    </row>
    <row r="767" spans="1:15" s="174" customFormat="1">
      <c r="A767" s="12"/>
      <c r="B767" s="62" t="s">
        <v>32</v>
      </c>
      <c r="C767" s="78">
        <f t="shared" si="186"/>
        <v>4</v>
      </c>
      <c r="D767" s="78">
        <f>D769+D771+D773</f>
        <v>2</v>
      </c>
      <c r="E767" s="78">
        <f t="shared" si="192"/>
        <v>2</v>
      </c>
      <c r="F767" s="78">
        <f t="shared" si="192"/>
        <v>0</v>
      </c>
      <c r="G767" s="78">
        <f t="shared" si="192"/>
        <v>0</v>
      </c>
      <c r="H767" s="78">
        <f t="shared" si="192"/>
        <v>0</v>
      </c>
      <c r="I767" s="78">
        <f t="shared" si="192"/>
        <v>0</v>
      </c>
    </row>
    <row r="768" spans="1:15" s="215" customFormat="1" ht="13.5" customHeight="1">
      <c r="A768" s="504" t="s">
        <v>301</v>
      </c>
      <c r="B768" s="241" t="s">
        <v>31</v>
      </c>
      <c r="C768" s="253">
        <f t="shared" si="186"/>
        <v>2</v>
      </c>
      <c r="D768" s="253">
        <v>2</v>
      </c>
      <c r="E768" s="253">
        <v>0</v>
      </c>
      <c r="F768" s="253">
        <v>0</v>
      </c>
      <c r="G768" s="253">
        <v>0</v>
      </c>
      <c r="H768" s="253">
        <v>0</v>
      </c>
      <c r="I768" s="253">
        <v>0</v>
      </c>
    </row>
    <row r="769" spans="1:9" s="262" customFormat="1">
      <c r="A769" s="217"/>
      <c r="B769" s="219" t="s">
        <v>32</v>
      </c>
      <c r="C769" s="205">
        <f t="shared" si="186"/>
        <v>2</v>
      </c>
      <c r="D769" s="205">
        <v>2</v>
      </c>
      <c r="E769" s="205">
        <v>0</v>
      </c>
      <c r="F769" s="205">
        <v>0</v>
      </c>
      <c r="G769" s="205">
        <v>0</v>
      </c>
      <c r="H769" s="205">
        <v>0</v>
      </c>
      <c r="I769" s="205">
        <v>0</v>
      </c>
    </row>
    <row r="770" spans="1:9" s="215" customFormat="1" ht="12.75" customHeight="1">
      <c r="A770" s="504" t="s">
        <v>302</v>
      </c>
      <c r="B770" s="241" t="s">
        <v>31</v>
      </c>
      <c r="C770" s="253">
        <f t="shared" si="186"/>
        <v>1</v>
      </c>
      <c r="D770" s="253">
        <v>0</v>
      </c>
      <c r="E770" s="253">
        <v>1</v>
      </c>
      <c r="F770" s="253">
        <v>0</v>
      </c>
      <c r="G770" s="253">
        <v>0</v>
      </c>
      <c r="H770" s="253">
        <v>0</v>
      </c>
      <c r="I770" s="253">
        <v>0</v>
      </c>
    </row>
    <row r="771" spans="1:9" s="262" customFormat="1">
      <c r="A771" s="217"/>
      <c r="B771" s="219" t="s">
        <v>32</v>
      </c>
      <c r="C771" s="205">
        <f t="shared" si="186"/>
        <v>1</v>
      </c>
      <c r="D771" s="205">
        <v>0</v>
      </c>
      <c r="E771" s="205">
        <v>1</v>
      </c>
      <c r="F771" s="205">
        <v>0</v>
      </c>
      <c r="G771" s="205">
        <v>0</v>
      </c>
      <c r="H771" s="205">
        <v>0</v>
      </c>
      <c r="I771" s="205">
        <v>0</v>
      </c>
    </row>
    <row r="772" spans="1:9" s="215" customFormat="1" ht="15" customHeight="1">
      <c r="A772" s="504" t="s">
        <v>303</v>
      </c>
      <c r="B772" s="241" t="s">
        <v>31</v>
      </c>
      <c r="C772" s="253">
        <f t="shared" si="186"/>
        <v>1</v>
      </c>
      <c r="D772" s="253">
        <v>0</v>
      </c>
      <c r="E772" s="253">
        <v>1</v>
      </c>
      <c r="F772" s="253">
        <v>0</v>
      </c>
      <c r="G772" s="253">
        <v>0</v>
      </c>
      <c r="H772" s="253">
        <v>0</v>
      </c>
      <c r="I772" s="253">
        <v>0</v>
      </c>
    </row>
    <row r="773" spans="1:9" s="27" customFormat="1">
      <c r="A773" s="21"/>
      <c r="B773" s="26" t="s">
        <v>32</v>
      </c>
      <c r="C773" s="72">
        <f t="shared" si="186"/>
        <v>1</v>
      </c>
      <c r="D773" s="72">
        <v>0</v>
      </c>
      <c r="E773" s="72">
        <v>1</v>
      </c>
      <c r="F773" s="72">
        <v>0</v>
      </c>
      <c r="G773" s="72">
        <v>0</v>
      </c>
      <c r="H773" s="72">
        <v>0</v>
      </c>
      <c r="I773" s="72">
        <v>0</v>
      </c>
    </row>
    <row r="774" spans="1:9">
      <c r="A774" s="781" t="s">
        <v>304</v>
      </c>
      <c r="B774" s="782"/>
      <c r="C774" s="782"/>
      <c r="D774" s="782"/>
      <c r="E774" s="782"/>
      <c r="F774" s="782"/>
      <c r="G774" s="782"/>
      <c r="H774" s="782"/>
      <c r="I774" s="783"/>
    </row>
    <row r="775" spans="1:9">
      <c r="A775" s="79" t="s">
        <v>57</v>
      </c>
      <c r="B775" s="196" t="s">
        <v>31</v>
      </c>
      <c r="C775" s="192">
        <f t="shared" ref="C775:C781" si="193">D775+E775+F775+G775+H775+I775</f>
        <v>123.2</v>
      </c>
      <c r="D775" s="192">
        <f t="shared" ref="D775:I784" si="194">D777</f>
        <v>37.200000000000003</v>
      </c>
      <c r="E775" s="192">
        <f t="shared" si="194"/>
        <v>86</v>
      </c>
      <c r="F775" s="192">
        <f t="shared" si="194"/>
        <v>0</v>
      </c>
      <c r="G775" s="192">
        <f t="shared" si="194"/>
        <v>0</v>
      </c>
      <c r="H775" s="192">
        <f t="shared" si="194"/>
        <v>0</v>
      </c>
      <c r="I775" s="192">
        <f t="shared" si="194"/>
        <v>0</v>
      </c>
    </row>
    <row r="776" spans="1:9">
      <c r="A776" s="21" t="s">
        <v>90</v>
      </c>
      <c r="B776" s="197" t="s">
        <v>32</v>
      </c>
      <c r="C776" s="192">
        <f t="shared" si="193"/>
        <v>123.2</v>
      </c>
      <c r="D776" s="192">
        <f t="shared" si="194"/>
        <v>37.200000000000003</v>
      </c>
      <c r="E776" s="192">
        <f t="shared" si="194"/>
        <v>86</v>
      </c>
      <c r="F776" s="192">
        <f t="shared" si="194"/>
        <v>0</v>
      </c>
      <c r="G776" s="192">
        <f t="shared" si="194"/>
        <v>0</v>
      </c>
      <c r="H776" s="192">
        <f t="shared" si="194"/>
        <v>0</v>
      </c>
      <c r="I776" s="192">
        <f t="shared" si="194"/>
        <v>0</v>
      </c>
    </row>
    <row r="777" spans="1:9">
      <c r="A777" s="58" t="s">
        <v>33</v>
      </c>
      <c r="B777" s="162" t="s">
        <v>31</v>
      </c>
      <c r="C777" s="52">
        <f t="shared" si="193"/>
        <v>123.2</v>
      </c>
      <c r="D777" s="52">
        <f t="shared" si="194"/>
        <v>37.200000000000003</v>
      </c>
      <c r="E777" s="52">
        <f t="shared" si="194"/>
        <v>86</v>
      </c>
      <c r="F777" s="52">
        <f t="shared" si="194"/>
        <v>0</v>
      </c>
      <c r="G777" s="52">
        <f t="shared" si="194"/>
        <v>0</v>
      </c>
      <c r="H777" s="52">
        <f t="shared" si="194"/>
        <v>0</v>
      </c>
      <c r="I777" s="52">
        <f t="shared" si="194"/>
        <v>0</v>
      </c>
    </row>
    <row r="778" spans="1:9">
      <c r="A778" s="21" t="s">
        <v>92</v>
      </c>
      <c r="B778" s="4" t="s">
        <v>32</v>
      </c>
      <c r="C778" s="52">
        <f t="shared" si="193"/>
        <v>123.2</v>
      </c>
      <c r="D778" s="52">
        <f t="shared" si="194"/>
        <v>37.200000000000003</v>
      </c>
      <c r="E778" s="52">
        <f t="shared" si="194"/>
        <v>86</v>
      </c>
      <c r="F778" s="52">
        <f t="shared" si="194"/>
        <v>0</v>
      </c>
      <c r="G778" s="52">
        <f t="shared" si="194"/>
        <v>0</v>
      </c>
      <c r="H778" s="52">
        <f t="shared" si="194"/>
        <v>0</v>
      </c>
      <c r="I778" s="52">
        <f t="shared" si="194"/>
        <v>0</v>
      </c>
    </row>
    <row r="779" spans="1:9">
      <c r="A779" s="19" t="s">
        <v>39</v>
      </c>
      <c r="B779" s="3" t="s">
        <v>31</v>
      </c>
      <c r="C779" s="52">
        <f t="shared" si="193"/>
        <v>123.2</v>
      </c>
      <c r="D779" s="52">
        <f t="shared" si="194"/>
        <v>37.200000000000003</v>
      </c>
      <c r="E779" s="52">
        <f t="shared" si="194"/>
        <v>86</v>
      </c>
      <c r="F779" s="52">
        <f t="shared" si="194"/>
        <v>0</v>
      </c>
      <c r="G779" s="52">
        <f t="shared" si="194"/>
        <v>0</v>
      </c>
      <c r="H779" s="52">
        <f t="shared" si="194"/>
        <v>0</v>
      </c>
      <c r="I779" s="52">
        <f t="shared" si="194"/>
        <v>0</v>
      </c>
    </row>
    <row r="780" spans="1:9">
      <c r="A780" s="16"/>
      <c r="B780" s="4" t="s">
        <v>32</v>
      </c>
      <c r="C780" s="52">
        <f t="shared" si="193"/>
        <v>123.2</v>
      </c>
      <c r="D780" s="52">
        <f t="shared" si="194"/>
        <v>37.200000000000003</v>
      </c>
      <c r="E780" s="52">
        <f t="shared" si="194"/>
        <v>86</v>
      </c>
      <c r="F780" s="52">
        <f t="shared" si="194"/>
        <v>0</v>
      </c>
      <c r="G780" s="52">
        <f t="shared" si="194"/>
        <v>0</v>
      </c>
      <c r="H780" s="52">
        <f t="shared" si="194"/>
        <v>0</v>
      </c>
      <c r="I780" s="52">
        <f t="shared" si="194"/>
        <v>0</v>
      </c>
    </row>
    <row r="781" spans="1:9">
      <c r="A781" s="31" t="s">
        <v>53</v>
      </c>
      <c r="B781" s="162" t="s">
        <v>31</v>
      </c>
      <c r="C781" s="52">
        <f t="shared" si="193"/>
        <v>123.2</v>
      </c>
      <c r="D781" s="52">
        <f t="shared" ref="D781:I782" si="195">D783+D791+D809</f>
        <v>37.200000000000003</v>
      </c>
      <c r="E781" s="52">
        <f t="shared" si="195"/>
        <v>86</v>
      </c>
      <c r="F781" s="52">
        <f t="shared" si="195"/>
        <v>0</v>
      </c>
      <c r="G781" s="52">
        <f t="shared" si="195"/>
        <v>0</v>
      </c>
      <c r="H781" s="52">
        <f t="shared" si="195"/>
        <v>0</v>
      </c>
      <c r="I781" s="52">
        <f t="shared" si="195"/>
        <v>0</v>
      </c>
    </row>
    <row r="782" spans="1:9">
      <c r="A782" s="12"/>
      <c r="B782" s="4" t="s">
        <v>32</v>
      </c>
      <c r="C782" s="52">
        <f>D782+E782+F782+G782+H782+I782</f>
        <v>123.2</v>
      </c>
      <c r="D782" s="52">
        <f t="shared" si="195"/>
        <v>37.200000000000003</v>
      </c>
      <c r="E782" s="52">
        <f t="shared" si="195"/>
        <v>86</v>
      </c>
      <c r="F782" s="52">
        <f t="shared" si="195"/>
        <v>0</v>
      </c>
      <c r="G782" s="52">
        <f t="shared" si="195"/>
        <v>0</v>
      </c>
      <c r="H782" s="52">
        <f t="shared" si="195"/>
        <v>0</v>
      </c>
      <c r="I782" s="52">
        <f t="shared" si="195"/>
        <v>0</v>
      </c>
    </row>
    <row r="783" spans="1:9" s="95" customFormat="1">
      <c r="A783" s="58" t="s">
        <v>42</v>
      </c>
      <c r="B783" s="130" t="s">
        <v>31</v>
      </c>
      <c r="C783" s="131">
        <f t="shared" ref="C783:C785" si="196">D783+E783+F783+G783+H783+I783</f>
        <v>10</v>
      </c>
      <c r="D783" s="131">
        <f>D785</f>
        <v>10</v>
      </c>
      <c r="E783" s="131">
        <f t="shared" si="194"/>
        <v>0</v>
      </c>
      <c r="F783" s="131">
        <f t="shared" si="194"/>
        <v>0</v>
      </c>
      <c r="G783" s="131">
        <f t="shared" si="194"/>
        <v>0</v>
      </c>
      <c r="H783" s="131">
        <f t="shared" si="194"/>
        <v>0</v>
      </c>
      <c r="I783" s="131">
        <f t="shared" si="194"/>
        <v>0</v>
      </c>
    </row>
    <row r="784" spans="1:9" s="95" customFormat="1">
      <c r="A784" s="132"/>
      <c r="B784" s="133" t="s">
        <v>32</v>
      </c>
      <c r="C784" s="131">
        <f t="shared" si="196"/>
        <v>10</v>
      </c>
      <c r="D784" s="131">
        <f>D786</f>
        <v>10</v>
      </c>
      <c r="E784" s="131">
        <f t="shared" si="194"/>
        <v>0</v>
      </c>
      <c r="F784" s="131">
        <f t="shared" si="194"/>
        <v>0</v>
      </c>
      <c r="G784" s="131">
        <f t="shared" si="194"/>
        <v>0</v>
      </c>
      <c r="H784" s="131">
        <f t="shared" si="194"/>
        <v>0</v>
      </c>
      <c r="I784" s="131">
        <f t="shared" si="194"/>
        <v>0</v>
      </c>
    </row>
    <row r="785" spans="1:9">
      <c r="A785" s="343" t="s">
        <v>305</v>
      </c>
      <c r="B785" s="162" t="s">
        <v>31</v>
      </c>
      <c r="C785" s="52">
        <f t="shared" si="196"/>
        <v>10</v>
      </c>
      <c r="D785" s="52">
        <f>D787+D789</f>
        <v>10</v>
      </c>
      <c r="E785" s="52">
        <f t="shared" ref="E785:I786" si="197">E787+E789</f>
        <v>0</v>
      </c>
      <c r="F785" s="52">
        <f t="shared" si="197"/>
        <v>0</v>
      </c>
      <c r="G785" s="52">
        <f t="shared" si="197"/>
        <v>0</v>
      </c>
      <c r="H785" s="52">
        <f t="shared" si="197"/>
        <v>0</v>
      </c>
      <c r="I785" s="52">
        <f t="shared" si="197"/>
        <v>0</v>
      </c>
    </row>
    <row r="786" spans="1:9">
      <c r="A786" s="12"/>
      <c r="B786" s="4" t="s">
        <v>32</v>
      </c>
      <c r="C786" s="52">
        <f>D786+E786+F786+G786+H786+I786</f>
        <v>10</v>
      </c>
      <c r="D786" s="52">
        <f>D788+D790</f>
        <v>10</v>
      </c>
      <c r="E786" s="52">
        <f t="shared" si="197"/>
        <v>0</v>
      </c>
      <c r="F786" s="52">
        <f t="shared" si="197"/>
        <v>0</v>
      </c>
      <c r="G786" s="52">
        <f t="shared" si="197"/>
        <v>0</v>
      </c>
      <c r="H786" s="52">
        <f t="shared" si="197"/>
        <v>0</v>
      </c>
      <c r="I786" s="52">
        <f t="shared" si="197"/>
        <v>0</v>
      </c>
    </row>
    <row r="787" spans="1:9" s="215" customFormat="1" ht="15">
      <c r="A787" s="445" t="s">
        <v>306</v>
      </c>
      <c r="B787" s="241" t="s">
        <v>31</v>
      </c>
      <c r="C787" s="253">
        <f t="shared" ref="C787" si="198">D787+E787+F787+G787+H787+I787</f>
        <v>5</v>
      </c>
      <c r="D787" s="253">
        <v>5</v>
      </c>
      <c r="E787" s="253">
        <v>0</v>
      </c>
      <c r="F787" s="253">
        <v>0</v>
      </c>
      <c r="G787" s="253">
        <v>0</v>
      </c>
      <c r="H787" s="253">
        <v>0</v>
      </c>
      <c r="I787" s="253">
        <v>0</v>
      </c>
    </row>
    <row r="788" spans="1:9" s="215" customFormat="1" ht="14.25">
      <c r="A788" s="435"/>
      <c r="B788" s="228" t="s">
        <v>32</v>
      </c>
      <c r="C788" s="253">
        <f>D788+E788+F788+G788+H788+I788</f>
        <v>5</v>
      </c>
      <c r="D788" s="253">
        <v>5</v>
      </c>
      <c r="E788" s="253">
        <v>0</v>
      </c>
      <c r="F788" s="253">
        <v>0</v>
      </c>
      <c r="G788" s="253">
        <v>0</v>
      </c>
      <c r="H788" s="253">
        <v>0</v>
      </c>
      <c r="I788" s="253">
        <v>0</v>
      </c>
    </row>
    <row r="789" spans="1:9" s="215" customFormat="1" ht="15">
      <c r="A789" s="445" t="s">
        <v>307</v>
      </c>
      <c r="B789" s="241" t="s">
        <v>31</v>
      </c>
      <c r="C789" s="253">
        <f t="shared" ref="C789" si="199">D789+E789+F789+G789+H789+I789</f>
        <v>5</v>
      </c>
      <c r="D789" s="253">
        <v>5</v>
      </c>
      <c r="E789" s="253">
        <v>0</v>
      </c>
      <c r="F789" s="253">
        <v>0</v>
      </c>
      <c r="G789" s="253">
        <v>0</v>
      </c>
      <c r="H789" s="253">
        <v>0</v>
      </c>
      <c r="I789" s="253">
        <v>0</v>
      </c>
    </row>
    <row r="790" spans="1:9" s="20" customFormat="1">
      <c r="A790" s="12"/>
      <c r="B790" s="62" t="s">
        <v>32</v>
      </c>
      <c r="C790" s="64">
        <f>D790+E790+F790+G790+H790+I790</f>
        <v>5</v>
      </c>
      <c r="D790" s="64">
        <v>5</v>
      </c>
      <c r="E790" s="64">
        <v>0</v>
      </c>
      <c r="F790" s="64">
        <v>0</v>
      </c>
      <c r="G790" s="64">
        <v>0</v>
      </c>
      <c r="H790" s="64">
        <v>0</v>
      </c>
      <c r="I790" s="64">
        <v>0</v>
      </c>
    </row>
    <row r="791" spans="1:9" s="95" customFormat="1">
      <c r="A791" s="58" t="s">
        <v>43</v>
      </c>
      <c r="B791" s="130" t="s">
        <v>31</v>
      </c>
      <c r="C791" s="131">
        <f t="shared" ref="C791:C793" si="200">D791+E791+F791+G791+H791+I791</f>
        <v>94.2</v>
      </c>
      <c r="D791" s="131">
        <f>D793+D801</f>
        <v>26.2</v>
      </c>
      <c r="E791" s="131">
        <f t="shared" ref="E791:I792" si="201">E793+E801</f>
        <v>68</v>
      </c>
      <c r="F791" s="131">
        <f t="shared" si="201"/>
        <v>0</v>
      </c>
      <c r="G791" s="131">
        <f t="shared" si="201"/>
        <v>0</v>
      </c>
      <c r="H791" s="131">
        <f t="shared" si="201"/>
        <v>0</v>
      </c>
      <c r="I791" s="131">
        <f t="shared" si="201"/>
        <v>0</v>
      </c>
    </row>
    <row r="792" spans="1:9" s="95" customFormat="1">
      <c r="A792" s="132"/>
      <c r="B792" s="133" t="s">
        <v>32</v>
      </c>
      <c r="C792" s="131">
        <f t="shared" si="200"/>
        <v>94.2</v>
      </c>
      <c r="D792" s="131">
        <f>D794+D802</f>
        <v>26.2</v>
      </c>
      <c r="E792" s="131">
        <f t="shared" si="201"/>
        <v>68</v>
      </c>
      <c r="F792" s="131">
        <f t="shared" si="201"/>
        <v>0</v>
      </c>
      <c r="G792" s="131">
        <f t="shared" si="201"/>
        <v>0</v>
      </c>
      <c r="H792" s="131">
        <f t="shared" si="201"/>
        <v>0</v>
      </c>
      <c r="I792" s="131">
        <f t="shared" si="201"/>
        <v>0</v>
      </c>
    </row>
    <row r="793" spans="1:9" ht="14.25">
      <c r="A793" s="373" t="s">
        <v>308</v>
      </c>
      <c r="B793" s="162" t="s">
        <v>31</v>
      </c>
      <c r="C793" s="52">
        <f t="shared" si="200"/>
        <v>12.2</v>
      </c>
      <c r="D793" s="52">
        <f>D795+D797+D799</f>
        <v>12.2</v>
      </c>
      <c r="E793" s="52">
        <f t="shared" ref="E793:I794" si="202">E795+E797+E799</f>
        <v>0</v>
      </c>
      <c r="F793" s="52">
        <f t="shared" si="202"/>
        <v>0</v>
      </c>
      <c r="G793" s="52">
        <f t="shared" si="202"/>
        <v>0</v>
      </c>
      <c r="H793" s="52">
        <f t="shared" si="202"/>
        <v>0</v>
      </c>
      <c r="I793" s="52">
        <f t="shared" si="202"/>
        <v>0</v>
      </c>
    </row>
    <row r="794" spans="1:9">
      <c r="A794" s="12"/>
      <c r="B794" s="4" t="s">
        <v>32</v>
      </c>
      <c r="C794" s="52">
        <f>D794+E794+F794+G794+H794+I794</f>
        <v>12.2</v>
      </c>
      <c r="D794" s="52">
        <f>D796+D798+D800</f>
        <v>12.2</v>
      </c>
      <c r="E794" s="52">
        <f t="shared" si="202"/>
        <v>0</v>
      </c>
      <c r="F794" s="52">
        <f t="shared" si="202"/>
        <v>0</v>
      </c>
      <c r="G794" s="52">
        <f t="shared" si="202"/>
        <v>0</v>
      </c>
      <c r="H794" s="52">
        <f t="shared" si="202"/>
        <v>0</v>
      </c>
      <c r="I794" s="52">
        <f t="shared" si="202"/>
        <v>0</v>
      </c>
    </row>
    <row r="795" spans="1:9" s="215" customFormat="1" ht="15">
      <c r="A795" s="448" t="s">
        <v>309</v>
      </c>
      <c r="B795" s="241" t="s">
        <v>31</v>
      </c>
      <c r="C795" s="253">
        <f t="shared" ref="C795" si="203">D795+E795+F795+G795+H795+I795</f>
        <v>6.3</v>
      </c>
      <c r="D795" s="253">
        <v>6.3</v>
      </c>
      <c r="E795" s="253">
        <v>0</v>
      </c>
      <c r="F795" s="253">
        <v>0</v>
      </c>
      <c r="G795" s="253">
        <v>0</v>
      </c>
      <c r="H795" s="253">
        <v>0</v>
      </c>
      <c r="I795" s="253">
        <v>0</v>
      </c>
    </row>
    <row r="796" spans="1:9" s="215" customFormat="1" ht="14.25">
      <c r="A796" s="435"/>
      <c r="B796" s="228" t="s">
        <v>32</v>
      </c>
      <c r="C796" s="253">
        <f>D796+E796+F796+G796+H796+I796</f>
        <v>6.3</v>
      </c>
      <c r="D796" s="253">
        <v>6.3</v>
      </c>
      <c r="E796" s="253">
        <v>0</v>
      </c>
      <c r="F796" s="253">
        <v>0</v>
      </c>
      <c r="G796" s="253">
        <v>0</v>
      </c>
      <c r="H796" s="253">
        <v>0</v>
      </c>
      <c r="I796" s="253">
        <v>0</v>
      </c>
    </row>
    <row r="797" spans="1:9" s="215" customFormat="1" ht="15">
      <c r="A797" s="448" t="s">
        <v>310</v>
      </c>
      <c r="B797" s="241" t="s">
        <v>31</v>
      </c>
      <c r="C797" s="253">
        <f t="shared" ref="C797" si="204">D797+E797+F797+G797+H797+I797</f>
        <v>3.4</v>
      </c>
      <c r="D797" s="253">
        <v>3.4</v>
      </c>
      <c r="E797" s="253">
        <v>0</v>
      </c>
      <c r="F797" s="253">
        <v>0</v>
      </c>
      <c r="G797" s="253">
        <v>0</v>
      </c>
      <c r="H797" s="253">
        <v>0</v>
      </c>
      <c r="I797" s="253">
        <v>0</v>
      </c>
    </row>
    <row r="798" spans="1:9" s="215" customFormat="1" ht="14.25">
      <c r="A798" s="435"/>
      <c r="B798" s="228" t="s">
        <v>32</v>
      </c>
      <c r="C798" s="253">
        <f>D798+E798+F798+G798+H798+I798</f>
        <v>3.4</v>
      </c>
      <c r="D798" s="253">
        <v>3.4</v>
      </c>
      <c r="E798" s="253">
        <v>0</v>
      </c>
      <c r="F798" s="253">
        <v>0</v>
      </c>
      <c r="G798" s="253">
        <v>0</v>
      </c>
      <c r="H798" s="253">
        <v>0</v>
      </c>
      <c r="I798" s="253">
        <v>0</v>
      </c>
    </row>
    <row r="799" spans="1:9" s="215" customFormat="1" ht="15">
      <c r="A799" s="448" t="s">
        <v>311</v>
      </c>
      <c r="B799" s="241" t="s">
        <v>31</v>
      </c>
      <c r="C799" s="253">
        <f t="shared" ref="C799" si="205">D799+E799+F799+G799+H799+I799</f>
        <v>2.5</v>
      </c>
      <c r="D799" s="253">
        <v>2.5</v>
      </c>
      <c r="E799" s="253">
        <v>0</v>
      </c>
      <c r="F799" s="253">
        <v>0</v>
      </c>
      <c r="G799" s="253">
        <v>0</v>
      </c>
      <c r="H799" s="253">
        <v>0</v>
      </c>
      <c r="I799" s="253">
        <v>0</v>
      </c>
    </row>
    <row r="800" spans="1:9" s="20" customFormat="1" ht="14.25">
      <c r="A800" s="347"/>
      <c r="B800" s="62" t="s">
        <v>32</v>
      </c>
      <c r="C800" s="64">
        <f>D800+E800+F800+G800+H800+I800</f>
        <v>2.5</v>
      </c>
      <c r="D800" s="64">
        <v>2.5</v>
      </c>
      <c r="E800" s="64">
        <v>0</v>
      </c>
      <c r="F800" s="64">
        <v>0</v>
      </c>
      <c r="G800" s="64">
        <v>0</v>
      </c>
      <c r="H800" s="64">
        <v>0</v>
      </c>
      <c r="I800" s="64">
        <v>0</v>
      </c>
    </row>
    <row r="801" spans="1:9">
      <c r="A801" s="343" t="s">
        <v>312</v>
      </c>
      <c r="B801" s="162" t="s">
        <v>31</v>
      </c>
      <c r="C801" s="52">
        <f t="shared" ref="C801" si="206">D801+E801+F801+G801+H801+I801</f>
        <v>82</v>
      </c>
      <c r="D801" s="52">
        <f>D803+D805+D807</f>
        <v>14</v>
      </c>
      <c r="E801" s="52">
        <f t="shared" ref="E801:I802" si="207">E803+E805+E807</f>
        <v>68</v>
      </c>
      <c r="F801" s="52">
        <f t="shared" si="207"/>
        <v>0</v>
      </c>
      <c r="G801" s="52">
        <f t="shared" si="207"/>
        <v>0</v>
      </c>
      <c r="H801" s="52">
        <f t="shared" si="207"/>
        <v>0</v>
      </c>
      <c r="I801" s="52">
        <f t="shared" si="207"/>
        <v>0</v>
      </c>
    </row>
    <row r="802" spans="1:9">
      <c r="A802" s="12"/>
      <c r="B802" s="4" t="s">
        <v>32</v>
      </c>
      <c r="C802" s="52">
        <f>D802+E802+F802+G802+H802+I802</f>
        <v>82</v>
      </c>
      <c r="D802" s="52">
        <f>D804+D806+D808</f>
        <v>14</v>
      </c>
      <c r="E802" s="52">
        <f t="shared" si="207"/>
        <v>68</v>
      </c>
      <c r="F802" s="52">
        <f t="shared" si="207"/>
        <v>0</v>
      </c>
      <c r="G802" s="52">
        <f t="shared" si="207"/>
        <v>0</v>
      </c>
      <c r="H802" s="52">
        <f t="shared" si="207"/>
        <v>0</v>
      </c>
      <c r="I802" s="52">
        <f t="shared" si="207"/>
        <v>0</v>
      </c>
    </row>
    <row r="803" spans="1:9" s="215" customFormat="1" ht="15">
      <c r="A803" s="445" t="s">
        <v>313</v>
      </c>
      <c r="B803" s="241" t="s">
        <v>31</v>
      </c>
      <c r="C803" s="253">
        <f t="shared" ref="C803" si="208">D803+E803+F803+G803+H803+I803</f>
        <v>70</v>
      </c>
      <c r="D803" s="253">
        <v>11</v>
      </c>
      <c r="E803" s="253">
        <f>50+9</f>
        <v>59</v>
      </c>
      <c r="F803" s="253">
        <v>0</v>
      </c>
      <c r="G803" s="253">
        <v>0</v>
      </c>
      <c r="H803" s="253">
        <v>0</v>
      </c>
      <c r="I803" s="253">
        <v>0</v>
      </c>
    </row>
    <row r="804" spans="1:9" s="215" customFormat="1" ht="14.25">
      <c r="A804" s="435"/>
      <c r="B804" s="228" t="s">
        <v>32</v>
      </c>
      <c r="C804" s="253">
        <f>D804+E804+F804+G804+H804+I804</f>
        <v>70</v>
      </c>
      <c r="D804" s="253">
        <v>11</v>
      </c>
      <c r="E804" s="253">
        <f>50+9</f>
        <v>59</v>
      </c>
      <c r="F804" s="253">
        <v>0</v>
      </c>
      <c r="G804" s="253">
        <v>0</v>
      </c>
      <c r="H804" s="253">
        <v>0</v>
      </c>
      <c r="I804" s="253">
        <v>0</v>
      </c>
    </row>
    <row r="805" spans="1:9" s="215" customFormat="1" ht="15">
      <c r="A805" s="448" t="s">
        <v>311</v>
      </c>
      <c r="B805" s="241" t="s">
        <v>31</v>
      </c>
      <c r="C805" s="253">
        <f t="shared" ref="C805" si="209">D805+E805+F805+G805+H805+I805</f>
        <v>3</v>
      </c>
      <c r="D805" s="253">
        <v>3</v>
      </c>
      <c r="E805" s="253">
        <v>0</v>
      </c>
      <c r="F805" s="253">
        <v>0</v>
      </c>
      <c r="G805" s="253">
        <v>0</v>
      </c>
      <c r="H805" s="253">
        <v>0</v>
      </c>
      <c r="I805" s="253">
        <v>0</v>
      </c>
    </row>
    <row r="806" spans="1:9" s="20" customFormat="1" ht="14.25">
      <c r="A806" s="347"/>
      <c r="B806" s="62" t="s">
        <v>32</v>
      </c>
      <c r="C806" s="64">
        <f>D806+E806+F806+G806+H806+I806</f>
        <v>3</v>
      </c>
      <c r="D806" s="64">
        <v>3</v>
      </c>
      <c r="E806" s="64">
        <v>0</v>
      </c>
      <c r="F806" s="64">
        <v>0</v>
      </c>
      <c r="G806" s="64">
        <v>0</v>
      </c>
      <c r="H806" s="64">
        <v>0</v>
      </c>
      <c r="I806" s="64">
        <v>0</v>
      </c>
    </row>
    <row r="807" spans="1:9" s="215" customFormat="1">
      <c r="A807" s="628" t="s">
        <v>314</v>
      </c>
      <c r="B807" s="241" t="s">
        <v>31</v>
      </c>
      <c r="C807" s="253">
        <f t="shared" ref="C807" si="210">D807+E807+F807+G807+H807+I807</f>
        <v>9</v>
      </c>
      <c r="D807" s="253">
        <v>0</v>
      </c>
      <c r="E807" s="253">
        <v>9</v>
      </c>
      <c r="F807" s="253">
        <v>0</v>
      </c>
      <c r="G807" s="253">
        <v>0</v>
      </c>
      <c r="H807" s="253">
        <v>0</v>
      </c>
      <c r="I807" s="253">
        <v>0</v>
      </c>
    </row>
    <row r="808" spans="1:9" s="20" customFormat="1" ht="14.25">
      <c r="A808" s="347"/>
      <c r="B808" s="62" t="s">
        <v>32</v>
      </c>
      <c r="C808" s="64">
        <f>D808+E808+F808+G808+H808+I808</f>
        <v>9</v>
      </c>
      <c r="D808" s="64">
        <v>0</v>
      </c>
      <c r="E808" s="64">
        <v>9</v>
      </c>
      <c r="F808" s="64">
        <v>0</v>
      </c>
      <c r="G808" s="64">
        <v>0</v>
      </c>
      <c r="H808" s="64">
        <v>0</v>
      </c>
      <c r="I808" s="64">
        <v>0</v>
      </c>
    </row>
    <row r="809" spans="1:9" s="95" customFormat="1">
      <c r="A809" s="134" t="s">
        <v>44</v>
      </c>
      <c r="B809" s="130" t="s">
        <v>31</v>
      </c>
      <c r="C809" s="131">
        <f t="shared" ref="C809:C811" si="211">D809+E809+F809+G809+H809+I809</f>
        <v>19</v>
      </c>
      <c r="D809" s="131">
        <f t="shared" ref="D809:I810" si="212">D811+D817</f>
        <v>1</v>
      </c>
      <c r="E809" s="131">
        <f t="shared" si="212"/>
        <v>18</v>
      </c>
      <c r="F809" s="131">
        <f t="shared" si="212"/>
        <v>0</v>
      </c>
      <c r="G809" s="131">
        <f t="shared" si="212"/>
        <v>0</v>
      </c>
      <c r="H809" s="131">
        <f t="shared" si="212"/>
        <v>0</v>
      </c>
      <c r="I809" s="131">
        <f t="shared" si="212"/>
        <v>0</v>
      </c>
    </row>
    <row r="810" spans="1:9" s="95" customFormat="1">
      <c r="A810" s="132"/>
      <c r="B810" s="133" t="s">
        <v>32</v>
      </c>
      <c r="C810" s="131">
        <f t="shared" si="211"/>
        <v>19</v>
      </c>
      <c r="D810" s="131">
        <f t="shared" si="212"/>
        <v>1</v>
      </c>
      <c r="E810" s="131">
        <f t="shared" si="212"/>
        <v>18</v>
      </c>
      <c r="F810" s="131">
        <f t="shared" si="212"/>
        <v>0</v>
      </c>
      <c r="G810" s="131">
        <f t="shared" si="212"/>
        <v>0</v>
      </c>
      <c r="H810" s="131">
        <f t="shared" si="212"/>
        <v>0</v>
      </c>
      <c r="I810" s="131">
        <f t="shared" si="212"/>
        <v>0</v>
      </c>
    </row>
    <row r="811" spans="1:9">
      <c r="A811" s="343" t="s">
        <v>315</v>
      </c>
      <c r="B811" s="162" t="s">
        <v>31</v>
      </c>
      <c r="C811" s="52">
        <f t="shared" si="211"/>
        <v>16</v>
      </c>
      <c r="D811" s="52">
        <f>D813+D815</f>
        <v>1</v>
      </c>
      <c r="E811" s="52">
        <f t="shared" ref="E811:I812" si="213">E813+E815</f>
        <v>15</v>
      </c>
      <c r="F811" s="52">
        <f t="shared" si="213"/>
        <v>0</v>
      </c>
      <c r="G811" s="52">
        <f t="shared" si="213"/>
        <v>0</v>
      </c>
      <c r="H811" s="52">
        <f t="shared" si="213"/>
        <v>0</v>
      </c>
      <c r="I811" s="52">
        <f t="shared" si="213"/>
        <v>0</v>
      </c>
    </row>
    <row r="812" spans="1:9">
      <c r="A812" s="12"/>
      <c r="B812" s="4" t="s">
        <v>32</v>
      </c>
      <c r="C812" s="52">
        <f>D812+E812+F812+G812+H812+I812</f>
        <v>16</v>
      </c>
      <c r="D812" s="52">
        <f>D814+D816</f>
        <v>1</v>
      </c>
      <c r="E812" s="52">
        <f t="shared" si="213"/>
        <v>15</v>
      </c>
      <c r="F812" s="52">
        <f t="shared" si="213"/>
        <v>0</v>
      </c>
      <c r="G812" s="52">
        <f t="shared" si="213"/>
        <v>0</v>
      </c>
      <c r="H812" s="52">
        <f t="shared" si="213"/>
        <v>0</v>
      </c>
      <c r="I812" s="52">
        <f t="shared" si="213"/>
        <v>0</v>
      </c>
    </row>
    <row r="813" spans="1:9" s="215" customFormat="1" ht="15">
      <c r="A813" s="445" t="s">
        <v>316</v>
      </c>
      <c r="B813" s="241" t="s">
        <v>31</v>
      </c>
      <c r="C813" s="253">
        <f t="shared" ref="C813" si="214">D813+E813+F813+G813+H813+I813</f>
        <v>1</v>
      </c>
      <c r="D813" s="253">
        <v>1</v>
      </c>
      <c r="E813" s="253">
        <v>0</v>
      </c>
      <c r="F813" s="253">
        <v>0</v>
      </c>
      <c r="G813" s="253">
        <v>0</v>
      </c>
      <c r="H813" s="253">
        <v>0</v>
      </c>
      <c r="I813" s="253">
        <v>0</v>
      </c>
    </row>
    <row r="814" spans="1:9" s="215" customFormat="1" ht="14.25">
      <c r="A814" s="435"/>
      <c r="B814" s="228" t="s">
        <v>32</v>
      </c>
      <c r="C814" s="253">
        <f>D814+E814+F814+G814+H814+I814</f>
        <v>1</v>
      </c>
      <c r="D814" s="253">
        <v>1</v>
      </c>
      <c r="E814" s="253">
        <v>0</v>
      </c>
      <c r="F814" s="253">
        <v>0</v>
      </c>
      <c r="G814" s="253">
        <v>0</v>
      </c>
      <c r="H814" s="253">
        <v>0</v>
      </c>
      <c r="I814" s="253">
        <v>0</v>
      </c>
    </row>
    <row r="815" spans="1:9" s="215" customFormat="1" ht="15.75">
      <c r="A815" s="630" t="s">
        <v>317</v>
      </c>
      <c r="B815" s="241" t="s">
        <v>31</v>
      </c>
      <c r="C815" s="253">
        <f t="shared" ref="C815" si="215">D815+E815+F815+G815+H815+I815</f>
        <v>15</v>
      </c>
      <c r="D815" s="253">
        <v>0</v>
      </c>
      <c r="E815" s="253">
        <v>15</v>
      </c>
      <c r="F815" s="253">
        <v>0</v>
      </c>
      <c r="G815" s="253">
        <v>0</v>
      </c>
      <c r="H815" s="253">
        <v>0</v>
      </c>
      <c r="I815" s="253">
        <v>0</v>
      </c>
    </row>
    <row r="816" spans="1:9" s="215" customFormat="1" ht="14.25">
      <c r="A816" s="435"/>
      <c r="B816" s="228" t="s">
        <v>32</v>
      </c>
      <c r="C816" s="253">
        <f>D816+E816+F816+G816+H816+I816</f>
        <v>15</v>
      </c>
      <c r="D816" s="253">
        <v>0</v>
      </c>
      <c r="E816" s="253">
        <v>15</v>
      </c>
      <c r="F816" s="253">
        <v>0</v>
      </c>
      <c r="G816" s="253">
        <v>0</v>
      </c>
      <c r="H816" s="253">
        <v>0</v>
      </c>
      <c r="I816" s="253">
        <v>0</v>
      </c>
    </row>
    <row r="817" spans="1:9" s="215" customFormat="1" ht="14.25">
      <c r="A817" s="573" t="s">
        <v>318</v>
      </c>
      <c r="B817" s="241" t="s">
        <v>31</v>
      </c>
      <c r="C817" s="253">
        <f t="shared" ref="C817" si="216">D817+E817+F817+G817+H817+I817</f>
        <v>3</v>
      </c>
      <c r="D817" s="253">
        <f>D819</f>
        <v>0</v>
      </c>
      <c r="E817" s="253">
        <f t="shared" ref="E817:I818" si="217">E819</f>
        <v>3</v>
      </c>
      <c r="F817" s="253">
        <f t="shared" si="217"/>
        <v>0</v>
      </c>
      <c r="G817" s="253">
        <f t="shared" si="217"/>
        <v>0</v>
      </c>
      <c r="H817" s="253">
        <f t="shared" si="217"/>
        <v>0</v>
      </c>
      <c r="I817" s="253">
        <f t="shared" si="217"/>
        <v>0</v>
      </c>
    </row>
    <row r="818" spans="1:9" s="215" customFormat="1">
      <c r="A818" s="217"/>
      <c r="B818" s="228" t="s">
        <v>32</v>
      </c>
      <c r="C818" s="253">
        <f>D818+E818+F818+G818+H818+I818</f>
        <v>3</v>
      </c>
      <c r="D818" s="253">
        <f>D820</f>
        <v>0</v>
      </c>
      <c r="E818" s="253">
        <f t="shared" si="217"/>
        <v>3</v>
      </c>
      <c r="F818" s="253">
        <f t="shared" si="217"/>
        <v>0</v>
      </c>
      <c r="G818" s="253">
        <f t="shared" si="217"/>
        <v>0</v>
      </c>
      <c r="H818" s="253">
        <f t="shared" si="217"/>
        <v>0</v>
      </c>
      <c r="I818" s="253">
        <f t="shared" si="217"/>
        <v>0</v>
      </c>
    </row>
    <row r="819" spans="1:9" s="215" customFormat="1" ht="15">
      <c r="A819" s="444" t="s">
        <v>319</v>
      </c>
      <c r="B819" s="241" t="s">
        <v>31</v>
      </c>
      <c r="C819" s="253">
        <f t="shared" ref="C819" si="218">D819+E819+F819+G819+H819+I819</f>
        <v>3</v>
      </c>
      <c r="D819" s="253">
        <v>0</v>
      </c>
      <c r="E819" s="253">
        <v>3</v>
      </c>
      <c r="F819" s="253">
        <v>0</v>
      </c>
      <c r="G819" s="253">
        <v>0</v>
      </c>
      <c r="H819" s="253">
        <v>0</v>
      </c>
      <c r="I819" s="253">
        <v>0</v>
      </c>
    </row>
    <row r="820" spans="1:9" s="20" customFormat="1" ht="14.25">
      <c r="A820" s="347"/>
      <c r="B820" s="62" t="s">
        <v>32</v>
      </c>
      <c r="C820" s="64">
        <f>D820+E820+F820+G820+H820+I820</f>
        <v>3</v>
      </c>
      <c r="D820" s="64">
        <v>0</v>
      </c>
      <c r="E820" s="64">
        <v>3</v>
      </c>
      <c r="F820" s="64">
        <v>0</v>
      </c>
      <c r="G820" s="64">
        <v>0</v>
      </c>
      <c r="H820" s="64">
        <v>0</v>
      </c>
      <c r="I820" s="64">
        <v>0</v>
      </c>
    </row>
    <row r="821" spans="1:9">
      <c r="A821" s="693" t="s">
        <v>320</v>
      </c>
      <c r="B821" s="691"/>
      <c r="C821" s="691"/>
      <c r="D821" s="691"/>
      <c r="E821" s="691"/>
      <c r="F821" s="691"/>
      <c r="G821" s="691"/>
      <c r="H821" s="691"/>
      <c r="I821" s="692"/>
    </row>
    <row r="822" spans="1:9">
      <c r="A822" s="79" t="s">
        <v>57</v>
      </c>
      <c r="B822" s="196" t="s">
        <v>31</v>
      </c>
      <c r="C822" s="192">
        <f t="shared" ref="C822:C828" si="219">D822+E822+F822+G822+H822+I822</f>
        <v>2690</v>
      </c>
      <c r="D822" s="192">
        <f t="shared" ref="D822:I827" si="220">D824</f>
        <v>1297</v>
      </c>
      <c r="E822" s="192">
        <f t="shared" si="220"/>
        <v>1393</v>
      </c>
      <c r="F822" s="192">
        <f t="shared" si="220"/>
        <v>0</v>
      </c>
      <c r="G822" s="192">
        <f t="shared" si="220"/>
        <v>0</v>
      </c>
      <c r="H822" s="192">
        <f t="shared" si="220"/>
        <v>0</v>
      </c>
      <c r="I822" s="192">
        <f t="shared" si="220"/>
        <v>0</v>
      </c>
    </row>
    <row r="823" spans="1:9">
      <c r="A823" s="21" t="s">
        <v>90</v>
      </c>
      <c r="B823" s="197" t="s">
        <v>32</v>
      </c>
      <c r="C823" s="192">
        <f t="shared" si="219"/>
        <v>2690</v>
      </c>
      <c r="D823" s="192">
        <f t="shared" si="220"/>
        <v>1297</v>
      </c>
      <c r="E823" s="192">
        <f t="shared" si="220"/>
        <v>1393</v>
      </c>
      <c r="F823" s="192">
        <f t="shared" si="220"/>
        <v>0</v>
      </c>
      <c r="G823" s="192">
        <f t="shared" si="220"/>
        <v>0</v>
      </c>
      <c r="H823" s="192">
        <f t="shared" si="220"/>
        <v>0</v>
      </c>
      <c r="I823" s="192">
        <f t="shared" si="220"/>
        <v>0</v>
      </c>
    </row>
    <row r="824" spans="1:9">
      <c r="A824" s="58" t="s">
        <v>33</v>
      </c>
      <c r="B824" s="162" t="s">
        <v>31</v>
      </c>
      <c r="C824" s="52">
        <f t="shared" si="219"/>
        <v>2690</v>
      </c>
      <c r="D824" s="52">
        <f t="shared" si="220"/>
        <v>1297</v>
      </c>
      <c r="E824" s="52">
        <f t="shared" si="220"/>
        <v>1393</v>
      </c>
      <c r="F824" s="52">
        <f t="shared" si="220"/>
        <v>0</v>
      </c>
      <c r="G824" s="52">
        <f t="shared" si="220"/>
        <v>0</v>
      </c>
      <c r="H824" s="52">
        <f t="shared" si="220"/>
        <v>0</v>
      </c>
      <c r="I824" s="52">
        <f t="shared" si="220"/>
        <v>0</v>
      </c>
    </row>
    <row r="825" spans="1:9">
      <c r="A825" s="21" t="s">
        <v>92</v>
      </c>
      <c r="B825" s="4" t="s">
        <v>32</v>
      </c>
      <c r="C825" s="52">
        <f t="shared" si="219"/>
        <v>2690</v>
      </c>
      <c r="D825" s="52">
        <f t="shared" si="220"/>
        <v>1297</v>
      </c>
      <c r="E825" s="52">
        <f t="shared" si="220"/>
        <v>1393</v>
      </c>
      <c r="F825" s="52">
        <f t="shared" si="220"/>
        <v>0</v>
      </c>
      <c r="G825" s="52">
        <f t="shared" si="220"/>
        <v>0</v>
      </c>
      <c r="H825" s="52">
        <f t="shared" si="220"/>
        <v>0</v>
      </c>
      <c r="I825" s="52">
        <f t="shared" si="220"/>
        <v>0</v>
      </c>
    </row>
    <row r="826" spans="1:9">
      <c r="A826" s="19" t="s">
        <v>39</v>
      </c>
      <c r="B826" s="3" t="s">
        <v>31</v>
      </c>
      <c r="C826" s="52">
        <f t="shared" si="219"/>
        <v>2690</v>
      </c>
      <c r="D826" s="52">
        <f t="shared" si="220"/>
        <v>1297</v>
      </c>
      <c r="E826" s="52">
        <f t="shared" si="220"/>
        <v>1393</v>
      </c>
      <c r="F826" s="52">
        <f t="shared" si="220"/>
        <v>0</v>
      </c>
      <c r="G826" s="52">
        <f t="shared" si="220"/>
        <v>0</v>
      </c>
      <c r="H826" s="52">
        <f t="shared" si="220"/>
        <v>0</v>
      </c>
      <c r="I826" s="52">
        <f t="shared" si="220"/>
        <v>0</v>
      </c>
    </row>
    <row r="827" spans="1:9">
      <c r="A827" s="16"/>
      <c r="B827" s="4" t="s">
        <v>32</v>
      </c>
      <c r="C827" s="52">
        <f t="shared" si="219"/>
        <v>2690</v>
      </c>
      <c r="D827" s="52">
        <f t="shared" si="220"/>
        <v>1297</v>
      </c>
      <c r="E827" s="52">
        <f t="shared" si="220"/>
        <v>1393</v>
      </c>
      <c r="F827" s="52">
        <f t="shared" si="220"/>
        <v>0</v>
      </c>
      <c r="G827" s="52">
        <f t="shared" si="220"/>
        <v>0</v>
      </c>
      <c r="H827" s="52">
        <f t="shared" si="220"/>
        <v>0</v>
      </c>
      <c r="I827" s="52">
        <f t="shared" si="220"/>
        <v>0</v>
      </c>
    </row>
    <row r="828" spans="1:9">
      <c r="A828" s="31" t="s">
        <v>53</v>
      </c>
      <c r="B828" s="162" t="s">
        <v>31</v>
      </c>
      <c r="C828" s="52">
        <f t="shared" si="219"/>
        <v>2690</v>
      </c>
      <c r="D828" s="52">
        <f t="shared" ref="D828:I829" si="221">D830+D886</f>
        <v>1297</v>
      </c>
      <c r="E828" s="52">
        <f t="shared" si="221"/>
        <v>1393</v>
      </c>
      <c r="F828" s="52">
        <f t="shared" si="221"/>
        <v>0</v>
      </c>
      <c r="G828" s="52">
        <f t="shared" si="221"/>
        <v>0</v>
      </c>
      <c r="H828" s="52">
        <f t="shared" si="221"/>
        <v>0</v>
      </c>
      <c r="I828" s="52">
        <f t="shared" si="221"/>
        <v>0</v>
      </c>
    </row>
    <row r="829" spans="1:9">
      <c r="A829" s="12"/>
      <c r="B829" s="4" t="s">
        <v>32</v>
      </c>
      <c r="C829" s="52">
        <f>D829+E829+F829+G829+H829+I829</f>
        <v>2690</v>
      </c>
      <c r="D829" s="52">
        <f t="shared" si="221"/>
        <v>1297</v>
      </c>
      <c r="E829" s="52">
        <f t="shared" si="221"/>
        <v>1393</v>
      </c>
      <c r="F829" s="52">
        <f t="shared" si="221"/>
        <v>0</v>
      </c>
      <c r="G829" s="52">
        <f t="shared" si="221"/>
        <v>0</v>
      </c>
      <c r="H829" s="52">
        <f t="shared" si="221"/>
        <v>0</v>
      </c>
      <c r="I829" s="52">
        <f t="shared" si="221"/>
        <v>0</v>
      </c>
    </row>
    <row r="830" spans="1:9" s="95" customFormat="1">
      <c r="A830" s="58" t="s">
        <v>42</v>
      </c>
      <c r="B830" s="130" t="s">
        <v>31</v>
      </c>
      <c r="C830" s="131">
        <f t="shared" ref="C830:C832" si="222">D830+E830+F830+G830+H830+I830</f>
        <v>2645</v>
      </c>
      <c r="D830" s="131">
        <f t="shared" ref="D830:I831" si="223">D832+D872</f>
        <v>1297</v>
      </c>
      <c r="E830" s="131">
        <f t="shared" si="223"/>
        <v>1348</v>
      </c>
      <c r="F830" s="131">
        <f t="shared" si="223"/>
        <v>0</v>
      </c>
      <c r="G830" s="131">
        <f t="shared" si="223"/>
        <v>0</v>
      </c>
      <c r="H830" s="131">
        <f t="shared" si="223"/>
        <v>0</v>
      </c>
      <c r="I830" s="131">
        <f t="shared" si="223"/>
        <v>0</v>
      </c>
    </row>
    <row r="831" spans="1:9" s="95" customFormat="1">
      <c r="A831" s="132"/>
      <c r="B831" s="133" t="s">
        <v>32</v>
      </c>
      <c r="C831" s="131">
        <f t="shared" si="222"/>
        <v>2645</v>
      </c>
      <c r="D831" s="131">
        <f t="shared" si="223"/>
        <v>1297</v>
      </c>
      <c r="E831" s="131">
        <f t="shared" si="223"/>
        <v>1348</v>
      </c>
      <c r="F831" s="131">
        <f t="shared" si="223"/>
        <v>0</v>
      </c>
      <c r="G831" s="131">
        <f t="shared" si="223"/>
        <v>0</v>
      </c>
      <c r="H831" s="131">
        <f t="shared" si="223"/>
        <v>0</v>
      </c>
      <c r="I831" s="131">
        <f t="shared" si="223"/>
        <v>0</v>
      </c>
    </row>
    <row r="832" spans="1:9">
      <c r="A832" s="232" t="s">
        <v>321</v>
      </c>
      <c r="B832" s="162" t="s">
        <v>31</v>
      </c>
      <c r="C832" s="52">
        <f t="shared" si="222"/>
        <v>2523</v>
      </c>
      <c r="D832" s="52">
        <f>D834+D836+D838+D840+D842+D844+D846+D848+D850+D852+D854+D856+D858+D860+D862+D864+D866+D868+D870</f>
        <v>1207</v>
      </c>
      <c r="E832" s="52">
        <f t="shared" ref="E832:I833" si="224">E834+E836+E838+E840+E842+E844+E846+E848+E850+E852+E854+E856+E858+E860+E862+E864+E866+E868+E870</f>
        <v>1316</v>
      </c>
      <c r="F832" s="52">
        <f t="shared" si="224"/>
        <v>0</v>
      </c>
      <c r="G832" s="52">
        <f t="shared" si="224"/>
        <v>0</v>
      </c>
      <c r="H832" s="52">
        <f t="shared" si="224"/>
        <v>0</v>
      </c>
      <c r="I832" s="52">
        <f t="shared" si="224"/>
        <v>0</v>
      </c>
    </row>
    <row r="833" spans="1:9">
      <c r="A833" s="12"/>
      <c r="B833" s="4" t="s">
        <v>32</v>
      </c>
      <c r="C833" s="52">
        <f>D833+E833+F833+G833+H833+I833</f>
        <v>2523</v>
      </c>
      <c r="D833" s="52">
        <f>D835+D837+D839+D841+D843+D845+D847+D849+D851+D853+D855+D857+D859+D861+D863+D865+D867+D869+D871</f>
        <v>1207</v>
      </c>
      <c r="E833" s="52">
        <f t="shared" si="224"/>
        <v>1316</v>
      </c>
      <c r="F833" s="52">
        <f t="shared" si="224"/>
        <v>0</v>
      </c>
      <c r="G833" s="52">
        <f t="shared" si="224"/>
        <v>0</v>
      </c>
      <c r="H833" s="52">
        <f t="shared" si="224"/>
        <v>0</v>
      </c>
      <c r="I833" s="52">
        <f t="shared" si="224"/>
        <v>0</v>
      </c>
    </row>
    <row r="834" spans="1:9" s="215" customFormat="1" ht="15">
      <c r="A834" s="449" t="s">
        <v>322</v>
      </c>
      <c r="B834" s="241" t="s">
        <v>31</v>
      </c>
      <c r="C834" s="253">
        <f t="shared" ref="C834" si="225">D834+E834+F834+G834+H834+I834</f>
        <v>350</v>
      </c>
      <c r="D834" s="253">
        <f>343+7</f>
        <v>350</v>
      </c>
      <c r="E834" s="253">
        <v>0</v>
      </c>
      <c r="F834" s="253">
        <v>0</v>
      </c>
      <c r="G834" s="253">
        <v>0</v>
      </c>
      <c r="H834" s="253">
        <v>0</v>
      </c>
      <c r="I834" s="253">
        <v>0</v>
      </c>
    </row>
    <row r="835" spans="1:9" s="215" customFormat="1">
      <c r="A835" s="217"/>
      <c r="B835" s="228" t="s">
        <v>32</v>
      </c>
      <c r="C835" s="253">
        <f>D835+E835+F835+G835+H835+I835</f>
        <v>350</v>
      </c>
      <c r="D835" s="253">
        <f>343+7</f>
        <v>350</v>
      </c>
      <c r="E835" s="253">
        <v>0</v>
      </c>
      <c r="F835" s="253">
        <v>0</v>
      </c>
      <c r="G835" s="253">
        <v>0</v>
      </c>
      <c r="H835" s="253">
        <v>0</v>
      </c>
      <c r="I835" s="253">
        <v>0</v>
      </c>
    </row>
    <row r="836" spans="1:9" s="215" customFormat="1" ht="15">
      <c r="A836" s="517" t="s">
        <v>323</v>
      </c>
      <c r="B836" s="241" t="s">
        <v>31</v>
      </c>
      <c r="C836" s="253">
        <f t="shared" ref="C836" si="226">D836+E836+F836+G836+H836+I836</f>
        <v>400</v>
      </c>
      <c r="D836" s="253">
        <v>400</v>
      </c>
      <c r="E836" s="253">
        <v>0</v>
      </c>
      <c r="F836" s="253">
        <v>0</v>
      </c>
      <c r="G836" s="253">
        <v>0</v>
      </c>
      <c r="H836" s="253">
        <v>0</v>
      </c>
      <c r="I836" s="253">
        <v>0</v>
      </c>
    </row>
    <row r="837" spans="1:9" s="215" customFormat="1">
      <c r="A837" s="217"/>
      <c r="B837" s="228" t="s">
        <v>32</v>
      </c>
      <c r="C837" s="253">
        <f>D837+E837+F837+G837+H837+I837</f>
        <v>400</v>
      </c>
      <c r="D837" s="253">
        <v>400</v>
      </c>
      <c r="E837" s="253">
        <v>0</v>
      </c>
      <c r="F837" s="253">
        <v>0</v>
      </c>
      <c r="G837" s="253">
        <v>0</v>
      </c>
      <c r="H837" s="253">
        <v>0</v>
      </c>
      <c r="I837" s="253">
        <v>0</v>
      </c>
    </row>
    <row r="838" spans="1:9" s="215" customFormat="1" ht="15">
      <c r="A838" s="517" t="s">
        <v>324</v>
      </c>
      <c r="B838" s="241" t="s">
        <v>31</v>
      </c>
      <c r="C838" s="253">
        <f t="shared" ref="C838" si="227">D838+E838+F838+G838+H838+I838</f>
        <v>85</v>
      </c>
      <c r="D838" s="253">
        <v>85</v>
      </c>
      <c r="E838" s="253">
        <v>0</v>
      </c>
      <c r="F838" s="253">
        <v>0</v>
      </c>
      <c r="G838" s="253">
        <v>0</v>
      </c>
      <c r="H838" s="253">
        <v>0</v>
      </c>
      <c r="I838" s="253">
        <v>0</v>
      </c>
    </row>
    <row r="839" spans="1:9" s="215" customFormat="1">
      <c r="A839" s="217"/>
      <c r="B839" s="228" t="s">
        <v>32</v>
      </c>
      <c r="C839" s="253">
        <f>D839+E839+F839+G839+H839+I839</f>
        <v>85</v>
      </c>
      <c r="D839" s="253">
        <v>85</v>
      </c>
      <c r="E839" s="253">
        <v>0</v>
      </c>
      <c r="F839" s="253">
        <v>0</v>
      </c>
      <c r="G839" s="253">
        <v>0</v>
      </c>
      <c r="H839" s="253">
        <v>0</v>
      </c>
      <c r="I839" s="253">
        <v>0</v>
      </c>
    </row>
    <row r="840" spans="1:9" s="215" customFormat="1" ht="15">
      <c r="A840" s="517" t="s">
        <v>325</v>
      </c>
      <c r="B840" s="241" t="s">
        <v>31</v>
      </c>
      <c r="C840" s="253">
        <f t="shared" ref="C840" si="228">D840+E840+F840+G840+H840+I840</f>
        <v>100</v>
      </c>
      <c r="D840" s="253">
        <v>100</v>
      </c>
      <c r="E840" s="253">
        <v>0</v>
      </c>
      <c r="F840" s="253">
        <v>0</v>
      </c>
      <c r="G840" s="253">
        <v>0</v>
      </c>
      <c r="H840" s="253">
        <v>0</v>
      </c>
      <c r="I840" s="253">
        <v>0</v>
      </c>
    </row>
    <row r="841" spans="1:9" s="215" customFormat="1">
      <c r="A841" s="217"/>
      <c r="B841" s="228" t="s">
        <v>32</v>
      </c>
      <c r="C841" s="253">
        <f>D841+E841+F841+G841+H841+I841</f>
        <v>100</v>
      </c>
      <c r="D841" s="253">
        <v>100</v>
      </c>
      <c r="E841" s="253">
        <v>0</v>
      </c>
      <c r="F841" s="253">
        <v>0</v>
      </c>
      <c r="G841" s="253">
        <v>0</v>
      </c>
      <c r="H841" s="253">
        <v>0</v>
      </c>
      <c r="I841" s="253">
        <v>0</v>
      </c>
    </row>
    <row r="842" spans="1:9" s="215" customFormat="1" ht="15">
      <c r="A842" s="517" t="s">
        <v>326</v>
      </c>
      <c r="B842" s="241" t="s">
        <v>31</v>
      </c>
      <c r="C842" s="253">
        <f t="shared" ref="C842" si="229">D842+E842+F842+G842+H842+I842</f>
        <v>59</v>
      </c>
      <c r="D842" s="253">
        <v>59</v>
      </c>
      <c r="E842" s="253">
        <v>0</v>
      </c>
      <c r="F842" s="253">
        <v>0</v>
      </c>
      <c r="G842" s="253">
        <v>0</v>
      </c>
      <c r="H842" s="253">
        <v>0</v>
      </c>
      <c r="I842" s="253">
        <v>0</v>
      </c>
    </row>
    <row r="843" spans="1:9" s="20" customFormat="1">
      <c r="A843" s="12"/>
      <c r="B843" s="62" t="s">
        <v>32</v>
      </c>
      <c r="C843" s="64">
        <f>D843+E843+F843+G843+H843+I843</f>
        <v>59</v>
      </c>
      <c r="D843" s="64">
        <v>59</v>
      </c>
      <c r="E843" s="64">
        <v>0</v>
      </c>
      <c r="F843" s="64">
        <v>0</v>
      </c>
      <c r="G843" s="64">
        <v>0</v>
      </c>
      <c r="H843" s="64">
        <v>0</v>
      </c>
      <c r="I843" s="64">
        <v>0</v>
      </c>
    </row>
    <row r="844" spans="1:9" s="215" customFormat="1" ht="15">
      <c r="A844" s="517" t="s">
        <v>327</v>
      </c>
      <c r="B844" s="241" t="s">
        <v>31</v>
      </c>
      <c r="C844" s="253">
        <f t="shared" ref="C844" si="230">D844+E844+F844+G844+H844+I844</f>
        <v>80</v>
      </c>
      <c r="D844" s="253">
        <v>80</v>
      </c>
      <c r="E844" s="253">
        <v>0</v>
      </c>
      <c r="F844" s="253">
        <v>0</v>
      </c>
      <c r="G844" s="253">
        <v>0</v>
      </c>
      <c r="H844" s="253">
        <v>0</v>
      </c>
      <c r="I844" s="253">
        <v>0</v>
      </c>
    </row>
    <row r="845" spans="1:9" s="215" customFormat="1">
      <c r="A845" s="217"/>
      <c r="B845" s="228" t="s">
        <v>32</v>
      </c>
      <c r="C845" s="253">
        <f>D845+E845+F845+G845+H845+I845</f>
        <v>80</v>
      </c>
      <c r="D845" s="253">
        <v>80</v>
      </c>
      <c r="E845" s="253">
        <v>0</v>
      </c>
      <c r="F845" s="253">
        <v>0</v>
      </c>
      <c r="G845" s="253">
        <v>0</v>
      </c>
      <c r="H845" s="253">
        <v>0</v>
      </c>
      <c r="I845" s="253">
        <v>0</v>
      </c>
    </row>
    <row r="846" spans="1:9" s="215" customFormat="1" ht="15">
      <c r="A846" s="449" t="s">
        <v>328</v>
      </c>
      <c r="B846" s="241" t="s">
        <v>31</v>
      </c>
      <c r="C846" s="253">
        <f t="shared" ref="C846" si="231">D846+E846+F846+G846+H846+I846</f>
        <v>20</v>
      </c>
      <c r="D846" s="253">
        <v>20</v>
      </c>
      <c r="E846" s="253">
        <v>0</v>
      </c>
      <c r="F846" s="253">
        <v>0</v>
      </c>
      <c r="G846" s="253">
        <v>0</v>
      </c>
      <c r="H846" s="253">
        <v>0</v>
      </c>
      <c r="I846" s="253">
        <v>0</v>
      </c>
    </row>
    <row r="847" spans="1:9" s="215" customFormat="1">
      <c r="A847" s="217"/>
      <c r="B847" s="228" t="s">
        <v>32</v>
      </c>
      <c r="C847" s="253">
        <f>D847+E847+F847+G847+H847+I847</f>
        <v>20</v>
      </c>
      <c r="D847" s="253">
        <v>20</v>
      </c>
      <c r="E847" s="253">
        <v>0</v>
      </c>
      <c r="F847" s="253">
        <v>0</v>
      </c>
      <c r="G847" s="253">
        <v>0</v>
      </c>
      <c r="H847" s="253">
        <v>0</v>
      </c>
      <c r="I847" s="253">
        <v>0</v>
      </c>
    </row>
    <row r="848" spans="1:9" s="215" customFormat="1" ht="15">
      <c r="A848" s="518" t="s">
        <v>329</v>
      </c>
      <c r="B848" s="241" t="s">
        <v>31</v>
      </c>
      <c r="C848" s="253">
        <f t="shared" ref="C848" si="232">D848+E848+F848+G848+H848+I848</f>
        <v>14</v>
      </c>
      <c r="D848" s="253">
        <v>14</v>
      </c>
      <c r="E848" s="253">
        <v>0</v>
      </c>
      <c r="F848" s="253">
        <v>0</v>
      </c>
      <c r="G848" s="253">
        <v>0</v>
      </c>
      <c r="H848" s="253">
        <v>0</v>
      </c>
      <c r="I848" s="253">
        <v>0</v>
      </c>
    </row>
    <row r="849" spans="1:9" s="215" customFormat="1">
      <c r="A849" s="217"/>
      <c r="B849" s="228" t="s">
        <v>32</v>
      </c>
      <c r="C849" s="253">
        <f>D849+E849+F849+G849+H849+I849</f>
        <v>14</v>
      </c>
      <c r="D849" s="253">
        <v>14</v>
      </c>
      <c r="E849" s="253">
        <v>0</v>
      </c>
      <c r="F849" s="253">
        <v>0</v>
      </c>
      <c r="G849" s="253">
        <v>0</v>
      </c>
      <c r="H849" s="253">
        <v>0</v>
      </c>
      <c r="I849" s="253">
        <v>0</v>
      </c>
    </row>
    <row r="850" spans="1:9" s="215" customFormat="1" ht="15">
      <c r="A850" s="297" t="s">
        <v>330</v>
      </c>
      <c r="B850" s="241" t="s">
        <v>31</v>
      </c>
      <c r="C850" s="253">
        <f t="shared" ref="C850" si="233">D850+E850+F850+G850+H850+I850</f>
        <v>35</v>
      </c>
      <c r="D850" s="253">
        <v>35</v>
      </c>
      <c r="E850" s="253">
        <v>0</v>
      </c>
      <c r="F850" s="253">
        <v>0</v>
      </c>
      <c r="G850" s="253">
        <v>0</v>
      </c>
      <c r="H850" s="253">
        <v>0</v>
      </c>
      <c r="I850" s="253">
        <v>0</v>
      </c>
    </row>
    <row r="851" spans="1:9" s="215" customFormat="1">
      <c r="A851" s="217"/>
      <c r="B851" s="228" t="s">
        <v>32</v>
      </c>
      <c r="C851" s="253">
        <f>D851+E851+F851+G851+H851+I851</f>
        <v>35</v>
      </c>
      <c r="D851" s="253">
        <v>35</v>
      </c>
      <c r="E851" s="253">
        <v>0</v>
      </c>
      <c r="F851" s="253">
        <v>0</v>
      </c>
      <c r="G851" s="253">
        <v>0</v>
      </c>
      <c r="H851" s="253">
        <v>0</v>
      </c>
      <c r="I851" s="253">
        <v>0</v>
      </c>
    </row>
    <row r="852" spans="1:9" s="215" customFormat="1" ht="15">
      <c r="A852" s="517" t="s">
        <v>331</v>
      </c>
      <c r="B852" s="241" t="s">
        <v>31</v>
      </c>
      <c r="C852" s="253">
        <f t="shared" ref="C852" si="234">D852+E852+F852+G852+H852+I852</f>
        <v>44</v>
      </c>
      <c r="D852" s="253">
        <v>44</v>
      </c>
      <c r="E852" s="253">
        <v>0</v>
      </c>
      <c r="F852" s="253">
        <v>0</v>
      </c>
      <c r="G852" s="253">
        <v>0</v>
      </c>
      <c r="H852" s="253">
        <v>0</v>
      </c>
      <c r="I852" s="253">
        <v>0</v>
      </c>
    </row>
    <row r="853" spans="1:9" s="215" customFormat="1">
      <c r="A853" s="217"/>
      <c r="B853" s="228" t="s">
        <v>32</v>
      </c>
      <c r="C853" s="253">
        <f>D853+E853+F853+G853+H853+I853</f>
        <v>44</v>
      </c>
      <c r="D853" s="253">
        <v>44</v>
      </c>
      <c r="E853" s="253">
        <v>0</v>
      </c>
      <c r="F853" s="253">
        <v>0</v>
      </c>
      <c r="G853" s="253">
        <v>0</v>
      </c>
      <c r="H853" s="253">
        <v>0</v>
      </c>
      <c r="I853" s="253">
        <v>0</v>
      </c>
    </row>
    <row r="854" spans="1:9" s="215" customFormat="1" ht="15">
      <c r="A854" s="517" t="s">
        <v>332</v>
      </c>
      <c r="B854" s="241" t="s">
        <v>31</v>
      </c>
      <c r="C854" s="253">
        <f t="shared" ref="C854" si="235">D854+E854+F854+G854+H854+I854</f>
        <v>13</v>
      </c>
      <c r="D854" s="253">
        <v>13</v>
      </c>
      <c r="E854" s="253">
        <v>0</v>
      </c>
      <c r="F854" s="253">
        <v>0</v>
      </c>
      <c r="G854" s="253">
        <v>0</v>
      </c>
      <c r="H854" s="253">
        <v>0</v>
      </c>
      <c r="I854" s="253">
        <v>0</v>
      </c>
    </row>
    <row r="855" spans="1:9" s="20" customFormat="1">
      <c r="A855" s="12"/>
      <c r="B855" s="62" t="s">
        <v>32</v>
      </c>
      <c r="C855" s="64">
        <f>D855+E855+F855+G855+H855+I855</f>
        <v>13</v>
      </c>
      <c r="D855" s="64">
        <v>13</v>
      </c>
      <c r="E855" s="64">
        <v>0</v>
      </c>
      <c r="F855" s="64">
        <v>0</v>
      </c>
      <c r="G855" s="64">
        <v>0</v>
      </c>
      <c r="H855" s="64">
        <v>0</v>
      </c>
      <c r="I855" s="64">
        <v>0</v>
      </c>
    </row>
    <row r="856" spans="1:9" s="215" customFormat="1" ht="15">
      <c r="A856" s="445" t="s">
        <v>333</v>
      </c>
      <c r="B856" s="241" t="s">
        <v>31</v>
      </c>
      <c r="C856" s="253">
        <f t="shared" ref="C856" si="236">D856+E856+F856+G856+H856+I856</f>
        <v>4</v>
      </c>
      <c r="D856" s="253">
        <v>4</v>
      </c>
      <c r="E856" s="253">
        <v>0</v>
      </c>
      <c r="F856" s="253">
        <v>0</v>
      </c>
      <c r="G856" s="253">
        <v>0</v>
      </c>
      <c r="H856" s="253">
        <v>0</v>
      </c>
      <c r="I856" s="253">
        <v>0</v>
      </c>
    </row>
    <row r="857" spans="1:9" s="215" customFormat="1">
      <c r="A857" s="217"/>
      <c r="B857" s="228" t="s">
        <v>32</v>
      </c>
      <c r="C857" s="253">
        <f>D857+E857+F857+G857+H857+I857</f>
        <v>4</v>
      </c>
      <c r="D857" s="253">
        <v>4</v>
      </c>
      <c r="E857" s="253">
        <v>0</v>
      </c>
      <c r="F857" s="253">
        <v>0</v>
      </c>
      <c r="G857" s="253">
        <v>0</v>
      </c>
      <c r="H857" s="253">
        <v>0</v>
      </c>
      <c r="I857" s="253">
        <v>0</v>
      </c>
    </row>
    <row r="858" spans="1:9" s="215" customFormat="1" ht="15">
      <c r="A858" s="445" t="s">
        <v>334</v>
      </c>
      <c r="B858" s="241" t="s">
        <v>31</v>
      </c>
      <c r="C858" s="253">
        <f t="shared" ref="C858" si="237">D858+E858+F858+G858+H858+I858</f>
        <v>3</v>
      </c>
      <c r="D858" s="253">
        <v>3</v>
      </c>
      <c r="E858" s="253">
        <v>0</v>
      </c>
      <c r="F858" s="253">
        <v>0</v>
      </c>
      <c r="G858" s="253">
        <v>0</v>
      </c>
      <c r="H858" s="253">
        <v>0</v>
      </c>
      <c r="I858" s="253">
        <v>0</v>
      </c>
    </row>
    <row r="859" spans="1:9" s="215" customFormat="1">
      <c r="A859" s="217"/>
      <c r="B859" s="228" t="s">
        <v>32</v>
      </c>
      <c r="C859" s="253">
        <f>D859+E859+F859+G859+H859+I859</f>
        <v>3</v>
      </c>
      <c r="D859" s="253">
        <v>3</v>
      </c>
      <c r="E859" s="253">
        <v>0</v>
      </c>
      <c r="F859" s="253">
        <v>0</v>
      </c>
      <c r="G859" s="253">
        <v>0</v>
      </c>
      <c r="H859" s="253">
        <v>0</v>
      </c>
      <c r="I859" s="253">
        <v>0</v>
      </c>
    </row>
    <row r="860" spans="1:9" s="215" customFormat="1" ht="15">
      <c r="A860" s="450" t="s">
        <v>335</v>
      </c>
      <c r="B860" s="241" t="s">
        <v>31</v>
      </c>
      <c r="C860" s="253">
        <f t="shared" ref="C860" si="238">D860+E860+F860+G860+H860+I860</f>
        <v>850</v>
      </c>
      <c r="D860" s="253">
        <v>0</v>
      </c>
      <c r="E860" s="253">
        <v>850</v>
      </c>
      <c r="F860" s="253">
        <v>0</v>
      </c>
      <c r="G860" s="253">
        <v>0</v>
      </c>
      <c r="H860" s="253">
        <v>0</v>
      </c>
      <c r="I860" s="253">
        <v>0</v>
      </c>
    </row>
    <row r="861" spans="1:9" s="215" customFormat="1">
      <c r="A861" s="217"/>
      <c r="B861" s="228" t="s">
        <v>32</v>
      </c>
      <c r="C861" s="253">
        <f>D861+E861+F861+G861+H861+I861</f>
        <v>850</v>
      </c>
      <c r="D861" s="253">
        <v>0</v>
      </c>
      <c r="E861" s="253">
        <v>850</v>
      </c>
      <c r="F861" s="253">
        <v>0</v>
      </c>
      <c r="G861" s="253">
        <v>0</v>
      </c>
      <c r="H861" s="253">
        <v>0</v>
      </c>
      <c r="I861" s="253">
        <v>0</v>
      </c>
    </row>
    <row r="862" spans="1:9" s="215" customFormat="1" ht="15">
      <c r="A862" s="450" t="s">
        <v>336</v>
      </c>
      <c r="B862" s="241" t="s">
        <v>31</v>
      </c>
      <c r="C862" s="253">
        <f t="shared" ref="C862" si="239">D862+E862+F862+G862+H862+I862</f>
        <v>18</v>
      </c>
      <c r="D862" s="253">
        <v>0</v>
      </c>
      <c r="E862" s="253">
        <v>18</v>
      </c>
      <c r="F862" s="253">
        <v>0</v>
      </c>
      <c r="G862" s="253">
        <v>0</v>
      </c>
      <c r="H862" s="253">
        <v>0</v>
      </c>
      <c r="I862" s="253">
        <v>0</v>
      </c>
    </row>
    <row r="863" spans="1:9" s="215" customFormat="1">
      <c r="A863" s="217"/>
      <c r="B863" s="228" t="s">
        <v>32</v>
      </c>
      <c r="C863" s="253">
        <f>D863+E863+F863+G863+H863+I863</f>
        <v>18</v>
      </c>
      <c r="D863" s="253">
        <v>0</v>
      </c>
      <c r="E863" s="253">
        <v>18</v>
      </c>
      <c r="F863" s="253">
        <v>0</v>
      </c>
      <c r="G863" s="253">
        <v>0</v>
      </c>
      <c r="H863" s="253">
        <v>0</v>
      </c>
      <c r="I863" s="253">
        <v>0</v>
      </c>
    </row>
    <row r="864" spans="1:9" s="215" customFormat="1" ht="15">
      <c r="A864" s="450" t="s">
        <v>337</v>
      </c>
      <c r="B864" s="241" t="s">
        <v>31</v>
      </c>
      <c r="C864" s="253">
        <f t="shared" ref="C864" si="240">D864+E864+F864+G864+H864+I864</f>
        <v>48</v>
      </c>
      <c r="D864" s="253">
        <v>0</v>
      </c>
      <c r="E864" s="253">
        <v>48</v>
      </c>
      <c r="F864" s="253">
        <v>0</v>
      </c>
      <c r="G864" s="253">
        <v>0</v>
      </c>
      <c r="H864" s="253">
        <v>0</v>
      </c>
      <c r="I864" s="253">
        <v>0</v>
      </c>
    </row>
    <row r="865" spans="1:9" s="215" customFormat="1">
      <c r="A865" s="217"/>
      <c r="B865" s="228" t="s">
        <v>32</v>
      </c>
      <c r="C865" s="253">
        <f>D865+E865+F865+G865+H865+I865</f>
        <v>48</v>
      </c>
      <c r="D865" s="253">
        <v>0</v>
      </c>
      <c r="E865" s="253">
        <v>48</v>
      </c>
      <c r="F865" s="253">
        <v>0</v>
      </c>
      <c r="G865" s="253">
        <v>0</v>
      </c>
      <c r="H865" s="253">
        <v>0</v>
      </c>
      <c r="I865" s="253">
        <v>0</v>
      </c>
    </row>
    <row r="866" spans="1:9" s="215" customFormat="1" ht="15">
      <c r="A866" s="450" t="s">
        <v>338</v>
      </c>
      <c r="B866" s="241" t="s">
        <v>31</v>
      </c>
      <c r="C866" s="253">
        <f t="shared" ref="C866" si="241">D866+E866+F866+G866+H866+I866</f>
        <v>90</v>
      </c>
      <c r="D866" s="253">
        <v>0</v>
      </c>
      <c r="E866" s="253">
        <v>90</v>
      </c>
      <c r="F866" s="253">
        <v>0</v>
      </c>
      <c r="G866" s="253">
        <v>0</v>
      </c>
      <c r="H866" s="253">
        <v>0</v>
      </c>
      <c r="I866" s="253">
        <v>0</v>
      </c>
    </row>
    <row r="867" spans="1:9" s="215" customFormat="1">
      <c r="A867" s="217"/>
      <c r="B867" s="228" t="s">
        <v>32</v>
      </c>
      <c r="C867" s="253">
        <f>D867+E867+F867+G867+H867+I867</f>
        <v>90</v>
      </c>
      <c r="D867" s="253">
        <v>0</v>
      </c>
      <c r="E867" s="253">
        <v>90</v>
      </c>
      <c r="F867" s="253">
        <v>0</v>
      </c>
      <c r="G867" s="253">
        <v>0</v>
      </c>
      <c r="H867" s="253">
        <v>0</v>
      </c>
      <c r="I867" s="253">
        <v>0</v>
      </c>
    </row>
    <row r="868" spans="1:9" s="215" customFormat="1" ht="28.5" customHeight="1">
      <c r="A868" s="579" t="s">
        <v>339</v>
      </c>
      <c r="B868" s="241" t="s">
        <v>31</v>
      </c>
      <c r="C868" s="253">
        <f t="shared" ref="C868" si="242">D868+E868+F868+G868+H868+I868</f>
        <v>300</v>
      </c>
      <c r="D868" s="253">
        <v>0</v>
      </c>
      <c r="E868" s="253">
        <v>300</v>
      </c>
      <c r="F868" s="253">
        <v>0</v>
      </c>
      <c r="G868" s="253">
        <v>0</v>
      </c>
      <c r="H868" s="253">
        <v>0</v>
      </c>
      <c r="I868" s="253">
        <v>0</v>
      </c>
    </row>
    <row r="869" spans="1:9" s="20" customFormat="1">
      <c r="A869" s="12"/>
      <c r="B869" s="62" t="s">
        <v>32</v>
      </c>
      <c r="C869" s="64">
        <f>D869+E869+F869+G869+H869+I869</f>
        <v>300</v>
      </c>
      <c r="D869" s="64">
        <v>0</v>
      </c>
      <c r="E869" s="64">
        <v>300</v>
      </c>
      <c r="F869" s="64">
        <v>0</v>
      </c>
      <c r="G869" s="64">
        <v>0</v>
      </c>
      <c r="H869" s="64">
        <v>0</v>
      </c>
      <c r="I869" s="64">
        <v>0</v>
      </c>
    </row>
    <row r="870" spans="1:9" s="215" customFormat="1" ht="15.75">
      <c r="A870" s="582" t="s">
        <v>340</v>
      </c>
      <c r="B870" s="241" t="s">
        <v>31</v>
      </c>
      <c r="C870" s="253">
        <f t="shared" ref="C870" si="243">D870+E870+F870+G870+H870+I870</f>
        <v>10</v>
      </c>
      <c r="D870" s="253">
        <v>0</v>
      </c>
      <c r="E870" s="253">
        <v>10</v>
      </c>
      <c r="F870" s="253">
        <v>0</v>
      </c>
      <c r="G870" s="253">
        <v>0</v>
      </c>
      <c r="H870" s="253">
        <v>0</v>
      </c>
      <c r="I870" s="253">
        <v>0</v>
      </c>
    </row>
    <row r="871" spans="1:9" s="215" customFormat="1">
      <c r="A871" s="217"/>
      <c r="B871" s="228" t="s">
        <v>32</v>
      </c>
      <c r="C871" s="253">
        <f>D871+E871+F871+G871+H871+I871</f>
        <v>10</v>
      </c>
      <c r="D871" s="253">
        <v>0</v>
      </c>
      <c r="E871" s="253">
        <v>10</v>
      </c>
      <c r="F871" s="253">
        <v>0</v>
      </c>
      <c r="G871" s="253">
        <v>0</v>
      </c>
      <c r="H871" s="253">
        <v>0</v>
      </c>
      <c r="I871" s="253">
        <v>0</v>
      </c>
    </row>
    <row r="872" spans="1:9" s="211" customFormat="1">
      <c r="A872" s="134" t="s">
        <v>341</v>
      </c>
      <c r="B872" s="63" t="s">
        <v>31</v>
      </c>
      <c r="C872" s="64">
        <f t="shared" ref="C872" si="244">D872+E872+F872+G872+H872+I872</f>
        <v>122</v>
      </c>
      <c r="D872" s="64">
        <f>D874+D876+D878+D880+D882+D884</f>
        <v>90</v>
      </c>
      <c r="E872" s="64">
        <f t="shared" ref="E872:I873" si="245">E874+E876+E878+E880+E882+E884</f>
        <v>32</v>
      </c>
      <c r="F872" s="64">
        <f t="shared" si="245"/>
        <v>0</v>
      </c>
      <c r="G872" s="64">
        <f t="shared" si="245"/>
        <v>0</v>
      </c>
      <c r="H872" s="64">
        <f t="shared" si="245"/>
        <v>0</v>
      </c>
      <c r="I872" s="64">
        <f t="shared" si="245"/>
        <v>0</v>
      </c>
    </row>
    <row r="873" spans="1:9" s="20" customFormat="1">
      <c r="A873" s="12"/>
      <c r="B873" s="62" t="s">
        <v>32</v>
      </c>
      <c r="C873" s="64">
        <f>D873+E873+F873+G873+H873+I873</f>
        <v>122</v>
      </c>
      <c r="D873" s="64">
        <f>D875+D877+D879+D881+D883+D885</f>
        <v>90</v>
      </c>
      <c r="E873" s="64">
        <f t="shared" si="245"/>
        <v>32</v>
      </c>
      <c r="F873" s="64">
        <f t="shared" si="245"/>
        <v>0</v>
      </c>
      <c r="G873" s="64">
        <f t="shared" si="245"/>
        <v>0</v>
      </c>
      <c r="H873" s="64">
        <f t="shared" si="245"/>
        <v>0</v>
      </c>
      <c r="I873" s="64">
        <f t="shared" si="245"/>
        <v>0</v>
      </c>
    </row>
    <row r="874" spans="1:9" s="215" customFormat="1" ht="15">
      <c r="A874" s="295" t="s">
        <v>342</v>
      </c>
      <c r="B874" s="241" t="s">
        <v>31</v>
      </c>
      <c r="C874" s="253">
        <f t="shared" ref="C874" si="246">D874+E874+F874+G874+H874+I874</f>
        <v>45</v>
      </c>
      <c r="D874" s="253">
        <v>45</v>
      </c>
      <c r="E874" s="253">
        <v>0</v>
      </c>
      <c r="F874" s="253">
        <v>0</v>
      </c>
      <c r="G874" s="253">
        <v>0</v>
      </c>
      <c r="H874" s="253">
        <v>0</v>
      </c>
      <c r="I874" s="253">
        <v>0</v>
      </c>
    </row>
    <row r="875" spans="1:9" s="215" customFormat="1">
      <c r="A875" s="217"/>
      <c r="B875" s="228" t="s">
        <v>32</v>
      </c>
      <c r="C875" s="253">
        <f>D875+E875+F875+G875+H875+I875</f>
        <v>45</v>
      </c>
      <c r="D875" s="253">
        <v>45</v>
      </c>
      <c r="E875" s="253">
        <v>0</v>
      </c>
      <c r="F875" s="253">
        <v>0</v>
      </c>
      <c r="G875" s="253">
        <v>0</v>
      </c>
      <c r="H875" s="253">
        <v>0</v>
      </c>
      <c r="I875" s="253">
        <v>0</v>
      </c>
    </row>
    <row r="876" spans="1:9" s="215" customFormat="1" ht="15">
      <c r="A876" s="451" t="s">
        <v>343</v>
      </c>
      <c r="B876" s="241" t="s">
        <v>31</v>
      </c>
      <c r="C876" s="253">
        <f t="shared" ref="C876" si="247">D876+E876+F876+G876+H876+I876</f>
        <v>13</v>
      </c>
      <c r="D876" s="253">
        <v>13</v>
      </c>
      <c r="E876" s="253">
        <v>0</v>
      </c>
      <c r="F876" s="253">
        <v>0</v>
      </c>
      <c r="G876" s="253">
        <v>0</v>
      </c>
      <c r="H876" s="253">
        <v>0</v>
      </c>
      <c r="I876" s="253">
        <v>0</v>
      </c>
    </row>
    <row r="877" spans="1:9" s="215" customFormat="1">
      <c r="A877" s="217"/>
      <c r="B877" s="228" t="s">
        <v>32</v>
      </c>
      <c r="C877" s="253">
        <f>D877+E877+F877+G877+H877+I877</f>
        <v>13</v>
      </c>
      <c r="D877" s="253">
        <v>13</v>
      </c>
      <c r="E877" s="253">
        <v>0</v>
      </c>
      <c r="F877" s="253">
        <v>0</v>
      </c>
      <c r="G877" s="253">
        <v>0</v>
      </c>
      <c r="H877" s="253">
        <v>0</v>
      </c>
      <c r="I877" s="253">
        <v>0</v>
      </c>
    </row>
    <row r="878" spans="1:9" s="215" customFormat="1" ht="15">
      <c r="A878" s="451" t="s">
        <v>344</v>
      </c>
      <c r="B878" s="241" t="s">
        <v>31</v>
      </c>
      <c r="C878" s="253">
        <f t="shared" ref="C878" si="248">D878+E878+F878+G878+H878+I878</f>
        <v>12</v>
      </c>
      <c r="D878" s="253">
        <v>12</v>
      </c>
      <c r="E878" s="253">
        <v>0</v>
      </c>
      <c r="F878" s="253">
        <v>0</v>
      </c>
      <c r="G878" s="253">
        <v>0</v>
      </c>
      <c r="H878" s="253">
        <v>0</v>
      </c>
      <c r="I878" s="253">
        <v>0</v>
      </c>
    </row>
    <row r="879" spans="1:9" s="20" customFormat="1">
      <c r="A879" s="12"/>
      <c r="B879" s="62" t="s">
        <v>32</v>
      </c>
      <c r="C879" s="64">
        <f>D879+E879+F879+G879+H879+I879</f>
        <v>12</v>
      </c>
      <c r="D879" s="64">
        <v>12</v>
      </c>
      <c r="E879" s="64">
        <v>0</v>
      </c>
      <c r="F879" s="64">
        <v>0</v>
      </c>
      <c r="G879" s="64">
        <v>0</v>
      </c>
      <c r="H879" s="64">
        <v>0</v>
      </c>
      <c r="I879" s="64">
        <v>0</v>
      </c>
    </row>
    <row r="880" spans="1:9" s="215" customFormat="1" ht="15">
      <c r="A880" s="451" t="s">
        <v>345</v>
      </c>
      <c r="B880" s="241" t="s">
        <v>31</v>
      </c>
      <c r="C880" s="253">
        <f t="shared" ref="C880" si="249">D880+E880+F880+G880+H880+I880</f>
        <v>20</v>
      </c>
      <c r="D880" s="253">
        <v>20</v>
      </c>
      <c r="E880" s="253">
        <v>0</v>
      </c>
      <c r="F880" s="253">
        <v>0</v>
      </c>
      <c r="G880" s="253">
        <v>0</v>
      </c>
      <c r="H880" s="253">
        <v>0</v>
      </c>
      <c r="I880" s="253">
        <v>0</v>
      </c>
    </row>
    <row r="881" spans="1:9" s="215" customFormat="1">
      <c r="A881" s="217"/>
      <c r="B881" s="228" t="s">
        <v>32</v>
      </c>
      <c r="C881" s="253">
        <f>D881+E881+F881+G881+H881+I881</f>
        <v>20</v>
      </c>
      <c r="D881" s="253">
        <v>20</v>
      </c>
      <c r="E881" s="253">
        <v>0</v>
      </c>
      <c r="F881" s="253">
        <v>0</v>
      </c>
      <c r="G881" s="253">
        <v>0</v>
      </c>
      <c r="H881" s="253">
        <v>0</v>
      </c>
      <c r="I881" s="253">
        <v>0</v>
      </c>
    </row>
    <row r="882" spans="1:9" s="215" customFormat="1" ht="15">
      <c r="A882" s="452" t="s">
        <v>346</v>
      </c>
      <c r="B882" s="241" t="s">
        <v>31</v>
      </c>
      <c r="C882" s="253">
        <f t="shared" ref="C882" si="250">D882+E882+F882+G882+H882+I882</f>
        <v>20</v>
      </c>
      <c r="D882" s="253">
        <v>0</v>
      </c>
      <c r="E882" s="253">
        <v>20</v>
      </c>
      <c r="F882" s="253">
        <v>0</v>
      </c>
      <c r="G882" s="253">
        <v>0</v>
      </c>
      <c r="H882" s="253">
        <v>0</v>
      </c>
      <c r="I882" s="253">
        <v>0</v>
      </c>
    </row>
    <row r="883" spans="1:9" s="215" customFormat="1">
      <c r="A883" s="217"/>
      <c r="B883" s="228" t="s">
        <v>32</v>
      </c>
      <c r="C883" s="253">
        <f>D883+E883+F883+G883+H883+I883</f>
        <v>20</v>
      </c>
      <c r="D883" s="253">
        <v>0</v>
      </c>
      <c r="E883" s="253">
        <v>20</v>
      </c>
      <c r="F883" s="253">
        <v>0</v>
      </c>
      <c r="G883" s="253">
        <v>0</v>
      </c>
      <c r="H883" s="253">
        <v>0</v>
      </c>
      <c r="I883" s="253">
        <v>0</v>
      </c>
    </row>
    <row r="884" spans="1:9" s="215" customFormat="1" ht="15">
      <c r="A884" s="452" t="s">
        <v>347</v>
      </c>
      <c r="B884" s="241" t="s">
        <v>31</v>
      </c>
      <c r="C884" s="253">
        <f t="shared" ref="C884" si="251">D884+E884+F884+G884+H884+I884</f>
        <v>12</v>
      </c>
      <c r="D884" s="253">
        <v>0</v>
      </c>
      <c r="E884" s="253">
        <v>12</v>
      </c>
      <c r="F884" s="253">
        <v>0</v>
      </c>
      <c r="G884" s="253">
        <v>0</v>
      </c>
      <c r="H884" s="253">
        <v>0</v>
      </c>
      <c r="I884" s="253">
        <v>0</v>
      </c>
    </row>
    <row r="885" spans="1:9" s="20" customFormat="1">
      <c r="A885" s="12"/>
      <c r="B885" s="62" t="s">
        <v>32</v>
      </c>
      <c r="C885" s="64">
        <f>D885+E885+F885+G885+H885+I885</f>
        <v>12</v>
      </c>
      <c r="D885" s="64">
        <v>0</v>
      </c>
      <c r="E885" s="64">
        <v>12</v>
      </c>
      <c r="F885" s="64">
        <v>0</v>
      </c>
      <c r="G885" s="64">
        <v>0</v>
      </c>
      <c r="H885" s="64">
        <v>0</v>
      </c>
      <c r="I885" s="64">
        <v>0</v>
      </c>
    </row>
    <row r="886" spans="1:9" s="215" customFormat="1">
      <c r="A886" s="280" t="s">
        <v>43</v>
      </c>
      <c r="B886" s="241" t="s">
        <v>31</v>
      </c>
      <c r="C886" s="253">
        <f t="shared" ref="C886" si="252">D886+E886+F886+G886+H886+I886</f>
        <v>45</v>
      </c>
      <c r="D886" s="253">
        <f>D888</f>
        <v>0</v>
      </c>
      <c r="E886" s="253">
        <f t="shared" ref="E886:I889" si="253">E888</f>
        <v>45</v>
      </c>
      <c r="F886" s="253">
        <f t="shared" si="253"/>
        <v>0</v>
      </c>
      <c r="G886" s="253">
        <f t="shared" si="253"/>
        <v>0</v>
      </c>
      <c r="H886" s="253">
        <f t="shared" si="253"/>
        <v>0</v>
      </c>
      <c r="I886" s="253">
        <f t="shared" si="253"/>
        <v>0</v>
      </c>
    </row>
    <row r="887" spans="1:9" s="215" customFormat="1">
      <c r="A887" s="217"/>
      <c r="B887" s="228" t="s">
        <v>32</v>
      </c>
      <c r="C887" s="253">
        <f>D887+E887+F887+G887+H887+I887</f>
        <v>45</v>
      </c>
      <c r="D887" s="253">
        <f>D889</f>
        <v>0</v>
      </c>
      <c r="E887" s="253">
        <f t="shared" si="253"/>
        <v>45</v>
      </c>
      <c r="F887" s="253">
        <f t="shared" si="253"/>
        <v>0</v>
      </c>
      <c r="G887" s="253">
        <f t="shared" si="253"/>
        <v>0</v>
      </c>
      <c r="H887" s="253">
        <f t="shared" si="253"/>
        <v>0</v>
      </c>
      <c r="I887" s="253">
        <f t="shared" si="253"/>
        <v>0</v>
      </c>
    </row>
    <row r="888" spans="1:9" s="215" customFormat="1">
      <c r="A888" s="453" t="s">
        <v>321</v>
      </c>
      <c r="B888" s="241" t="s">
        <v>31</v>
      </c>
      <c r="C888" s="253">
        <f t="shared" ref="C888" si="254">D888+E888+F888+G888+H888+I888</f>
        <v>45</v>
      </c>
      <c r="D888" s="253">
        <f>D890</f>
        <v>0</v>
      </c>
      <c r="E888" s="253">
        <f t="shared" si="253"/>
        <v>45</v>
      </c>
      <c r="F888" s="253">
        <f t="shared" si="253"/>
        <v>0</v>
      </c>
      <c r="G888" s="253">
        <f t="shared" si="253"/>
        <v>0</v>
      </c>
      <c r="H888" s="253">
        <f t="shared" si="253"/>
        <v>0</v>
      </c>
      <c r="I888" s="253">
        <f t="shared" si="253"/>
        <v>0</v>
      </c>
    </row>
    <row r="889" spans="1:9" s="215" customFormat="1">
      <c r="A889" s="217"/>
      <c r="B889" s="228" t="s">
        <v>32</v>
      </c>
      <c r="C889" s="253">
        <f>D889+E889+F889+G889+H889+I889</f>
        <v>45</v>
      </c>
      <c r="D889" s="253">
        <f>D891</f>
        <v>0</v>
      </c>
      <c r="E889" s="253">
        <f t="shared" si="253"/>
        <v>45</v>
      </c>
      <c r="F889" s="253">
        <f t="shared" si="253"/>
        <v>0</v>
      </c>
      <c r="G889" s="253">
        <f t="shared" si="253"/>
        <v>0</v>
      </c>
      <c r="H889" s="253">
        <f t="shared" si="253"/>
        <v>0</v>
      </c>
      <c r="I889" s="253">
        <f t="shared" si="253"/>
        <v>0</v>
      </c>
    </row>
    <row r="890" spans="1:9" s="215" customFormat="1" ht="15">
      <c r="A890" s="450" t="s">
        <v>348</v>
      </c>
      <c r="B890" s="241" t="s">
        <v>31</v>
      </c>
      <c r="C890" s="253">
        <f t="shared" ref="C890" si="255">D890+E890+F890+G890+H890+I890</f>
        <v>45</v>
      </c>
      <c r="D890" s="253">
        <v>0</v>
      </c>
      <c r="E890" s="253">
        <v>45</v>
      </c>
      <c r="F890" s="253">
        <v>0</v>
      </c>
      <c r="G890" s="253">
        <v>0</v>
      </c>
      <c r="H890" s="253">
        <v>0</v>
      </c>
      <c r="I890" s="253">
        <v>0</v>
      </c>
    </row>
    <row r="891" spans="1:9" s="215" customFormat="1">
      <c r="A891" s="217"/>
      <c r="B891" s="228" t="s">
        <v>32</v>
      </c>
      <c r="C891" s="253">
        <f>D891+E891+F891+G891+H891+I891</f>
        <v>45</v>
      </c>
      <c r="D891" s="253">
        <v>0</v>
      </c>
      <c r="E891" s="253">
        <v>45</v>
      </c>
      <c r="F891" s="253">
        <v>0</v>
      </c>
      <c r="G891" s="253">
        <v>0</v>
      </c>
      <c r="H891" s="253">
        <v>0</v>
      </c>
      <c r="I891" s="253">
        <v>0</v>
      </c>
    </row>
    <row r="892" spans="1:9">
      <c r="A892" s="693" t="s">
        <v>349</v>
      </c>
      <c r="B892" s="691"/>
      <c r="C892" s="691"/>
      <c r="D892" s="691"/>
      <c r="E892" s="691"/>
      <c r="F892" s="691"/>
      <c r="G892" s="691"/>
      <c r="H892" s="691"/>
      <c r="I892" s="692"/>
    </row>
    <row r="893" spans="1:9">
      <c r="A893" s="79" t="s">
        <v>57</v>
      </c>
      <c r="B893" s="162" t="s">
        <v>31</v>
      </c>
      <c r="C893" s="52">
        <f t="shared" ref="C893:C924" si="256">D893+E893+F893+G893+H893+I893</f>
        <v>642</v>
      </c>
      <c r="D893" s="52">
        <f t="shared" ref="D893:I906" si="257">D895</f>
        <v>569</v>
      </c>
      <c r="E893" s="52">
        <f t="shared" si="257"/>
        <v>73</v>
      </c>
      <c r="F893" s="52">
        <f t="shared" si="257"/>
        <v>0</v>
      </c>
      <c r="G893" s="52">
        <f t="shared" si="257"/>
        <v>0</v>
      </c>
      <c r="H893" s="52">
        <f t="shared" si="257"/>
        <v>0</v>
      </c>
      <c r="I893" s="52">
        <f t="shared" si="257"/>
        <v>0</v>
      </c>
    </row>
    <row r="894" spans="1:9">
      <c r="A894" s="21" t="s">
        <v>90</v>
      </c>
      <c r="B894" s="4" t="s">
        <v>32</v>
      </c>
      <c r="C894" s="52">
        <f t="shared" si="256"/>
        <v>642</v>
      </c>
      <c r="D894" s="52">
        <f t="shared" si="257"/>
        <v>569</v>
      </c>
      <c r="E894" s="52">
        <f t="shared" si="257"/>
        <v>73</v>
      </c>
      <c r="F894" s="52">
        <f t="shared" si="257"/>
        <v>0</v>
      </c>
      <c r="G894" s="52">
        <f t="shared" si="257"/>
        <v>0</v>
      </c>
      <c r="H894" s="52">
        <f t="shared" si="257"/>
        <v>0</v>
      </c>
      <c r="I894" s="52">
        <f t="shared" si="257"/>
        <v>0</v>
      </c>
    </row>
    <row r="895" spans="1:9">
      <c r="A895" s="58" t="s">
        <v>33</v>
      </c>
      <c r="B895" s="162" t="s">
        <v>31</v>
      </c>
      <c r="C895" s="52">
        <f t="shared" si="256"/>
        <v>642</v>
      </c>
      <c r="D895" s="52">
        <f>D897+D905</f>
        <v>569</v>
      </c>
      <c r="E895" s="52">
        <f t="shared" ref="E895:I896" si="258">E897+E905</f>
        <v>73</v>
      </c>
      <c r="F895" s="52">
        <f>F905</f>
        <v>0</v>
      </c>
      <c r="G895" s="52">
        <f>G905</f>
        <v>0</v>
      </c>
      <c r="H895" s="52">
        <f>H905</f>
        <v>0</v>
      </c>
      <c r="I895" s="52">
        <f>I905</f>
        <v>0</v>
      </c>
    </row>
    <row r="896" spans="1:9">
      <c r="A896" s="21" t="s">
        <v>92</v>
      </c>
      <c r="B896" s="4" t="s">
        <v>32</v>
      </c>
      <c r="C896" s="52">
        <f t="shared" si="256"/>
        <v>642</v>
      </c>
      <c r="D896" s="52">
        <f>D898+D906</f>
        <v>569</v>
      </c>
      <c r="E896" s="52">
        <f t="shared" si="258"/>
        <v>73</v>
      </c>
      <c r="F896" s="52">
        <f t="shared" si="258"/>
        <v>0</v>
      </c>
      <c r="G896" s="52">
        <f t="shared" si="258"/>
        <v>0</v>
      </c>
      <c r="H896" s="52">
        <f t="shared" si="258"/>
        <v>0</v>
      </c>
      <c r="I896" s="52">
        <f t="shared" si="258"/>
        <v>0</v>
      </c>
    </row>
    <row r="897" spans="1:9" ht="25.5">
      <c r="A897" s="616" t="s">
        <v>51</v>
      </c>
      <c r="B897" s="63" t="s">
        <v>31</v>
      </c>
      <c r="C897" s="52">
        <f t="shared" si="256"/>
        <v>63</v>
      </c>
      <c r="D897" s="52">
        <f>D899</f>
        <v>0</v>
      </c>
      <c r="E897" s="52">
        <f t="shared" ref="E897:I898" si="259">E899</f>
        <v>63</v>
      </c>
      <c r="F897" s="52">
        <f t="shared" si="259"/>
        <v>0</v>
      </c>
      <c r="G897" s="52">
        <f t="shared" si="259"/>
        <v>0</v>
      </c>
      <c r="H897" s="52">
        <f t="shared" si="259"/>
        <v>0</v>
      </c>
      <c r="I897" s="52">
        <f t="shared" si="259"/>
        <v>0</v>
      </c>
    </row>
    <row r="898" spans="1:9">
      <c r="A898" s="16"/>
      <c r="B898" s="62" t="s">
        <v>32</v>
      </c>
      <c r="C898" s="52">
        <f t="shared" si="256"/>
        <v>63</v>
      </c>
      <c r="D898" s="52">
        <f>D900</f>
        <v>0</v>
      </c>
      <c r="E898" s="52">
        <f t="shared" si="259"/>
        <v>63</v>
      </c>
      <c r="F898" s="52">
        <f t="shared" si="259"/>
        <v>0</v>
      </c>
      <c r="G898" s="52">
        <f t="shared" si="259"/>
        <v>0</v>
      </c>
      <c r="H898" s="52">
        <f t="shared" si="259"/>
        <v>0</v>
      </c>
      <c r="I898" s="52">
        <f t="shared" si="259"/>
        <v>0</v>
      </c>
    </row>
    <row r="899" spans="1:9" s="127" customFormat="1" ht="17.25" customHeight="1">
      <c r="A899" s="617" t="s">
        <v>350</v>
      </c>
      <c r="B899" s="123" t="s">
        <v>31</v>
      </c>
      <c r="C899" s="126">
        <f t="shared" si="256"/>
        <v>63</v>
      </c>
      <c r="D899" s="126">
        <f>D901+D903</f>
        <v>0</v>
      </c>
      <c r="E899" s="126">
        <f t="shared" ref="E899:I900" si="260">E901+E903</f>
        <v>63</v>
      </c>
      <c r="F899" s="126">
        <f t="shared" si="260"/>
        <v>0</v>
      </c>
      <c r="G899" s="126">
        <f t="shared" si="260"/>
        <v>0</v>
      </c>
      <c r="H899" s="126">
        <f t="shared" si="260"/>
        <v>0</v>
      </c>
      <c r="I899" s="126">
        <f t="shared" si="260"/>
        <v>0</v>
      </c>
    </row>
    <row r="900" spans="1:9" s="127" customFormat="1">
      <c r="A900" s="12"/>
      <c r="B900" s="124" t="s">
        <v>32</v>
      </c>
      <c r="C900" s="126">
        <f t="shared" si="256"/>
        <v>63</v>
      </c>
      <c r="D900" s="126">
        <f>D902+D904</f>
        <v>0</v>
      </c>
      <c r="E900" s="126">
        <f t="shared" si="260"/>
        <v>63</v>
      </c>
      <c r="F900" s="126">
        <f t="shared" si="260"/>
        <v>0</v>
      </c>
      <c r="G900" s="126">
        <f t="shared" si="260"/>
        <v>0</v>
      </c>
      <c r="H900" s="126">
        <f t="shared" si="260"/>
        <v>0</v>
      </c>
      <c r="I900" s="126">
        <f t="shared" si="260"/>
        <v>0</v>
      </c>
    </row>
    <row r="901" spans="1:9" s="262" customFormat="1" ht="25.5">
      <c r="A901" s="618" t="s">
        <v>351</v>
      </c>
      <c r="B901" s="218" t="s">
        <v>31</v>
      </c>
      <c r="C901" s="205">
        <f t="shared" si="256"/>
        <v>48</v>
      </c>
      <c r="D901" s="205">
        <v>0</v>
      </c>
      <c r="E901" s="205">
        <v>48</v>
      </c>
      <c r="F901" s="205">
        <v>0</v>
      </c>
      <c r="G901" s="205">
        <v>0</v>
      </c>
      <c r="H901" s="205">
        <v>0</v>
      </c>
      <c r="I901" s="205">
        <v>0</v>
      </c>
    </row>
    <row r="902" spans="1:9" s="262" customFormat="1">
      <c r="A902" s="204"/>
      <c r="B902" s="219" t="s">
        <v>32</v>
      </c>
      <c r="C902" s="205">
        <f t="shared" si="256"/>
        <v>48</v>
      </c>
      <c r="D902" s="205">
        <v>0</v>
      </c>
      <c r="E902" s="205">
        <v>48</v>
      </c>
      <c r="F902" s="205">
        <v>0</v>
      </c>
      <c r="G902" s="205">
        <v>0</v>
      </c>
      <c r="H902" s="205">
        <v>0</v>
      </c>
      <c r="I902" s="205">
        <v>0</v>
      </c>
    </row>
    <row r="903" spans="1:9" s="262" customFormat="1" ht="25.5">
      <c r="A903" s="618" t="s">
        <v>352</v>
      </c>
      <c r="B903" s="218" t="s">
        <v>31</v>
      </c>
      <c r="C903" s="205">
        <f t="shared" si="256"/>
        <v>15</v>
      </c>
      <c r="D903" s="205">
        <v>0</v>
      </c>
      <c r="E903" s="205">
        <v>15</v>
      </c>
      <c r="F903" s="205">
        <v>0</v>
      </c>
      <c r="G903" s="205">
        <v>0</v>
      </c>
      <c r="H903" s="205">
        <v>0</v>
      </c>
      <c r="I903" s="205">
        <v>0</v>
      </c>
    </row>
    <row r="904" spans="1:9" s="262" customFormat="1">
      <c r="A904" s="204"/>
      <c r="B904" s="219" t="s">
        <v>32</v>
      </c>
      <c r="C904" s="205">
        <f t="shared" si="256"/>
        <v>15</v>
      </c>
      <c r="D904" s="205">
        <v>0</v>
      </c>
      <c r="E904" s="205">
        <v>15</v>
      </c>
      <c r="F904" s="205">
        <v>0</v>
      </c>
      <c r="G904" s="205">
        <v>0</v>
      </c>
      <c r="H904" s="205">
        <v>0</v>
      </c>
      <c r="I904" s="205">
        <v>0</v>
      </c>
    </row>
    <row r="905" spans="1:9">
      <c r="A905" s="19" t="s">
        <v>39</v>
      </c>
      <c r="B905" s="3" t="s">
        <v>31</v>
      </c>
      <c r="C905" s="52">
        <f t="shared" si="256"/>
        <v>579</v>
      </c>
      <c r="D905" s="52">
        <f t="shared" si="257"/>
        <v>569</v>
      </c>
      <c r="E905" s="52">
        <f t="shared" si="257"/>
        <v>10</v>
      </c>
      <c r="F905" s="52">
        <f t="shared" si="257"/>
        <v>0</v>
      </c>
      <c r="G905" s="52">
        <f t="shared" si="257"/>
        <v>0</v>
      </c>
      <c r="H905" s="52">
        <f t="shared" si="257"/>
        <v>0</v>
      </c>
      <c r="I905" s="52">
        <f t="shared" si="257"/>
        <v>0</v>
      </c>
    </row>
    <row r="906" spans="1:9">
      <c r="A906" s="16"/>
      <c r="B906" s="4" t="s">
        <v>32</v>
      </c>
      <c r="C906" s="52">
        <f t="shared" si="256"/>
        <v>579</v>
      </c>
      <c r="D906" s="52">
        <f t="shared" si="257"/>
        <v>569</v>
      </c>
      <c r="E906" s="52">
        <f t="shared" si="257"/>
        <v>10</v>
      </c>
      <c r="F906" s="52">
        <f t="shared" si="257"/>
        <v>0</v>
      </c>
      <c r="G906" s="52">
        <f t="shared" si="257"/>
        <v>0</v>
      </c>
      <c r="H906" s="52">
        <f t="shared" si="257"/>
        <v>0</v>
      </c>
      <c r="I906" s="52">
        <f t="shared" si="257"/>
        <v>0</v>
      </c>
    </row>
    <row r="907" spans="1:9">
      <c r="A907" s="31" t="s">
        <v>53</v>
      </c>
      <c r="B907" s="162" t="s">
        <v>31</v>
      </c>
      <c r="C907" s="52">
        <f t="shared" si="256"/>
        <v>579</v>
      </c>
      <c r="D907" s="52">
        <f>D909+D919</f>
        <v>569</v>
      </c>
      <c r="E907" s="52">
        <f t="shared" ref="E907:I908" si="261">E909+E919</f>
        <v>10</v>
      </c>
      <c r="F907" s="52">
        <f t="shared" si="261"/>
        <v>0</v>
      </c>
      <c r="G907" s="52">
        <f t="shared" si="261"/>
        <v>0</v>
      </c>
      <c r="H907" s="52">
        <f t="shared" si="261"/>
        <v>0</v>
      </c>
      <c r="I907" s="52">
        <f t="shared" si="261"/>
        <v>0</v>
      </c>
    </row>
    <row r="908" spans="1:9">
      <c r="A908" s="12"/>
      <c r="B908" s="4" t="s">
        <v>32</v>
      </c>
      <c r="C908" s="52">
        <f t="shared" si="256"/>
        <v>579</v>
      </c>
      <c r="D908" s="52">
        <f>D910+D920</f>
        <v>569</v>
      </c>
      <c r="E908" s="52">
        <f t="shared" si="261"/>
        <v>10</v>
      </c>
      <c r="F908" s="52">
        <f t="shared" si="261"/>
        <v>0</v>
      </c>
      <c r="G908" s="52">
        <f t="shared" si="261"/>
        <v>0</v>
      </c>
      <c r="H908" s="52">
        <f t="shared" si="261"/>
        <v>0</v>
      </c>
      <c r="I908" s="52">
        <f t="shared" si="261"/>
        <v>0</v>
      </c>
    </row>
    <row r="909" spans="1:9" s="127" customFormat="1">
      <c r="A909" s="58" t="s">
        <v>42</v>
      </c>
      <c r="B909" s="125" t="s">
        <v>31</v>
      </c>
      <c r="C909" s="126">
        <f t="shared" si="256"/>
        <v>569</v>
      </c>
      <c r="D909" s="126">
        <f>D911+D915</f>
        <v>569</v>
      </c>
      <c r="E909" s="126">
        <f t="shared" ref="E909:I910" si="262">E911+E915</f>
        <v>0</v>
      </c>
      <c r="F909" s="126">
        <f t="shared" si="262"/>
        <v>0</v>
      </c>
      <c r="G909" s="126">
        <f t="shared" si="262"/>
        <v>0</v>
      </c>
      <c r="H909" s="126">
        <f t="shared" si="262"/>
        <v>0</v>
      </c>
      <c r="I909" s="126">
        <f t="shared" si="262"/>
        <v>0</v>
      </c>
    </row>
    <row r="910" spans="1:9" s="127" customFormat="1">
      <c r="A910" s="135"/>
      <c r="B910" s="128" t="s">
        <v>32</v>
      </c>
      <c r="C910" s="126">
        <f t="shared" si="256"/>
        <v>569</v>
      </c>
      <c r="D910" s="126">
        <f>D912+D916</f>
        <v>569</v>
      </c>
      <c r="E910" s="126">
        <f t="shared" si="262"/>
        <v>0</v>
      </c>
      <c r="F910" s="126">
        <f t="shared" si="262"/>
        <v>0</v>
      </c>
      <c r="G910" s="126">
        <f t="shared" si="262"/>
        <v>0</v>
      </c>
      <c r="H910" s="126">
        <f t="shared" si="262"/>
        <v>0</v>
      </c>
      <c r="I910" s="126">
        <f t="shared" si="262"/>
        <v>0</v>
      </c>
    </row>
    <row r="911" spans="1:9" s="127" customFormat="1" ht="14.25">
      <c r="A911" s="519" t="s">
        <v>353</v>
      </c>
      <c r="B911" s="123" t="s">
        <v>31</v>
      </c>
      <c r="C911" s="126">
        <f t="shared" si="256"/>
        <v>284</v>
      </c>
      <c r="D911" s="126">
        <f>D913</f>
        <v>284</v>
      </c>
      <c r="E911" s="126">
        <f t="shared" ref="E911:I912" si="263">E913</f>
        <v>0</v>
      </c>
      <c r="F911" s="126">
        <f t="shared" si="263"/>
        <v>0</v>
      </c>
      <c r="G911" s="126">
        <f t="shared" si="263"/>
        <v>0</v>
      </c>
      <c r="H911" s="126">
        <f t="shared" si="263"/>
        <v>0</v>
      </c>
      <c r="I911" s="126">
        <f t="shared" si="263"/>
        <v>0</v>
      </c>
    </row>
    <row r="912" spans="1:9" s="127" customFormat="1">
      <c r="A912" s="12"/>
      <c r="B912" s="124" t="s">
        <v>32</v>
      </c>
      <c r="C912" s="126">
        <f t="shared" si="256"/>
        <v>284</v>
      </c>
      <c r="D912" s="126">
        <f>D914</f>
        <v>284</v>
      </c>
      <c r="E912" s="126">
        <f t="shared" si="263"/>
        <v>0</v>
      </c>
      <c r="F912" s="126">
        <f t="shared" si="263"/>
        <v>0</v>
      </c>
      <c r="G912" s="126">
        <f t="shared" si="263"/>
        <v>0</v>
      </c>
      <c r="H912" s="126">
        <f t="shared" si="263"/>
        <v>0</v>
      </c>
      <c r="I912" s="126">
        <f t="shared" si="263"/>
        <v>0</v>
      </c>
    </row>
    <row r="913" spans="1:9" s="262" customFormat="1" ht="15.75">
      <c r="A913" s="520" t="s">
        <v>354</v>
      </c>
      <c r="B913" s="218" t="s">
        <v>31</v>
      </c>
      <c r="C913" s="205">
        <f t="shared" si="256"/>
        <v>284</v>
      </c>
      <c r="D913" s="205">
        <v>284</v>
      </c>
      <c r="E913" s="205">
        <v>0</v>
      </c>
      <c r="F913" s="205">
        <v>0</v>
      </c>
      <c r="G913" s="205">
        <v>0</v>
      </c>
      <c r="H913" s="205">
        <v>0</v>
      </c>
      <c r="I913" s="205">
        <v>0</v>
      </c>
    </row>
    <row r="914" spans="1:9" s="262" customFormat="1">
      <c r="A914" s="204"/>
      <c r="B914" s="219" t="s">
        <v>32</v>
      </c>
      <c r="C914" s="205">
        <f t="shared" si="256"/>
        <v>284</v>
      </c>
      <c r="D914" s="205">
        <v>284</v>
      </c>
      <c r="E914" s="205">
        <v>0</v>
      </c>
      <c r="F914" s="205">
        <v>0</v>
      </c>
      <c r="G914" s="205">
        <v>0</v>
      </c>
      <c r="H914" s="205">
        <v>0</v>
      </c>
      <c r="I914" s="205">
        <v>0</v>
      </c>
    </row>
    <row r="915" spans="1:9" s="260" customFormat="1" ht="28.5">
      <c r="A915" s="521" t="s">
        <v>355</v>
      </c>
      <c r="B915" s="241" t="s">
        <v>31</v>
      </c>
      <c r="C915" s="307">
        <f t="shared" si="256"/>
        <v>285</v>
      </c>
      <c r="D915" s="307">
        <f>D917</f>
        <v>285</v>
      </c>
      <c r="E915" s="307">
        <f t="shared" ref="E915:I916" si="264">E917</f>
        <v>0</v>
      </c>
      <c r="F915" s="307">
        <f t="shared" si="264"/>
        <v>0</v>
      </c>
      <c r="G915" s="307">
        <f t="shared" si="264"/>
        <v>0</v>
      </c>
      <c r="H915" s="307">
        <f t="shared" si="264"/>
        <v>0</v>
      </c>
      <c r="I915" s="307">
        <f t="shared" si="264"/>
        <v>0</v>
      </c>
    </row>
    <row r="916" spans="1:9" s="260" customFormat="1">
      <c r="A916" s="217"/>
      <c r="B916" s="228" t="s">
        <v>32</v>
      </c>
      <c r="C916" s="307">
        <f t="shared" si="256"/>
        <v>285</v>
      </c>
      <c r="D916" s="307">
        <f>D918</f>
        <v>285</v>
      </c>
      <c r="E916" s="307">
        <f t="shared" si="264"/>
        <v>0</v>
      </c>
      <c r="F916" s="307">
        <f t="shared" si="264"/>
        <v>0</v>
      </c>
      <c r="G916" s="307">
        <f t="shared" si="264"/>
        <v>0</v>
      </c>
      <c r="H916" s="307">
        <f t="shared" si="264"/>
        <v>0</v>
      </c>
      <c r="I916" s="307">
        <f t="shared" si="264"/>
        <v>0</v>
      </c>
    </row>
    <row r="917" spans="1:9" s="262" customFormat="1" ht="15.75">
      <c r="A917" s="520" t="s">
        <v>354</v>
      </c>
      <c r="B917" s="218" t="s">
        <v>31</v>
      </c>
      <c r="C917" s="205">
        <f t="shared" si="256"/>
        <v>285</v>
      </c>
      <c r="D917" s="205">
        <v>285</v>
      </c>
      <c r="E917" s="205">
        <v>0</v>
      </c>
      <c r="F917" s="205">
        <v>0</v>
      </c>
      <c r="G917" s="205">
        <v>0</v>
      </c>
      <c r="H917" s="205">
        <v>0</v>
      </c>
      <c r="I917" s="205">
        <v>0</v>
      </c>
    </row>
    <row r="918" spans="1:9" s="209" customFormat="1">
      <c r="A918" s="21"/>
      <c r="B918" s="86" t="s">
        <v>32</v>
      </c>
      <c r="C918" s="84">
        <f t="shared" si="256"/>
        <v>285</v>
      </c>
      <c r="D918" s="84">
        <v>285</v>
      </c>
      <c r="E918" s="84">
        <v>0</v>
      </c>
      <c r="F918" s="84">
        <v>0</v>
      </c>
      <c r="G918" s="84">
        <v>0</v>
      </c>
      <c r="H918" s="84">
        <v>0</v>
      </c>
      <c r="I918" s="84">
        <v>0</v>
      </c>
    </row>
    <row r="919" spans="1:9" s="127" customFormat="1">
      <c r="A919" s="134" t="s">
        <v>44</v>
      </c>
      <c r="B919" s="125" t="s">
        <v>31</v>
      </c>
      <c r="C919" s="126">
        <f t="shared" si="256"/>
        <v>10</v>
      </c>
      <c r="D919" s="126">
        <f>D921</f>
        <v>0</v>
      </c>
      <c r="E919" s="126">
        <f t="shared" ref="E919:I922" si="265">E921</f>
        <v>10</v>
      </c>
      <c r="F919" s="126">
        <f t="shared" si="265"/>
        <v>0</v>
      </c>
      <c r="G919" s="126">
        <f t="shared" si="265"/>
        <v>0</v>
      </c>
      <c r="H919" s="126">
        <f t="shared" si="265"/>
        <v>0</v>
      </c>
      <c r="I919" s="126">
        <f t="shared" si="265"/>
        <v>0</v>
      </c>
    </row>
    <row r="920" spans="1:9" s="127" customFormat="1">
      <c r="A920" s="135"/>
      <c r="B920" s="128" t="s">
        <v>32</v>
      </c>
      <c r="C920" s="126">
        <f t="shared" si="256"/>
        <v>10</v>
      </c>
      <c r="D920" s="126">
        <f>D922</f>
        <v>0</v>
      </c>
      <c r="E920" s="126">
        <f t="shared" si="265"/>
        <v>10</v>
      </c>
      <c r="F920" s="126">
        <f t="shared" si="265"/>
        <v>0</v>
      </c>
      <c r="G920" s="126">
        <f t="shared" si="265"/>
        <v>0</v>
      </c>
      <c r="H920" s="126">
        <f t="shared" si="265"/>
        <v>0</v>
      </c>
      <c r="I920" s="126">
        <f t="shared" si="265"/>
        <v>0</v>
      </c>
    </row>
    <row r="921" spans="1:9" s="260" customFormat="1" ht="28.5">
      <c r="A921" s="585" t="s">
        <v>356</v>
      </c>
      <c r="B921" s="241" t="s">
        <v>31</v>
      </c>
      <c r="C921" s="307">
        <f t="shared" si="256"/>
        <v>10</v>
      </c>
      <c r="D921" s="307">
        <f>D923</f>
        <v>0</v>
      </c>
      <c r="E921" s="307">
        <f t="shared" si="265"/>
        <v>10</v>
      </c>
      <c r="F921" s="307">
        <f t="shared" si="265"/>
        <v>0</v>
      </c>
      <c r="G921" s="307">
        <f t="shared" si="265"/>
        <v>0</v>
      </c>
      <c r="H921" s="307">
        <f t="shared" si="265"/>
        <v>0</v>
      </c>
      <c r="I921" s="307">
        <f t="shared" si="265"/>
        <v>0</v>
      </c>
    </row>
    <row r="922" spans="1:9" s="260" customFormat="1">
      <c r="A922" s="217"/>
      <c r="B922" s="228" t="s">
        <v>32</v>
      </c>
      <c r="C922" s="307">
        <f t="shared" si="256"/>
        <v>10</v>
      </c>
      <c r="D922" s="307">
        <f>D924</f>
        <v>0</v>
      </c>
      <c r="E922" s="307">
        <f t="shared" si="265"/>
        <v>10</v>
      </c>
      <c r="F922" s="307">
        <f t="shared" si="265"/>
        <v>0</v>
      </c>
      <c r="G922" s="307">
        <f t="shared" si="265"/>
        <v>0</v>
      </c>
      <c r="H922" s="307">
        <f t="shared" si="265"/>
        <v>0</v>
      </c>
      <c r="I922" s="307">
        <f t="shared" si="265"/>
        <v>0</v>
      </c>
    </row>
    <row r="923" spans="1:9" s="262" customFormat="1" ht="15">
      <c r="A923" s="452" t="s">
        <v>357</v>
      </c>
      <c r="B923" s="218" t="s">
        <v>31</v>
      </c>
      <c r="C923" s="205">
        <f t="shared" si="256"/>
        <v>10</v>
      </c>
      <c r="D923" s="205">
        <v>0</v>
      </c>
      <c r="E923" s="205">
        <v>10</v>
      </c>
      <c r="F923" s="205">
        <v>0</v>
      </c>
      <c r="G923" s="205">
        <v>0</v>
      </c>
      <c r="H923" s="205">
        <v>0</v>
      </c>
      <c r="I923" s="205">
        <v>0</v>
      </c>
    </row>
    <row r="924" spans="1:9" s="209" customFormat="1">
      <c r="A924" s="21"/>
      <c r="B924" s="86" t="s">
        <v>32</v>
      </c>
      <c r="C924" s="84">
        <f t="shared" si="256"/>
        <v>10</v>
      </c>
      <c r="D924" s="84">
        <v>0</v>
      </c>
      <c r="E924" s="84">
        <v>10</v>
      </c>
      <c r="F924" s="84">
        <v>0</v>
      </c>
      <c r="G924" s="84">
        <v>0</v>
      </c>
      <c r="H924" s="84">
        <v>0</v>
      </c>
      <c r="I924" s="84">
        <v>0</v>
      </c>
    </row>
    <row r="925" spans="1:9">
      <c r="A925" s="729" t="s">
        <v>89</v>
      </c>
      <c r="B925" s="731"/>
      <c r="C925" s="731"/>
      <c r="D925" s="731"/>
      <c r="E925" s="731"/>
      <c r="F925" s="731"/>
      <c r="G925" s="731"/>
      <c r="H925" s="731"/>
      <c r="I925" s="732"/>
    </row>
    <row r="926" spans="1:9">
      <c r="A926" s="31" t="s">
        <v>57</v>
      </c>
      <c r="B926" s="24" t="s">
        <v>31</v>
      </c>
      <c r="C926" s="52">
        <f t="shared" ref="C926:C1171" si="266">D926+E926+F926+G926+H926+I926</f>
        <v>57713.99</v>
      </c>
      <c r="D926" s="52">
        <f t="shared" ref="D926:I927" si="267">D928</f>
        <v>25681.85</v>
      </c>
      <c r="E926" s="64">
        <f t="shared" si="267"/>
        <v>31266.25</v>
      </c>
      <c r="F926" s="52">
        <f t="shared" si="267"/>
        <v>0</v>
      </c>
      <c r="G926" s="52">
        <f t="shared" si="267"/>
        <v>0</v>
      </c>
      <c r="H926" s="52">
        <f t="shared" si="267"/>
        <v>0</v>
      </c>
      <c r="I926" s="52">
        <f t="shared" si="267"/>
        <v>765.88999999999942</v>
      </c>
    </row>
    <row r="927" spans="1:9">
      <c r="A927" s="21" t="s">
        <v>90</v>
      </c>
      <c r="B927" s="26" t="s">
        <v>32</v>
      </c>
      <c r="C927" s="52">
        <f t="shared" si="266"/>
        <v>57713.99</v>
      </c>
      <c r="D927" s="52">
        <f t="shared" si="267"/>
        <v>25681.85</v>
      </c>
      <c r="E927" s="64">
        <f t="shared" si="267"/>
        <v>31266.25</v>
      </c>
      <c r="F927" s="52">
        <f t="shared" si="267"/>
        <v>0</v>
      </c>
      <c r="G927" s="52">
        <f t="shared" si="267"/>
        <v>0</v>
      </c>
      <c r="H927" s="52">
        <f t="shared" si="267"/>
        <v>0</v>
      </c>
      <c r="I927" s="52">
        <f t="shared" si="267"/>
        <v>765.88999999999942</v>
      </c>
    </row>
    <row r="928" spans="1:9">
      <c r="A928" s="14" t="s">
        <v>49</v>
      </c>
      <c r="B928" s="24" t="s">
        <v>31</v>
      </c>
      <c r="C928" s="52">
        <f t="shared" si="266"/>
        <v>57713.99</v>
      </c>
      <c r="D928" s="52">
        <f t="shared" ref="D928:I929" si="268">D930+D948</f>
        <v>25681.85</v>
      </c>
      <c r="E928" s="52">
        <f t="shared" si="268"/>
        <v>31266.25</v>
      </c>
      <c r="F928" s="52">
        <f t="shared" si="268"/>
        <v>0</v>
      </c>
      <c r="G928" s="52">
        <f t="shared" si="268"/>
        <v>0</v>
      </c>
      <c r="H928" s="52">
        <f t="shared" si="268"/>
        <v>0</v>
      </c>
      <c r="I928" s="52">
        <f t="shared" si="268"/>
        <v>765.88999999999942</v>
      </c>
    </row>
    <row r="929" spans="1:17">
      <c r="A929" s="12" t="s">
        <v>50</v>
      </c>
      <c r="B929" s="26" t="s">
        <v>32</v>
      </c>
      <c r="C929" s="52">
        <f t="shared" si="266"/>
        <v>57713.99</v>
      </c>
      <c r="D929" s="52">
        <f t="shared" si="268"/>
        <v>25681.85</v>
      </c>
      <c r="E929" s="52">
        <f t="shared" si="268"/>
        <v>31266.25</v>
      </c>
      <c r="F929" s="52">
        <f t="shared" si="268"/>
        <v>0</v>
      </c>
      <c r="G929" s="52">
        <f t="shared" si="268"/>
        <v>0</v>
      </c>
      <c r="H929" s="52">
        <f t="shared" si="268"/>
        <v>0</v>
      </c>
      <c r="I929" s="52">
        <f t="shared" si="268"/>
        <v>765.88999999999942</v>
      </c>
    </row>
    <row r="930" spans="1:17" ht="25.5">
      <c r="A930" s="271" t="s">
        <v>38</v>
      </c>
      <c r="B930" s="63" t="s">
        <v>31</v>
      </c>
      <c r="C930" s="52">
        <f t="shared" si="266"/>
        <v>23528</v>
      </c>
      <c r="D930" s="52">
        <f>D932+D938+D944</f>
        <v>13243.11</v>
      </c>
      <c r="E930" s="52">
        <f t="shared" ref="E930:I931" si="269">E932+E938+E944</f>
        <v>9519</v>
      </c>
      <c r="F930" s="52">
        <f t="shared" si="269"/>
        <v>0</v>
      </c>
      <c r="G930" s="52">
        <f t="shared" si="269"/>
        <v>0</v>
      </c>
      <c r="H930" s="52">
        <f t="shared" si="269"/>
        <v>0</v>
      </c>
      <c r="I930" s="52">
        <f t="shared" si="269"/>
        <v>765.88999999999942</v>
      </c>
    </row>
    <row r="931" spans="1:17">
      <c r="A931" s="16"/>
      <c r="B931" s="62" t="s">
        <v>32</v>
      </c>
      <c r="C931" s="52">
        <f t="shared" si="266"/>
        <v>23528</v>
      </c>
      <c r="D931" s="52">
        <f>D933+D939+D945</f>
        <v>13243.11</v>
      </c>
      <c r="E931" s="52">
        <f t="shared" si="269"/>
        <v>9519</v>
      </c>
      <c r="F931" s="52">
        <f t="shared" si="269"/>
        <v>0</v>
      </c>
      <c r="G931" s="52">
        <f t="shared" si="269"/>
        <v>0</v>
      </c>
      <c r="H931" s="52">
        <f t="shared" si="269"/>
        <v>0</v>
      </c>
      <c r="I931" s="52">
        <f t="shared" si="269"/>
        <v>765.88999999999942</v>
      </c>
    </row>
    <row r="932" spans="1:17" s="214" customFormat="1" ht="15" customHeight="1">
      <c r="A932" s="522" t="s">
        <v>358</v>
      </c>
      <c r="B932" s="241" t="s">
        <v>31</v>
      </c>
      <c r="C932" s="253">
        <f t="shared" si="266"/>
        <v>17723</v>
      </c>
      <c r="D932" s="253">
        <f>D934+D936</f>
        <v>13243.11</v>
      </c>
      <c r="E932" s="253">
        <f t="shared" ref="E932:I933" si="270">E934+E936</f>
        <v>3714</v>
      </c>
      <c r="F932" s="253">
        <f t="shared" si="270"/>
        <v>0</v>
      </c>
      <c r="G932" s="253">
        <f t="shared" si="270"/>
        <v>0</v>
      </c>
      <c r="H932" s="253">
        <f t="shared" si="270"/>
        <v>0</v>
      </c>
      <c r="I932" s="253">
        <f t="shared" si="270"/>
        <v>765.88999999999942</v>
      </c>
      <c r="J932" s="681"/>
      <c r="K932" s="682"/>
      <c r="L932" s="682"/>
      <c r="M932" s="682"/>
      <c r="N932" s="682"/>
      <c r="O932" s="682"/>
      <c r="P932" s="682"/>
      <c r="Q932" s="682"/>
    </row>
    <row r="933" spans="1:17" s="208" customFormat="1">
      <c r="A933" s="43"/>
      <c r="B933" s="62" t="s">
        <v>32</v>
      </c>
      <c r="C933" s="78">
        <f t="shared" si="266"/>
        <v>17723</v>
      </c>
      <c r="D933" s="253">
        <f>D935+D937</f>
        <v>13243.11</v>
      </c>
      <c r="E933" s="253">
        <f t="shared" si="270"/>
        <v>3714</v>
      </c>
      <c r="F933" s="253">
        <f t="shared" si="270"/>
        <v>0</v>
      </c>
      <c r="G933" s="253">
        <f t="shared" si="270"/>
        <v>0</v>
      </c>
      <c r="H933" s="253">
        <f t="shared" si="270"/>
        <v>0</v>
      </c>
      <c r="I933" s="253">
        <f t="shared" si="270"/>
        <v>765.88999999999942</v>
      </c>
      <c r="J933" s="681"/>
      <c r="K933" s="682"/>
      <c r="L933" s="682"/>
      <c r="M933" s="682"/>
      <c r="N933" s="682"/>
      <c r="O933" s="682"/>
      <c r="P933" s="682"/>
      <c r="Q933" s="682"/>
    </row>
    <row r="934" spans="1:17" s="215" customFormat="1" ht="27" customHeight="1">
      <c r="A934" s="454" t="s">
        <v>359</v>
      </c>
      <c r="B934" s="241" t="s">
        <v>31</v>
      </c>
      <c r="C934" s="253">
        <f t="shared" si="266"/>
        <v>14050</v>
      </c>
      <c r="D934" s="253">
        <v>13243.11</v>
      </c>
      <c r="E934" s="253">
        <v>41</v>
      </c>
      <c r="F934" s="253">
        <v>0</v>
      </c>
      <c r="G934" s="253">
        <v>0</v>
      </c>
      <c r="H934" s="253">
        <v>0</v>
      </c>
      <c r="I934" s="253">
        <f>14064-13243.11-55</f>
        <v>765.88999999999942</v>
      </c>
      <c r="J934" s="687"/>
      <c r="K934" s="688"/>
      <c r="L934" s="688"/>
      <c r="M934" s="688"/>
      <c r="N934" s="688"/>
      <c r="O934" s="688"/>
      <c r="P934" s="688"/>
      <c r="Q934" s="688"/>
    </row>
    <row r="935" spans="1:17" s="215" customFormat="1">
      <c r="A935" s="318"/>
      <c r="B935" s="228" t="s">
        <v>32</v>
      </c>
      <c r="C935" s="253">
        <f t="shared" si="266"/>
        <v>14050</v>
      </c>
      <c r="D935" s="253">
        <v>13243.11</v>
      </c>
      <c r="E935" s="253">
        <v>41</v>
      </c>
      <c r="F935" s="253">
        <v>0</v>
      </c>
      <c r="G935" s="253">
        <v>0</v>
      </c>
      <c r="H935" s="253">
        <v>0</v>
      </c>
      <c r="I935" s="253">
        <f>14064-13243.11-55</f>
        <v>765.88999999999942</v>
      </c>
      <c r="J935" s="687"/>
      <c r="K935" s="688"/>
      <c r="L935" s="688"/>
      <c r="M935" s="688"/>
      <c r="N935" s="688"/>
      <c r="O935" s="688"/>
      <c r="P935" s="688"/>
      <c r="Q935" s="688"/>
    </row>
    <row r="936" spans="1:17" s="215" customFormat="1" ht="16.5" customHeight="1">
      <c r="A936" s="523" t="s">
        <v>360</v>
      </c>
      <c r="B936" s="241" t="s">
        <v>31</v>
      </c>
      <c r="C936" s="253">
        <f t="shared" si="266"/>
        <v>3673</v>
      </c>
      <c r="D936" s="253">
        <v>0</v>
      </c>
      <c r="E936" s="253">
        <v>3673</v>
      </c>
      <c r="F936" s="253">
        <v>0</v>
      </c>
      <c r="G936" s="253">
        <v>0</v>
      </c>
      <c r="H936" s="253">
        <v>0</v>
      </c>
      <c r="I936" s="253">
        <v>0</v>
      </c>
      <c r="J936" s="681"/>
      <c r="K936" s="682"/>
      <c r="L936" s="682"/>
      <c r="M936" s="682"/>
      <c r="N936" s="682"/>
      <c r="O936" s="682"/>
      <c r="P936" s="682"/>
      <c r="Q936" s="682"/>
    </row>
    <row r="937" spans="1:17" s="208" customFormat="1">
      <c r="A937" s="43"/>
      <c r="B937" s="62" t="s">
        <v>32</v>
      </c>
      <c r="C937" s="78">
        <f t="shared" si="266"/>
        <v>3673</v>
      </c>
      <c r="D937" s="253">
        <v>0</v>
      </c>
      <c r="E937" s="253">
        <v>3673</v>
      </c>
      <c r="F937" s="78">
        <v>0</v>
      </c>
      <c r="G937" s="78">
        <v>0</v>
      </c>
      <c r="H937" s="78">
        <v>0</v>
      </c>
      <c r="I937" s="253">
        <v>0</v>
      </c>
      <c r="J937" s="681"/>
      <c r="K937" s="682"/>
      <c r="L937" s="682"/>
      <c r="M937" s="682"/>
      <c r="N937" s="682"/>
      <c r="O937" s="682"/>
      <c r="P937" s="682"/>
      <c r="Q937" s="682"/>
    </row>
    <row r="938" spans="1:17" s="214" customFormat="1" ht="17.25" customHeight="1">
      <c r="A938" s="522" t="s">
        <v>361</v>
      </c>
      <c r="B938" s="241" t="s">
        <v>31</v>
      </c>
      <c r="C938" s="253">
        <f t="shared" si="266"/>
        <v>3185</v>
      </c>
      <c r="D938" s="253">
        <f>D940+D942</f>
        <v>0</v>
      </c>
      <c r="E938" s="253">
        <f t="shared" ref="E938:I939" si="271">E940+E942</f>
        <v>3185</v>
      </c>
      <c r="F938" s="253">
        <f t="shared" si="271"/>
        <v>0</v>
      </c>
      <c r="G938" s="253">
        <f t="shared" si="271"/>
        <v>0</v>
      </c>
      <c r="H938" s="253">
        <f t="shared" si="271"/>
        <v>0</v>
      </c>
      <c r="I938" s="253">
        <f t="shared" si="271"/>
        <v>0</v>
      </c>
      <c r="J938" s="681"/>
      <c r="K938" s="682"/>
      <c r="L938" s="682"/>
      <c r="M938" s="682"/>
      <c r="N938" s="682"/>
      <c r="O938" s="682"/>
      <c r="P938" s="682"/>
      <c r="Q938" s="682"/>
    </row>
    <row r="939" spans="1:17" s="208" customFormat="1">
      <c r="A939" s="43"/>
      <c r="B939" s="62" t="s">
        <v>32</v>
      </c>
      <c r="C939" s="78">
        <f t="shared" si="266"/>
        <v>3185</v>
      </c>
      <c r="D939" s="253">
        <f>D941+D943</f>
        <v>0</v>
      </c>
      <c r="E939" s="253">
        <f t="shared" si="271"/>
        <v>3185</v>
      </c>
      <c r="F939" s="253">
        <f t="shared" si="271"/>
        <v>0</v>
      </c>
      <c r="G939" s="253">
        <f t="shared" si="271"/>
        <v>0</v>
      </c>
      <c r="H939" s="253">
        <f t="shared" si="271"/>
        <v>0</v>
      </c>
      <c r="I939" s="253">
        <f t="shared" si="271"/>
        <v>0</v>
      </c>
      <c r="J939" s="681"/>
      <c r="K939" s="682"/>
      <c r="L939" s="682"/>
      <c r="M939" s="682"/>
      <c r="N939" s="682"/>
      <c r="O939" s="682"/>
      <c r="P939" s="682"/>
      <c r="Q939" s="682"/>
    </row>
    <row r="940" spans="1:17" s="215" customFormat="1" ht="26.25" customHeight="1">
      <c r="A940" s="454" t="s">
        <v>359</v>
      </c>
      <c r="B940" s="241" t="s">
        <v>31</v>
      </c>
      <c r="C940" s="253">
        <f t="shared" si="266"/>
        <v>1773</v>
      </c>
      <c r="D940" s="253">
        <v>0</v>
      </c>
      <c r="E940" s="253">
        <v>1773</v>
      </c>
      <c r="F940" s="253">
        <v>0</v>
      </c>
      <c r="G940" s="253">
        <v>0</v>
      </c>
      <c r="H940" s="253">
        <v>0</v>
      </c>
      <c r="I940" s="253">
        <v>0</v>
      </c>
      <c r="J940" s="687" t="s">
        <v>362</v>
      </c>
      <c r="K940" s="688"/>
      <c r="L940" s="688"/>
      <c r="M940" s="688"/>
      <c r="N940" s="688"/>
      <c r="O940" s="688"/>
      <c r="P940" s="688"/>
      <c r="Q940" s="688"/>
    </row>
    <row r="941" spans="1:17" s="215" customFormat="1">
      <c r="A941" s="318"/>
      <c r="B941" s="228" t="s">
        <v>32</v>
      </c>
      <c r="C941" s="253">
        <f t="shared" si="266"/>
        <v>1773</v>
      </c>
      <c r="D941" s="253">
        <v>0</v>
      </c>
      <c r="E941" s="253">
        <v>1773</v>
      </c>
      <c r="F941" s="253">
        <v>0</v>
      </c>
      <c r="G941" s="253">
        <v>0</v>
      </c>
      <c r="H941" s="253">
        <v>0</v>
      </c>
      <c r="I941" s="253">
        <v>0</v>
      </c>
      <c r="J941" s="687"/>
      <c r="K941" s="688"/>
      <c r="L941" s="688"/>
      <c r="M941" s="688"/>
      <c r="N941" s="688"/>
      <c r="O941" s="688"/>
      <c r="P941" s="688"/>
      <c r="Q941" s="688"/>
    </row>
    <row r="942" spans="1:17" s="215" customFormat="1" ht="29.25" customHeight="1">
      <c r="A942" s="524" t="s">
        <v>363</v>
      </c>
      <c r="B942" s="241" t="s">
        <v>31</v>
      </c>
      <c r="C942" s="253">
        <f t="shared" si="266"/>
        <v>1412</v>
      </c>
      <c r="D942" s="253">
        <v>0</v>
      </c>
      <c r="E942" s="253">
        <v>1412</v>
      </c>
      <c r="F942" s="253">
        <v>0</v>
      </c>
      <c r="G942" s="253">
        <v>0</v>
      </c>
      <c r="H942" s="253">
        <v>0</v>
      </c>
      <c r="I942" s="253">
        <v>0</v>
      </c>
      <c r="J942" s="681"/>
      <c r="K942" s="682"/>
      <c r="L942" s="682"/>
      <c r="M942" s="682"/>
      <c r="N942" s="682"/>
      <c r="O942" s="682"/>
      <c r="P942" s="682"/>
      <c r="Q942" s="682"/>
    </row>
    <row r="943" spans="1:17" s="208" customFormat="1">
      <c r="A943" s="43"/>
      <c r="B943" s="62" t="s">
        <v>32</v>
      </c>
      <c r="C943" s="78">
        <f t="shared" si="266"/>
        <v>1412</v>
      </c>
      <c r="D943" s="253">
        <v>0</v>
      </c>
      <c r="E943" s="78">
        <v>1412</v>
      </c>
      <c r="F943" s="78">
        <v>0</v>
      </c>
      <c r="G943" s="78">
        <v>0</v>
      </c>
      <c r="H943" s="78">
        <v>0</v>
      </c>
      <c r="I943" s="253">
        <v>0</v>
      </c>
      <c r="J943" s="681"/>
      <c r="K943" s="682"/>
      <c r="L943" s="682"/>
      <c r="M943" s="682"/>
      <c r="N943" s="682"/>
      <c r="O943" s="682"/>
      <c r="P943" s="682"/>
      <c r="Q943" s="682"/>
    </row>
    <row r="944" spans="1:17" s="214" customFormat="1" ht="15.75" customHeight="1">
      <c r="A944" s="571" t="s">
        <v>364</v>
      </c>
      <c r="B944" s="241" t="s">
        <v>31</v>
      </c>
      <c r="C944" s="253">
        <f t="shared" si="266"/>
        <v>2620</v>
      </c>
      <c r="D944" s="253">
        <f>D946</f>
        <v>0</v>
      </c>
      <c r="E944" s="253">
        <f t="shared" ref="E944:I945" si="272">E946</f>
        <v>2620</v>
      </c>
      <c r="F944" s="253">
        <f t="shared" si="272"/>
        <v>0</v>
      </c>
      <c r="G944" s="253">
        <f t="shared" si="272"/>
        <v>0</v>
      </c>
      <c r="H944" s="253">
        <f t="shared" si="272"/>
        <v>0</v>
      </c>
      <c r="I944" s="253">
        <f t="shared" si="272"/>
        <v>0</v>
      </c>
      <c r="J944" s="681"/>
      <c r="K944" s="682"/>
      <c r="L944" s="682"/>
      <c r="M944" s="682"/>
      <c r="N944" s="682"/>
      <c r="O944" s="682"/>
      <c r="P944" s="682"/>
      <c r="Q944" s="682"/>
    </row>
    <row r="945" spans="1:17" s="208" customFormat="1">
      <c r="A945" s="43"/>
      <c r="B945" s="62" t="s">
        <v>32</v>
      </c>
      <c r="C945" s="78">
        <f t="shared" si="266"/>
        <v>2620</v>
      </c>
      <c r="D945" s="253">
        <f>D947</f>
        <v>0</v>
      </c>
      <c r="E945" s="253">
        <f t="shared" si="272"/>
        <v>2620</v>
      </c>
      <c r="F945" s="253">
        <f t="shared" si="272"/>
        <v>0</v>
      </c>
      <c r="G945" s="253">
        <f t="shared" si="272"/>
        <v>0</v>
      </c>
      <c r="H945" s="253">
        <f t="shared" si="272"/>
        <v>0</v>
      </c>
      <c r="I945" s="253">
        <f t="shared" si="272"/>
        <v>0</v>
      </c>
      <c r="J945" s="681"/>
      <c r="K945" s="682"/>
      <c r="L945" s="682"/>
      <c r="M945" s="682"/>
      <c r="N945" s="682"/>
      <c r="O945" s="682"/>
      <c r="P945" s="682"/>
      <c r="Q945" s="682"/>
    </row>
    <row r="946" spans="1:17" s="215" customFormat="1" ht="26.25" customHeight="1">
      <c r="A946" s="374" t="s">
        <v>365</v>
      </c>
      <c r="B946" s="241" t="s">
        <v>31</v>
      </c>
      <c r="C946" s="253">
        <f t="shared" si="266"/>
        <v>2620</v>
      </c>
      <c r="D946" s="253">
        <v>0</v>
      </c>
      <c r="E946" s="253">
        <v>2620</v>
      </c>
      <c r="F946" s="253">
        <v>0</v>
      </c>
      <c r="G946" s="253">
        <v>0</v>
      </c>
      <c r="H946" s="253">
        <v>0</v>
      </c>
      <c r="I946" s="253">
        <v>0</v>
      </c>
      <c r="J946" s="687"/>
      <c r="K946" s="688"/>
      <c r="L946" s="688"/>
      <c r="M946" s="688"/>
      <c r="N946" s="688"/>
      <c r="O946" s="688"/>
      <c r="P946" s="688"/>
      <c r="Q946" s="688"/>
    </row>
    <row r="947" spans="1:17" s="215" customFormat="1">
      <c r="A947" s="318"/>
      <c r="B947" s="228" t="s">
        <v>32</v>
      </c>
      <c r="C947" s="253">
        <f t="shared" si="266"/>
        <v>2620</v>
      </c>
      <c r="D947" s="253">
        <v>0</v>
      </c>
      <c r="E947" s="253">
        <v>2620</v>
      </c>
      <c r="F947" s="253">
        <v>0</v>
      </c>
      <c r="G947" s="253">
        <v>0</v>
      </c>
      <c r="H947" s="253">
        <v>0</v>
      </c>
      <c r="I947" s="253">
        <v>0</v>
      </c>
      <c r="J947" s="687"/>
      <c r="K947" s="688"/>
      <c r="L947" s="688"/>
      <c r="M947" s="688"/>
      <c r="N947" s="688"/>
      <c r="O947" s="688"/>
      <c r="P947" s="688"/>
      <c r="Q947" s="688"/>
    </row>
    <row r="948" spans="1:17">
      <c r="A948" s="19" t="s">
        <v>39</v>
      </c>
      <c r="B948" s="3" t="s">
        <v>31</v>
      </c>
      <c r="C948" s="52">
        <f t="shared" si="266"/>
        <v>34185.99</v>
      </c>
      <c r="D948" s="52">
        <f t="shared" ref="D948:I949" si="273">D950</f>
        <v>12438.739999999998</v>
      </c>
      <c r="E948" s="52">
        <f t="shared" si="273"/>
        <v>21747.25</v>
      </c>
      <c r="F948" s="52">
        <f t="shared" si="273"/>
        <v>0</v>
      </c>
      <c r="G948" s="52">
        <f t="shared" si="273"/>
        <v>0</v>
      </c>
      <c r="H948" s="52">
        <f t="shared" si="273"/>
        <v>0</v>
      </c>
      <c r="I948" s="52">
        <f t="shared" si="273"/>
        <v>0</v>
      </c>
    </row>
    <row r="949" spans="1:17">
      <c r="A949" s="16"/>
      <c r="B949" s="4" t="s">
        <v>32</v>
      </c>
      <c r="C949" s="52">
        <f t="shared" si="266"/>
        <v>34185.99</v>
      </c>
      <c r="D949" s="52">
        <f t="shared" si="273"/>
        <v>12438.739999999998</v>
      </c>
      <c r="E949" s="52">
        <f t="shared" si="273"/>
        <v>21747.25</v>
      </c>
      <c r="F949" s="52">
        <f t="shared" si="273"/>
        <v>0</v>
      </c>
      <c r="G949" s="52">
        <f t="shared" si="273"/>
        <v>0</v>
      </c>
      <c r="H949" s="52">
        <f t="shared" si="273"/>
        <v>0</v>
      </c>
      <c r="I949" s="52">
        <f t="shared" si="273"/>
        <v>0</v>
      </c>
    </row>
    <row r="950" spans="1:17">
      <c r="A950" s="28" t="s">
        <v>53</v>
      </c>
      <c r="B950" s="29" t="s">
        <v>31</v>
      </c>
      <c r="C950" s="52">
        <f t="shared" si="266"/>
        <v>34185.99</v>
      </c>
      <c r="D950" s="52">
        <f t="shared" ref="D950:I951" si="274">D952+D1366</f>
        <v>12438.739999999998</v>
      </c>
      <c r="E950" s="52">
        <f t="shared" si="274"/>
        <v>21747.25</v>
      </c>
      <c r="F950" s="52">
        <f t="shared" si="274"/>
        <v>0</v>
      </c>
      <c r="G950" s="52">
        <f t="shared" si="274"/>
        <v>0</v>
      </c>
      <c r="H950" s="52">
        <f t="shared" si="274"/>
        <v>0</v>
      </c>
      <c r="I950" s="52">
        <f t="shared" si="274"/>
        <v>0</v>
      </c>
    </row>
    <row r="951" spans="1:17">
      <c r="A951" s="11"/>
      <c r="B951" s="29" t="s">
        <v>32</v>
      </c>
      <c r="C951" s="52">
        <f t="shared" si="266"/>
        <v>34185.99</v>
      </c>
      <c r="D951" s="52">
        <f t="shared" si="274"/>
        <v>12438.739999999998</v>
      </c>
      <c r="E951" s="52">
        <f t="shared" si="274"/>
        <v>21747.25</v>
      </c>
      <c r="F951" s="52">
        <f t="shared" si="274"/>
        <v>0</v>
      </c>
      <c r="G951" s="52">
        <f t="shared" si="274"/>
        <v>0</v>
      </c>
      <c r="H951" s="52">
        <f t="shared" si="274"/>
        <v>0</v>
      </c>
      <c r="I951" s="52">
        <f t="shared" si="274"/>
        <v>0</v>
      </c>
    </row>
    <row r="952" spans="1:17" s="95" customFormat="1">
      <c r="A952" s="129" t="s">
        <v>42</v>
      </c>
      <c r="B952" s="130" t="s">
        <v>31</v>
      </c>
      <c r="C952" s="131">
        <f t="shared" si="266"/>
        <v>34100.99</v>
      </c>
      <c r="D952" s="131">
        <f t="shared" ref="D952:I953" si="275">D954+D1108+D1170+D1252+D1276+D1300+D1312+D1332+D1344</f>
        <v>12428.739999999998</v>
      </c>
      <c r="E952" s="131">
        <f t="shared" si="275"/>
        <v>21672.25</v>
      </c>
      <c r="F952" s="131">
        <f t="shared" si="275"/>
        <v>0</v>
      </c>
      <c r="G952" s="131">
        <f t="shared" si="275"/>
        <v>0</v>
      </c>
      <c r="H952" s="131">
        <f t="shared" si="275"/>
        <v>0</v>
      </c>
      <c r="I952" s="131">
        <f t="shared" si="275"/>
        <v>0</v>
      </c>
    </row>
    <row r="953" spans="1:17" s="95" customFormat="1">
      <c r="A953" s="132"/>
      <c r="B953" s="133" t="s">
        <v>32</v>
      </c>
      <c r="C953" s="131">
        <f t="shared" si="266"/>
        <v>34100.99</v>
      </c>
      <c r="D953" s="131">
        <f t="shared" si="275"/>
        <v>12428.739999999998</v>
      </c>
      <c r="E953" s="131">
        <f t="shared" si="275"/>
        <v>21672.25</v>
      </c>
      <c r="F953" s="131">
        <f t="shared" si="275"/>
        <v>0</v>
      </c>
      <c r="G953" s="131">
        <f t="shared" si="275"/>
        <v>0</v>
      </c>
      <c r="H953" s="131">
        <f t="shared" si="275"/>
        <v>0</v>
      </c>
      <c r="I953" s="131">
        <f t="shared" si="275"/>
        <v>0</v>
      </c>
    </row>
    <row r="954" spans="1:17" s="127" customFormat="1">
      <c r="A954" s="142" t="s">
        <v>96</v>
      </c>
      <c r="B954" s="125" t="s">
        <v>31</v>
      </c>
      <c r="C954" s="126">
        <f t="shared" si="266"/>
        <v>16367.25</v>
      </c>
      <c r="D954" s="126">
        <f>D956+D958+D960+D962+D964+D966+D968+D970+D972+D974+D976+D978+D980+D982+D984+D986+D988+D990+D992+D994+D996+D998+D1000+D1002+D1004+D1006+D1008+D1010+D1012+D1014+D1016+D1018+D1020+D1022+D1024+D1026+D1028+D1030+D1032+D1034+D1036+D1038+D1040+D1042+D1044+D1046+D1048+D1050+D1052+D1054+D1056+D1058+D1060+D1062+D1064+D1066+D1068+D1070+D1072+D1074+D1076+D1078+D1080+D1082+D1084+D1086+D1088+D1090+D1092+D1094+D1096+D1098+D1100+D1102+D1104+D1106</f>
        <v>1038</v>
      </c>
      <c r="E954" s="126">
        <f t="shared" ref="E954:I954" si="276">E956+E958+E960+E962+E964+E966+E968+E970+E972+E974+E976+E978+E980+E982+E984+E986+E988+E990+E992+E994+E996+E998+E1000+E1002+E1004+E1006+E1008+E1010+E1012+E1014+E1016+E1018+E1020+E1022+E1024+E1026+E1028+E1030+E1032+E1034+E1036+E1038+E1040+E1042+E1044+E1046+E1048+E1050+E1052+E1054+E1056+E1058+E1060+E1062+E1064+E1066+E1068+E1070+E1072+E1074+E1076+E1078+E1080+E1082+E1084+E1086+E1088+E1090+E1092+E1094+E1096+E1098+E1100+E1102+E1104+E1106</f>
        <v>15329.25</v>
      </c>
      <c r="F954" s="126">
        <f t="shared" si="276"/>
        <v>0</v>
      </c>
      <c r="G954" s="126">
        <f t="shared" si="276"/>
        <v>0</v>
      </c>
      <c r="H954" s="126">
        <f t="shared" si="276"/>
        <v>0</v>
      </c>
      <c r="I954" s="126">
        <f t="shared" si="276"/>
        <v>0</v>
      </c>
    </row>
    <row r="955" spans="1:17" s="127" customFormat="1">
      <c r="A955" s="135"/>
      <c r="B955" s="128" t="s">
        <v>32</v>
      </c>
      <c r="C955" s="126">
        <f t="shared" si="266"/>
        <v>16367.25</v>
      </c>
      <c r="D955" s="126">
        <f>D957+D959+D961+D963+D965+D967+D969+D971+D973+D975+D977+D979+D981+D983+D985+D987+D989+D991+D993+D995+D997+D999+D1001+D1003+D1005+D1007+D1009+D1011+D1013+D1015+D1017+D1019+D1021+D1023+D1025+D1027+D1029+D1031+D1033+D1035+D1037+D1039+D1041+D1043+D1045+D1047+D1049+D1051+D1053+D1055+D1057+D1059+D1061+D1063+D1065+D1067+D1069+D1071+D1073+D1075+D1077+D1079+D1081+D1083+D1085+D1087+D1089+D1091+D1093+D1095+D1097+D1099+D1101+D1103+D1105+D1107</f>
        <v>1038</v>
      </c>
      <c r="E955" s="126">
        <f t="shared" ref="E955:I955" si="277">E957+E959+E961+E963+E965+E967+E969+E971+E973+E975+E977+E979+E981+E983+E985+E987+E989+E991+E993+E995+E997+E999+E1001+E1003+E1005+E1007+E1009+E1011+E1013+E1015+E1017+E1019+E1021+E1023+E1025+E1027+E1029+E1031+E1033+E1035+E1037+E1039+E1041+E1043+E1045+E1047+E1049+E1051+E1053+E1055+E1057+E1059+E1061+E1063+E1065+E1067+E1069+E1071+E1073+E1075+E1077+E1079+E1081+E1083+E1085+E1087+E1089+E1091+E1093+E1095+E1097+E1099+E1101+E1103+E1105+E1107</f>
        <v>15329.25</v>
      </c>
      <c r="F955" s="126">
        <f t="shared" si="277"/>
        <v>0</v>
      </c>
      <c r="G955" s="126">
        <f t="shared" si="277"/>
        <v>0</v>
      </c>
      <c r="H955" s="126">
        <f t="shared" si="277"/>
        <v>0</v>
      </c>
      <c r="I955" s="126">
        <f t="shared" si="277"/>
        <v>0</v>
      </c>
    </row>
    <row r="956" spans="1:17" s="262" customFormat="1" ht="15" customHeight="1">
      <c r="A956" s="525" t="s">
        <v>366</v>
      </c>
      <c r="B956" s="218" t="s">
        <v>31</v>
      </c>
      <c r="C956" s="205">
        <f t="shared" si="266"/>
        <v>156</v>
      </c>
      <c r="D956" s="205">
        <v>156</v>
      </c>
      <c r="E956" s="205">
        <v>0</v>
      </c>
      <c r="F956" s="205">
        <v>0</v>
      </c>
      <c r="G956" s="205">
        <v>0</v>
      </c>
      <c r="H956" s="205">
        <v>0</v>
      </c>
      <c r="I956" s="205">
        <v>0</v>
      </c>
    </row>
    <row r="957" spans="1:17" s="262" customFormat="1" ht="15">
      <c r="A957" s="296"/>
      <c r="B957" s="219" t="s">
        <v>32</v>
      </c>
      <c r="C957" s="205">
        <f t="shared" si="266"/>
        <v>156</v>
      </c>
      <c r="D957" s="205">
        <v>156</v>
      </c>
      <c r="E957" s="205">
        <v>0</v>
      </c>
      <c r="F957" s="205">
        <v>0</v>
      </c>
      <c r="G957" s="205">
        <v>0</v>
      </c>
      <c r="H957" s="205">
        <v>0</v>
      </c>
      <c r="I957" s="205">
        <v>0</v>
      </c>
    </row>
    <row r="958" spans="1:17" s="262" customFormat="1" ht="12.75" customHeight="1">
      <c r="A958" s="525" t="s">
        <v>367</v>
      </c>
      <c r="B958" s="218" t="s">
        <v>31</v>
      </c>
      <c r="C958" s="205">
        <f t="shared" si="266"/>
        <v>134</v>
      </c>
      <c r="D958" s="205">
        <v>134</v>
      </c>
      <c r="E958" s="205">
        <v>0</v>
      </c>
      <c r="F958" s="205">
        <v>0</v>
      </c>
      <c r="G958" s="205">
        <v>0</v>
      </c>
      <c r="H958" s="205">
        <v>0</v>
      </c>
      <c r="I958" s="205">
        <v>0</v>
      </c>
    </row>
    <row r="959" spans="1:17" s="262" customFormat="1" ht="15">
      <c r="A959" s="296"/>
      <c r="B959" s="219" t="s">
        <v>32</v>
      </c>
      <c r="C959" s="205">
        <f t="shared" si="266"/>
        <v>134</v>
      </c>
      <c r="D959" s="205">
        <v>134</v>
      </c>
      <c r="E959" s="205">
        <v>0</v>
      </c>
      <c r="F959" s="205">
        <v>0</v>
      </c>
      <c r="G959" s="205">
        <v>0</v>
      </c>
      <c r="H959" s="205">
        <v>0</v>
      </c>
      <c r="I959" s="205">
        <v>0</v>
      </c>
    </row>
    <row r="960" spans="1:17" s="457" customFormat="1" ht="15" customHeight="1">
      <c r="A960" s="526" t="s">
        <v>368</v>
      </c>
      <c r="B960" s="455" t="s">
        <v>31</v>
      </c>
      <c r="C960" s="456">
        <f t="shared" si="266"/>
        <v>197</v>
      </c>
      <c r="D960" s="456">
        <v>197</v>
      </c>
      <c r="E960" s="456">
        <v>0</v>
      </c>
      <c r="F960" s="456">
        <v>0</v>
      </c>
      <c r="G960" s="456">
        <v>0</v>
      </c>
      <c r="H960" s="456">
        <v>0</v>
      </c>
      <c r="I960" s="456">
        <v>0</v>
      </c>
    </row>
    <row r="961" spans="1:9" s="27" customFormat="1" ht="15">
      <c r="A961" s="296"/>
      <c r="B961" s="26" t="s">
        <v>32</v>
      </c>
      <c r="C961" s="72">
        <f t="shared" si="266"/>
        <v>197</v>
      </c>
      <c r="D961" s="72">
        <v>197</v>
      </c>
      <c r="E961" s="72">
        <v>0</v>
      </c>
      <c r="F961" s="72">
        <v>0</v>
      </c>
      <c r="G961" s="72">
        <v>0</v>
      </c>
      <c r="H961" s="72">
        <v>0</v>
      </c>
      <c r="I961" s="72">
        <v>0</v>
      </c>
    </row>
    <row r="962" spans="1:9" s="262" customFormat="1" ht="15" customHeight="1">
      <c r="A962" s="526" t="s">
        <v>369</v>
      </c>
      <c r="B962" s="218" t="s">
        <v>31</v>
      </c>
      <c r="C962" s="205">
        <f t="shared" si="266"/>
        <v>97</v>
      </c>
      <c r="D962" s="205">
        <v>97</v>
      </c>
      <c r="E962" s="205">
        <v>0</v>
      </c>
      <c r="F962" s="205">
        <v>0</v>
      </c>
      <c r="G962" s="205">
        <v>0</v>
      </c>
      <c r="H962" s="205">
        <v>0</v>
      </c>
      <c r="I962" s="205">
        <v>0</v>
      </c>
    </row>
    <row r="963" spans="1:9" s="262" customFormat="1" ht="15">
      <c r="A963" s="296"/>
      <c r="B963" s="219" t="s">
        <v>32</v>
      </c>
      <c r="C963" s="205">
        <f t="shared" si="266"/>
        <v>97</v>
      </c>
      <c r="D963" s="205">
        <v>97</v>
      </c>
      <c r="E963" s="205">
        <v>0</v>
      </c>
      <c r="F963" s="205">
        <v>0</v>
      </c>
      <c r="G963" s="205">
        <v>0</v>
      </c>
      <c r="H963" s="205">
        <v>0</v>
      </c>
      <c r="I963" s="205">
        <v>0</v>
      </c>
    </row>
    <row r="964" spans="1:9" s="262" customFormat="1" ht="14.25" customHeight="1">
      <c r="A964" s="525" t="s">
        <v>370</v>
      </c>
      <c r="B964" s="218" t="s">
        <v>31</v>
      </c>
      <c r="C964" s="205">
        <f t="shared" si="266"/>
        <v>49</v>
      </c>
      <c r="D964" s="205">
        <v>49</v>
      </c>
      <c r="E964" s="205">
        <v>0</v>
      </c>
      <c r="F964" s="205">
        <v>0</v>
      </c>
      <c r="G964" s="205">
        <v>0</v>
      </c>
      <c r="H964" s="205">
        <v>0</v>
      </c>
      <c r="I964" s="205">
        <v>0</v>
      </c>
    </row>
    <row r="965" spans="1:9" s="262" customFormat="1" ht="15">
      <c r="A965" s="296"/>
      <c r="B965" s="219" t="s">
        <v>32</v>
      </c>
      <c r="C965" s="205">
        <f t="shared" si="266"/>
        <v>49</v>
      </c>
      <c r="D965" s="205">
        <v>49</v>
      </c>
      <c r="E965" s="205">
        <v>0</v>
      </c>
      <c r="F965" s="205">
        <v>0</v>
      </c>
      <c r="G965" s="205">
        <v>0</v>
      </c>
      <c r="H965" s="205">
        <v>0</v>
      </c>
      <c r="I965" s="205">
        <v>0</v>
      </c>
    </row>
    <row r="966" spans="1:9" s="262" customFormat="1" ht="14.25" customHeight="1">
      <c r="A966" s="526" t="s">
        <v>371</v>
      </c>
      <c r="B966" s="218" t="s">
        <v>31</v>
      </c>
      <c r="C966" s="205">
        <f t="shared" si="266"/>
        <v>102</v>
      </c>
      <c r="D966" s="205">
        <v>102</v>
      </c>
      <c r="E966" s="205">
        <v>0</v>
      </c>
      <c r="F966" s="205">
        <v>0</v>
      </c>
      <c r="G966" s="205">
        <v>0</v>
      </c>
      <c r="H966" s="205">
        <v>0</v>
      </c>
      <c r="I966" s="205">
        <v>0</v>
      </c>
    </row>
    <row r="967" spans="1:9" s="262" customFormat="1" ht="15">
      <c r="A967" s="296"/>
      <c r="B967" s="219" t="s">
        <v>32</v>
      </c>
      <c r="C967" s="205">
        <f t="shared" si="266"/>
        <v>102</v>
      </c>
      <c r="D967" s="205">
        <v>102</v>
      </c>
      <c r="E967" s="205">
        <v>0</v>
      </c>
      <c r="F967" s="205">
        <v>0</v>
      </c>
      <c r="G967" s="205">
        <v>0</v>
      </c>
      <c r="H967" s="205">
        <v>0</v>
      </c>
      <c r="I967" s="205">
        <v>0</v>
      </c>
    </row>
    <row r="968" spans="1:9" s="262" customFormat="1" ht="14.25" customHeight="1">
      <c r="A968" s="526" t="s">
        <v>372</v>
      </c>
      <c r="B968" s="218" t="s">
        <v>31</v>
      </c>
      <c r="C968" s="205">
        <f t="shared" si="266"/>
        <v>36</v>
      </c>
      <c r="D968" s="205">
        <v>36</v>
      </c>
      <c r="E968" s="205">
        <v>0</v>
      </c>
      <c r="F968" s="205">
        <v>0</v>
      </c>
      <c r="G968" s="205">
        <v>0</v>
      </c>
      <c r="H968" s="205">
        <v>0</v>
      </c>
      <c r="I968" s="205">
        <v>0</v>
      </c>
    </row>
    <row r="969" spans="1:9" s="262" customFormat="1" ht="15">
      <c r="A969" s="296"/>
      <c r="B969" s="219" t="s">
        <v>32</v>
      </c>
      <c r="C969" s="205">
        <f t="shared" si="266"/>
        <v>36</v>
      </c>
      <c r="D969" s="205">
        <v>36</v>
      </c>
      <c r="E969" s="205">
        <v>0</v>
      </c>
      <c r="F969" s="205">
        <v>0</v>
      </c>
      <c r="G969" s="205">
        <v>0</v>
      </c>
      <c r="H969" s="205">
        <v>0</v>
      </c>
      <c r="I969" s="205">
        <v>0</v>
      </c>
    </row>
    <row r="970" spans="1:9" s="262" customFormat="1" ht="14.25" customHeight="1">
      <c r="A970" s="525" t="s">
        <v>373</v>
      </c>
      <c r="B970" s="218" t="s">
        <v>31</v>
      </c>
      <c r="C970" s="205">
        <f t="shared" si="266"/>
        <v>33</v>
      </c>
      <c r="D970" s="205">
        <v>33</v>
      </c>
      <c r="E970" s="205">
        <v>0</v>
      </c>
      <c r="F970" s="205">
        <v>0</v>
      </c>
      <c r="G970" s="205">
        <v>0</v>
      </c>
      <c r="H970" s="205">
        <v>0</v>
      </c>
      <c r="I970" s="205">
        <v>0</v>
      </c>
    </row>
    <row r="971" spans="1:9" s="27" customFormat="1" ht="15">
      <c r="A971" s="296"/>
      <c r="B971" s="26" t="s">
        <v>32</v>
      </c>
      <c r="C971" s="72">
        <f t="shared" si="266"/>
        <v>33</v>
      </c>
      <c r="D971" s="72">
        <v>33</v>
      </c>
      <c r="E971" s="72">
        <v>0</v>
      </c>
      <c r="F971" s="72">
        <v>0</v>
      </c>
      <c r="G971" s="72">
        <v>0</v>
      </c>
      <c r="H971" s="72">
        <v>0</v>
      </c>
      <c r="I971" s="72">
        <v>0</v>
      </c>
    </row>
    <row r="972" spans="1:9" s="262" customFormat="1" ht="15">
      <c r="A972" s="526" t="s">
        <v>374</v>
      </c>
      <c r="B972" s="218" t="s">
        <v>31</v>
      </c>
      <c r="C972" s="205">
        <f t="shared" si="266"/>
        <v>52</v>
      </c>
      <c r="D972" s="205">
        <v>52</v>
      </c>
      <c r="E972" s="205">
        <v>0</v>
      </c>
      <c r="F972" s="205">
        <v>0</v>
      </c>
      <c r="G972" s="205">
        <v>0</v>
      </c>
      <c r="H972" s="205">
        <v>0</v>
      </c>
      <c r="I972" s="205">
        <v>0</v>
      </c>
    </row>
    <row r="973" spans="1:9" s="262" customFormat="1" ht="15">
      <c r="A973" s="296"/>
      <c r="B973" s="219" t="s">
        <v>32</v>
      </c>
      <c r="C973" s="205">
        <f t="shared" si="266"/>
        <v>52</v>
      </c>
      <c r="D973" s="205">
        <v>52</v>
      </c>
      <c r="E973" s="205">
        <v>0</v>
      </c>
      <c r="F973" s="205">
        <v>0</v>
      </c>
      <c r="G973" s="205">
        <v>0</v>
      </c>
      <c r="H973" s="205">
        <v>0</v>
      </c>
      <c r="I973" s="205">
        <v>0</v>
      </c>
    </row>
    <row r="974" spans="1:9" s="262" customFormat="1" ht="14.25" customHeight="1">
      <c r="A974" s="458" t="s">
        <v>375</v>
      </c>
      <c r="B974" s="218" t="s">
        <v>31</v>
      </c>
      <c r="C974" s="205">
        <f t="shared" si="266"/>
        <v>99</v>
      </c>
      <c r="D974" s="205">
        <v>99</v>
      </c>
      <c r="E974" s="205">
        <v>0</v>
      </c>
      <c r="F974" s="205">
        <v>0</v>
      </c>
      <c r="G974" s="205">
        <v>0</v>
      </c>
      <c r="H974" s="205">
        <v>0</v>
      </c>
      <c r="I974" s="205">
        <v>0</v>
      </c>
    </row>
    <row r="975" spans="1:9" s="262" customFormat="1" ht="15">
      <c r="A975" s="296"/>
      <c r="B975" s="219" t="s">
        <v>32</v>
      </c>
      <c r="C975" s="205">
        <f t="shared" si="266"/>
        <v>99</v>
      </c>
      <c r="D975" s="205">
        <v>99</v>
      </c>
      <c r="E975" s="205">
        <v>0</v>
      </c>
      <c r="F975" s="205">
        <v>0</v>
      </c>
      <c r="G975" s="205">
        <v>0</v>
      </c>
      <c r="H975" s="205">
        <v>0</v>
      </c>
      <c r="I975" s="205">
        <v>0</v>
      </c>
    </row>
    <row r="976" spans="1:9" s="215" customFormat="1" ht="14.25" customHeight="1">
      <c r="A976" s="360" t="s">
        <v>376</v>
      </c>
      <c r="B976" s="241" t="s">
        <v>31</v>
      </c>
      <c r="C976" s="253">
        <f t="shared" si="266"/>
        <v>4</v>
      </c>
      <c r="D976" s="253">
        <v>4</v>
      </c>
      <c r="E976" s="253">
        <v>0</v>
      </c>
      <c r="F976" s="253">
        <v>0</v>
      </c>
      <c r="G976" s="253">
        <v>0</v>
      </c>
      <c r="H976" s="253">
        <v>0</v>
      </c>
      <c r="I976" s="253">
        <v>0</v>
      </c>
    </row>
    <row r="977" spans="1:9" s="262" customFormat="1">
      <c r="A977" s="380"/>
      <c r="B977" s="219" t="s">
        <v>32</v>
      </c>
      <c r="C977" s="205">
        <f t="shared" si="266"/>
        <v>4</v>
      </c>
      <c r="D977" s="205">
        <v>4</v>
      </c>
      <c r="E977" s="205">
        <v>0</v>
      </c>
      <c r="F977" s="205">
        <v>0</v>
      </c>
      <c r="G977" s="205">
        <v>0</v>
      </c>
      <c r="H977" s="205">
        <v>0</v>
      </c>
      <c r="I977" s="205">
        <v>0</v>
      </c>
    </row>
    <row r="978" spans="1:9" s="215" customFormat="1" ht="14.25" customHeight="1">
      <c r="A978" s="360" t="s">
        <v>377</v>
      </c>
      <c r="B978" s="241" t="s">
        <v>31</v>
      </c>
      <c r="C978" s="253">
        <f t="shared" si="266"/>
        <v>29</v>
      </c>
      <c r="D978" s="253">
        <v>29</v>
      </c>
      <c r="E978" s="253">
        <v>0</v>
      </c>
      <c r="F978" s="253">
        <v>0</v>
      </c>
      <c r="G978" s="253">
        <v>0</v>
      </c>
      <c r="H978" s="253">
        <v>0</v>
      </c>
      <c r="I978" s="253">
        <v>0</v>
      </c>
    </row>
    <row r="979" spans="1:9" s="27" customFormat="1">
      <c r="A979" s="380"/>
      <c r="B979" s="26" t="s">
        <v>32</v>
      </c>
      <c r="C979" s="72">
        <f t="shared" si="266"/>
        <v>29</v>
      </c>
      <c r="D979" s="72">
        <v>29</v>
      </c>
      <c r="E979" s="72">
        <v>0</v>
      </c>
      <c r="F979" s="72">
        <v>0</v>
      </c>
      <c r="G979" s="72">
        <v>0</v>
      </c>
      <c r="H979" s="72">
        <v>0</v>
      </c>
      <c r="I979" s="72">
        <v>0</v>
      </c>
    </row>
    <row r="980" spans="1:9" s="215" customFormat="1" ht="14.25" customHeight="1">
      <c r="A980" s="360" t="s">
        <v>378</v>
      </c>
      <c r="B980" s="241" t="s">
        <v>31</v>
      </c>
      <c r="C980" s="253">
        <f t="shared" si="266"/>
        <v>8</v>
      </c>
      <c r="D980" s="253">
        <v>8</v>
      </c>
      <c r="E980" s="253">
        <v>0</v>
      </c>
      <c r="F980" s="253">
        <v>0</v>
      </c>
      <c r="G980" s="253">
        <v>0</v>
      </c>
      <c r="H980" s="253">
        <v>0</v>
      </c>
      <c r="I980" s="253">
        <v>0</v>
      </c>
    </row>
    <row r="981" spans="1:9" s="262" customFormat="1" ht="15">
      <c r="A981" s="296"/>
      <c r="B981" s="219" t="s">
        <v>32</v>
      </c>
      <c r="C981" s="205">
        <f t="shared" si="266"/>
        <v>8</v>
      </c>
      <c r="D981" s="205">
        <v>8</v>
      </c>
      <c r="E981" s="205">
        <v>0</v>
      </c>
      <c r="F981" s="205">
        <v>0</v>
      </c>
      <c r="G981" s="205">
        <v>0</v>
      </c>
      <c r="H981" s="205">
        <v>0</v>
      </c>
      <c r="I981" s="205">
        <v>0</v>
      </c>
    </row>
    <row r="982" spans="1:9" s="215" customFormat="1" ht="15.75" customHeight="1">
      <c r="A982" s="360" t="s">
        <v>379</v>
      </c>
      <c r="B982" s="241" t="s">
        <v>31</v>
      </c>
      <c r="C982" s="253">
        <f t="shared" si="266"/>
        <v>10</v>
      </c>
      <c r="D982" s="253">
        <v>10</v>
      </c>
      <c r="E982" s="253">
        <v>0</v>
      </c>
      <c r="F982" s="253">
        <v>0</v>
      </c>
      <c r="G982" s="253">
        <v>0</v>
      </c>
      <c r="H982" s="253">
        <v>0</v>
      </c>
      <c r="I982" s="253">
        <v>0</v>
      </c>
    </row>
    <row r="983" spans="1:9" s="262" customFormat="1" ht="15">
      <c r="A983" s="296"/>
      <c r="B983" s="219" t="s">
        <v>32</v>
      </c>
      <c r="C983" s="205">
        <f t="shared" si="266"/>
        <v>10</v>
      </c>
      <c r="D983" s="205">
        <v>10</v>
      </c>
      <c r="E983" s="205">
        <v>0</v>
      </c>
      <c r="F983" s="205">
        <v>0</v>
      </c>
      <c r="G983" s="205">
        <v>0</v>
      </c>
      <c r="H983" s="205">
        <v>0</v>
      </c>
      <c r="I983" s="205">
        <v>0</v>
      </c>
    </row>
    <row r="984" spans="1:9" s="262" customFormat="1" ht="14.25" customHeight="1">
      <c r="A984" s="459" t="s">
        <v>380</v>
      </c>
      <c r="B984" s="218" t="s">
        <v>31</v>
      </c>
      <c r="C984" s="205">
        <f t="shared" si="266"/>
        <v>32</v>
      </c>
      <c r="D984" s="205">
        <v>32</v>
      </c>
      <c r="E984" s="205">
        <v>0</v>
      </c>
      <c r="F984" s="205">
        <v>0</v>
      </c>
      <c r="G984" s="205">
        <v>0</v>
      </c>
      <c r="H984" s="205">
        <v>0</v>
      </c>
      <c r="I984" s="205">
        <v>0</v>
      </c>
    </row>
    <row r="985" spans="1:9" s="262" customFormat="1" ht="15">
      <c r="A985" s="296"/>
      <c r="B985" s="219" t="s">
        <v>32</v>
      </c>
      <c r="C985" s="205">
        <f t="shared" si="266"/>
        <v>32</v>
      </c>
      <c r="D985" s="205">
        <v>32</v>
      </c>
      <c r="E985" s="205">
        <v>0</v>
      </c>
      <c r="F985" s="205">
        <v>0</v>
      </c>
      <c r="G985" s="205">
        <v>0</v>
      </c>
      <c r="H985" s="205">
        <v>0</v>
      </c>
      <c r="I985" s="205">
        <v>0</v>
      </c>
    </row>
    <row r="986" spans="1:9" s="262" customFormat="1" ht="15" customHeight="1">
      <c r="A986" s="458" t="s">
        <v>381</v>
      </c>
      <c r="B986" s="218" t="s">
        <v>31</v>
      </c>
      <c r="C986" s="205">
        <f t="shared" si="266"/>
        <v>180</v>
      </c>
      <c r="D986" s="205">
        <v>0</v>
      </c>
      <c r="E986" s="205">
        <v>180</v>
      </c>
      <c r="F986" s="205">
        <v>0</v>
      </c>
      <c r="G986" s="205">
        <v>0</v>
      </c>
      <c r="H986" s="205">
        <v>0</v>
      </c>
      <c r="I986" s="205">
        <v>0</v>
      </c>
    </row>
    <row r="987" spans="1:9" s="27" customFormat="1" ht="15">
      <c r="A987" s="296"/>
      <c r="B987" s="26" t="s">
        <v>32</v>
      </c>
      <c r="C987" s="72">
        <f t="shared" si="266"/>
        <v>180</v>
      </c>
      <c r="D987" s="72">
        <v>0</v>
      </c>
      <c r="E987" s="72">
        <v>180</v>
      </c>
      <c r="F987" s="72">
        <v>0</v>
      </c>
      <c r="G987" s="72">
        <v>0</v>
      </c>
      <c r="H987" s="72">
        <v>0</v>
      </c>
      <c r="I987" s="72">
        <v>0</v>
      </c>
    </row>
    <row r="988" spans="1:9" s="262" customFormat="1" ht="15" customHeight="1">
      <c r="A988" s="458" t="s">
        <v>382</v>
      </c>
      <c r="B988" s="218" t="s">
        <v>31</v>
      </c>
      <c r="C988" s="205">
        <f t="shared" si="266"/>
        <v>15</v>
      </c>
      <c r="D988" s="205">
        <v>0</v>
      </c>
      <c r="E988" s="205">
        <v>15</v>
      </c>
      <c r="F988" s="205">
        <v>0</v>
      </c>
      <c r="G988" s="205">
        <v>0</v>
      </c>
      <c r="H988" s="205">
        <v>0</v>
      </c>
      <c r="I988" s="205">
        <v>0</v>
      </c>
    </row>
    <row r="989" spans="1:9" s="262" customFormat="1" ht="15">
      <c r="A989" s="296"/>
      <c r="B989" s="219" t="s">
        <v>32</v>
      </c>
      <c r="C989" s="205">
        <f t="shared" si="266"/>
        <v>15</v>
      </c>
      <c r="D989" s="205">
        <v>0</v>
      </c>
      <c r="E989" s="205">
        <v>15</v>
      </c>
      <c r="F989" s="205">
        <v>0</v>
      </c>
      <c r="G989" s="205">
        <v>0</v>
      </c>
      <c r="H989" s="205">
        <v>0</v>
      </c>
      <c r="I989" s="205">
        <v>0</v>
      </c>
    </row>
    <row r="990" spans="1:9" s="262" customFormat="1" ht="16.5" customHeight="1">
      <c r="A990" s="458" t="s">
        <v>383</v>
      </c>
      <c r="B990" s="218" t="s">
        <v>31</v>
      </c>
      <c r="C990" s="205">
        <f t="shared" si="266"/>
        <v>0</v>
      </c>
      <c r="D990" s="205">
        <v>0</v>
      </c>
      <c r="E990" s="205">
        <f>730-730</f>
        <v>0</v>
      </c>
      <c r="F990" s="205">
        <v>0</v>
      </c>
      <c r="G990" s="205">
        <v>0</v>
      </c>
      <c r="H990" s="205">
        <v>0</v>
      </c>
      <c r="I990" s="205">
        <v>0</v>
      </c>
    </row>
    <row r="991" spans="1:9" s="262" customFormat="1" ht="15">
      <c r="A991" s="296"/>
      <c r="B991" s="219" t="s">
        <v>32</v>
      </c>
      <c r="C991" s="205">
        <f t="shared" si="266"/>
        <v>0</v>
      </c>
      <c r="D991" s="205">
        <v>0</v>
      </c>
      <c r="E991" s="205">
        <f>730-730</f>
        <v>0</v>
      </c>
      <c r="F991" s="205">
        <v>0</v>
      </c>
      <c r="G991" s="205">
        <v>0</v>
      </c>
      <c r="H991" s="205">
        <v>0</v>
      </c>
      <c r="I991" s="205">
        <v>0</v>
      </c>
    </row>
    <row r="992" spans="1:9" s="262" customFormat="1" ht="15.75" customHeight="1">
      <c r="A992" s="458" t="s">
        <v>384</v>
      </c>
      <c r="B992" s="218" t="s">
        <v>31</v>
      </c>
      <c r="C992" s="205">
        <f t="shared" si="266"/>
        <v>4</v>
      </c>
      <c r="D992" s="205">
        <v>0</v>
      </c>
      <c r="E992" s="205">
        <v>4</v>
      </c>
      <c r="F992" s="205">
        <v>0</v>
      </c>
      <c r="G992" s="205">
        <v>0</v>
      </c>
      <c r="H992" s="205">
        <v>0</v>
      </c>
      <c r="I992" s="205">
        <v>0</v>
      </c>
    </row>
    <row r="993" spans="1:9" s="262" customFormat="1" ht="15">
      <c r="A993" s="296"/>
      <c r="B993" s="219" t="s">
        <v>32</v>
      </c>
      <c r="C993" s="205">
        <f t="shared" si="266"/>
        <v>4</v>
      </c>
      <c r="D993" s="205">
        <v>0</v>
      </c>
      <c r="E993" s="205">
        <v>4</v>
      </c>
      <c r="F993" s="205">
        <v>0</v>
      </c>
      <c r="G993" s="205">
        <v>0</v>
      </c>
      <c r="H993" s="205">
        <v>0</v>
      </c>
      <c r="I993" s="205">
        <v>0</v>
      </c>
    </row>
    <row r="994" spans="1:9" s="262" customFormat="1" ht="16.5" customHeight="1">
      <c r="A994" s="458" t="s">
        <v>385</v>
      </c>
      <c r="B994" s="218" t="s">
        <v>31</v>
      </c>
      <c r="C994" s="205">
        <f t="shared" si="266"/>
        <v>28</v>
      </c>
      <c r="D994" s="205">
        <v>0</v>
      </c>
      <c r="E994" s="205">
        <f>32-4</f>
        <v>28</v>
      </c>
      <c r="F994" s="205">
        <v>0</v>
      </c>
      <c r="G994" s="205">
        <v>0</v>
      </c>
      <c r="H994" s="205">
        <v>0</v>
      </c>
      <c r="I994" s="205">
        <v>0</v>
      </c>
    </row>
    <row r="995" spans="1:9" s="262" customFormat="1" ht="15">
      <c r="A995" s="296"/>
      <c r="B995" s="219" t="s">
        <v>32</v>
      </c>
      <c r="C995" s="205">
        <f t="shared" si="266"/>
        <v>28</v>
      </c>
      <c r="D995" s="205">
        <v>0</v>
      </c>
      <c r="E995" s="205">
        <f>32-4</f>
        <v>28</v>
      </c>
      <c r="F995" s="205">
        <v>0</v>
      </c>
      <c r="G995" s="205">
        <v>0</v>
      </c>
      <c r="H995" s="205">
        <v>0</v>
      </c>
      <c r="I995" s="205">
        <v>0</v>
      </c>
    </row>
    <row r="996" spans="1:9" s="262" customFormat="1" ht="15.75" customHeight="1">
      <c r="A996" s="458" t="s">
        <v>386</v>
      </c>
      <c r="B996" s="218" t="s">
        <v>31</v>
      </c>
      <c r="C996" s="205">
        <f t="shared" si="266"/>
        <v>18</v>
      </c>
      <c r="D996" s="205">
        <v>0</v>
      </c>
      <c r="E996" s="205">
        <v>18</v>
      </c>
      <c r="F996" s="205">
        <v>0</v>
      </c>
      <c r="G996" s="205">
        <v>0</v>
      </c>
      <c r="H996" s="205">
        <v>0</v>
      </c>
      <c r="I996" s="205">
        <v>0</v>
      </c>
    </row>
    <row r="997" spans="1:9" s="262" customFormat="1" ht="15">
      <c r="A997" s="296"/>
      <c r="B997" s="219" t="s">
        <v>32</v>
      </c>
      <c r="C997" s="205">
        <f t="shared" si="266"/>
        <v>18</v>
      </c>
      <c r="D997" s="205">
        <v>0</v>
      </c>
      <c r="E997" s="205">
        <v>18</v>
      </c>
      <c r="F997" s="205">
        <v>0</v>
      </c>
      <c r="G997" s="205">
        <v>0</v>
      </c>
      <c r="H997" s="205">
        <v>0</v>
      </c>
      <c r="I997" s="205">
        <v>0</v>
      </c>
    </row>
    <row r="998" spans="1:9" s="262" customFormat="1" ht="17.25" customHeight="1">
      <c r="A998" s="458" t="s">
        <v>387</v>
      </c>
      <c r="B998" s="218" t="s">
        <v>31</v>
      </c>
      <c r="C998" s="205">
        <f t="shared" si="266"/>
        <v>0</v>
      </c>
      <c r="D998" s="205">
        <v>0</v>
      </c>
      <c r="E998" s="205">
        <f>125-125</f>
        <v>0</v>
      </c>
      <c r="F998" s="205">
        <v>0</v>
      </c>
      <c r="G998" s="205">
        <v>0</v>
      </c>
      <c r="H998" s="205">
        <v>0</v>
      </c>
      <c r="I998" s="205">
        <v>0</v>
      </c>
    </row>
    <row r="999" spans="1:9" s="262" customFormat="1" ht="15">
      <c r="A999" s="296"/>
      <c r="B999" s="219" t="s">
        <v>32</v>
      </c>
      <c r="C999" s="205">
        <f t="shared" si="266"/>
        <v>0</v>
      </c>
      <c r="D999" s="205">
        <v>0</v>
      </c>
      <c r="E999" s="205">
        <f>125-125</f>
        <v>0</v>
      </c>
      <c r="F999" s="205">
        <v>0</v>
      </c>
      <c r="G999" s="205">
        <v>0</v>
      </c>
      <c r="H999" s="205">
        <v>0</v>
      </c>
      <c r="I999" s="205">
        <v>0</v>
      </c>
    </row>
    <row r="1000" spans="1:9" s="262" customFormat="1" ht="15" customHeight="1">
      <c r="A1000" s="458" t="s">
        <v>388</v>
      </c>
      <c r="B1000" s="218" t="s">
        <v>31</v>
      </c>
      <c r="C1000" s="205">
        <f t="shared" si="266"/>
        <v>79</v>
      </c>
      <c r="D1000" s="205">
        <v>0</v>
      </c>
      <c r="E1000" s="205">
        <v>79</v>
      </c>
      <c r="F1000" s="205">
        <v>0</v>
      </c>
      <c r="G1000" s="205">
        <v>0</v>
      </c>
      <c r="H1000" s="205">
        <v>0</v>
      </c>
      <c r="I1000" s="205">
        <v>0</v>
      </c>
    </row>
    <row r="1001" spans="1:9" s="262" customFormat="1" ht="15">
      <c r="A1001" s="296"/>
      <c r="B1001" s="219" t="s">
        <v>32</v>
      </c>
      <c r="C1001" s="205">
        <f t="shared" si="266"/>
        <v>79</v>
      </c>
      <c r="D1001" s="205">
        <v>0</v>
      </c>
      <c r="E1001" s="205">
        <v>79</v>
      </c>
      <c r="F1001" s="205">
        <v>0</v>
      </c>
      <c r="G1001" s="205">
        <v>0</v>
      </c>
      <c r="H1001" s="205">
        <v>0</v>
      </c>
      <c r="I1001" s="205">
        <v>0</v>
      </c>
    </row>
    <row r="1002" spans="1:9" s="262" customFormat="1" ht="15" customHeight="1">
      <c r="A1002" s="458" t="s">
        <v>389</v>
      </c>
      <c r="B1002" s="218" t="s">
        <v>31</v>
      </c>
      <c r="C1002" s="205">
        <f t="shared" si="266"/>
        <v>37</v>
      </c>
      <c r="D1002" s="205">
        <v>0</v>
      </c>
      <c r="E1002" s="205">
        <v>37</v>
      </c>
      <c r="F1002" s="205">
        <v>0</v>
      </c>
      <c r="G1002" s="205">
        <v>0</v>
      </c>
      <c r="H1002" s="205">
        <v>0</v>
      </c>
      <c r="I1002" s="205">
        <v>0</v>
      </c>
    </row>
    <row r="1003" spans="1:9" s="262" customFormat="1" ht="15">
      <c r="A1003" s="296"/>
      <c r="B1003" s="219" t="s">
        <v>32</v>
      </c>
      <c r="C1003" s="205">
        <f t="shared" si="266"/>
        <v>37</v>
      </c>
      <c r="D1003" s="205">
        <v>0</v>
      </c>
      <c r="E1003" s="205">
        <v>37</v>
      </c>
      <c r="F1003" s="205">
        <v>0</v>
      </c>
      <c r="G1003" s="205">
        <v>0</v>
      </c>
      <c r="H1003" s="205">
        <v>0</v>
      </c>
      <c r="I1003" s="205">
        <v>0</v>
      </c>
    </row>
    <row r="1004" spans="1:9" s="262" customFormat="1" ht="15.75" customHeight="1">
      <c r="A1004" s="458" t="s">
        <v>390</v>
      </c>
      <c r="B1004" s="218" t="s">
        <v>31</v>
      </c>
      <c r="C1004" s="205">
        <f t="shared" si="266"/>
        <v>50</v>
      </c>
      <c r="D1004" s="205">
        <v>0</v>
      </c>
      <c r="E1004" s="205">
        <v>50</v>
      </c>
      <c r="F1004" s="205">
        <v>0</v>
      </c>
      <c r="G1004" s="205">
        <v>0</v>
      </c>
      <c r="H1004" s="205">
        <v>0</v>
      </c>
      <c r="I1004" s="205">
        <v>0</v>
      </c>
    </row>
    <row r="1005" spans="1:9" s="27" customFormat="1" ht="15">
      <c r="A1005" s="296"/>
      <c r="B1005" s="26" t="s">
        <v>32</v>
      </c>
      <c r="C1005" s="72">
        <f t="shared" si="266"/>
        <v>50</v>
      </c>
      <c r="D1005" s="72">
        <v>0</v>
      </c>
      <c r="E1005" s="72">
        <v>50</v>
      </c>
      <c r="F1005" s="72">
        <v>0</v>
      </c>
      <c r="G1005" s="72">
        <v>0</v>
      </c>
      <c r="H1005" s="72">
        <v>0</v>
      </c>
      <c r="I1005" s="72">
        <v>0</v>
      </c>
    </row>
    <row r="1006" spans="1:9" s="262" customFormat="1" ht="16.5" customHeight="1">
      <c r="A1006" s="458" t="s">
        <v>391</v>
      </c>
      <c r="B1006" s="218" t="s">
        <v>31</v>
      </c>
      <c r="C1006" s="205">
        <f t="shared" si="266"/>
        <v>0</v>
      </c>
      <c r="D1006" s="205">
        <v>0</v>
      </c>
      <c r="E1006" s="205">
        <f>680-680</f>
        <v>0</v>
      </c>
      <c r="F1006" s="205">
        <v>0</v>
      </c>
      <c r="G1006" s="205">
        <v>0</v>
      </c>
      <c r="H1006" s="205">
        <v>0</v>
      </c>
      <c r="I1006" s="205">
        <v>0</v>
      </c>
    </row>
    <row r="1007" spans="1:9" s="262" customFormat="1" ht="15">
      <c r="A1007" s="296"/>
      <c r="B1007" s="219" t="s">
        <v>32</v>
      </c>
      <c r="C1007" s="205">
        <f t="shared" si="266"/>
        <v>0</v>
      </c>
      <c r="D1007" s="205">
        <v>0</v>
      </c>
      <c r="E1007" s="205">
        <f>680-680</f>
        <v>0</v>
      </c>
      <c r="F1007" s="205">
        <v>0</v>
      </c>
      <c r="G1007" s="205">
        <v>0</v>
      </c>
      <c r="H1007" s="205">
        <v>0</v>
      </c>
      <c r="I1007" s="205">
        <v>0</v>
      </c>
    </row>
    <row r="1008" spans="1:9" s="262" customFormat="1" ht="16.5" customHeight="1">
      <c r="A1008" s="458" t="s">
        <v>392</v>
      </c>
      <c r="B1008" s="218" t="s">
        <v>31</v>
      </c>
      <c r="C1008" s="205">
        <f t="shared" si="266"/>
        <v>822</v>
      </c>
      <c r="D1008" s="205">
        <v>0</v>
      </c>
      <c r="E1008" s="205">
        <f>900-78</f>
        <v>822</v>
      </c>
      <c r="F1008" s="205">
        <v>0</v>
      </c>
      <c r="G1008" s="205">
        <v>0</v>
      </c>
      <c r="H1008" s="205">
        <v>0</v>
      </c>
      <c r="I1008" s="205">
        <v>0</v>
      </c>
    </row>
    <row r="1009" spans="1:9" s="262" customFormat="1" ht="15">
      <c r="A1009" s="296"/>
      <c r="B1009" s="219" t="s">
        <v>32</v>
      </c>
      <c r="C1009" s="205">
        <f t="shared" si="266"/>
        <v>822</v>
      </c>
      <c r="D1009" s="205">
        <v>0</v>
      </c>
      <c r="E1009" s="205">
        <f>900-78</f>
        <v>822</v>
      </c>
      <c r="F1009" s="205">
        <v>0</v>
      </c>
      <c r="G1009" s="205">
        <v>0</v>
      </c>
      <c r="H1009" s="205">
        <v>0</v>
      </c>
      <c r="I1009" s="205">
        <v>0</v>
      </c>
    </row>
    <row r="1010" spans="1:9" s="262" customFormat="1" ht="15" customHeight="1">
      <c r="A1010" s="458" t="s">
        <v>393</v>
      </c>
      <c r="B1010" s="218" t="s">
        <v>31</v>
      </c>
      <c r="C1010" s="205">
        <f t="shared" si="266"/>
        <v>173</v>
      </c>
      <c r="D1010" s="205">
        <v>0</v>
      </c>
      <c r="E1010" s="205">
        <f>170+3</f>
        <v>173</v>
      </c>
      <c r="F1010" s="205">
        <v>0</v>
      </c>
      <c r="G1010" s="205">
        <v>0</v>
      </c>
      <c r="H1010" s="205">
        <v>0</v>
      </c>
      <c r="I1010" s="205">
        <v>0</v>
      </c>
    </row>
    <row r="1011" spans="1:9" s="262" customFormat="1" ht="15">
      <c r="A1011" s="296"/>
      <c r="B1011" s="219" t="s">
        <v>32</v>
      </c>
      <c r="C1011" s="205">
        <f t="shared" si="266"/>
        <v>173</v>
      </c>
      <c r="D1011" s="205">
        <v>0</v>
      </c>
      <c r="E1011" s="205">
        <f>170+3</f>
        <v>173</v>
      </c>
      <c r="F1011" s="205">
        <v>0</v>
      </c>
      <c r="G1011" s="205">
        <v>0</v>
      </c>
      <c r="H1011" s="205">
        <v>0</v>
      </c>
      <c r="I1011" s="205">
        <v>0</v>
      </c>
    </row>
    <row r="1012" spans="1:9" s="262" customFormat="1" ht="16.5" customHeight="1">
      <c r="A1012" s="458" t="s">
        <v>394</v>
      </c>
      <c r="B1012" s="218" t="s">
        <v>31</v>
      </c>
      <c r="C1012" s="205">
        <f t="shared" si="266"/>
        <v>72</v>
      </c>
      <c r="D1012" s="205">
        <v>0</v>
      </c>
      <c r="E1012" s="205">
        <v>72</v>
      </c>
      <c r="F1012" s="205">
        <v>0</v>
      </c>
      <c r="G1012" s="205">
        <v>0</v>
      </c>
      <c r="H1012" s="205">
        <v>0</v>
      </c>
      <c r="I1012" s="205">
        <v>0</v>
      </c>
    </row>
    <row r="1013" spans="1:9" s="27" customFormat="1" ht="15">
      <c r="A1013" s="296"/>
      <c r="B1013" s="26" t="s">
        <v>32</v>
      </c>
      <c r="C1013" s="72">
        <f t="shared" si="266"/>
        <v>72</v>
      </c>
      <c r="D1013" s="72">
        <v>0</v>
      </c>
      <c r="E1013" s="72">
        <v>72</v>
      </c>
      <c r="F1013" s="72">
        <v>0</v>
      </c>
      <c r="G1013" s="72">
        <v>0</v>
      </c>
      <c r="H1013" s="72">
        <v>0</v>
      </c>
      <c r="I1013" s="72">
        <v>0</v>
      </c>
    </row>
    <row r="1014" spans="1:9" s="262" customFormat="1" ht="16.5" customHeight="1">
      <c r="A1014" s="458" t="s">
        <v>372</v>
      </c>
      <c r="B1014" s="218" t="s">
        <v>31</v>
      </c>
      <c r="C1014" s="205">
        <f t="shared" si="266"/>
        <v>30</v>
      </c>
      <c r="D1014" s="205">
        <v>0</v>
      </c>
      <c r="E1014" s="205">
        <v>30</v>
      </c>
      <c r="F1014" s="205">
        <v>0</v>
      </c>
      <c r="G1014" s="205">
        <v>0</v>
      </c>
      <c r="H1014" s="205">
        <v>0</v>
      </c>
      <c r="I1014" s="205">
        <v>0</v>
      </c>
    </row>
    <row r="1015" spans="1:9" s="262" customFormat="1" ht="15">
      <c r="A1015" s="296"/>
      <c r="B1015" s="219" t="s">
        <v>32</v>
      </c>
      <c r="C1015" s="205">
        <f t="shared" si="266"/>
        <v>30</v>
      </c>
      <c r="D1015" s="205">
        <v>0</v>
      </c>
      <c r="E1015" s="205">
        <v>30</v>
      </c>
      <c r="F1015" s="205">
        <v>0</v>
      </c>
      <c r="G1015" s="205">
        <v>0</v>
      </c>
      <c r="H1015" s="205">
        <v>0</v>
      </c>
      <c r="I1015" s="205">
        <v>0</v>
      </c>
    </row>
    <row r="1016" spans="1:9" s="262" customFormat="1" ht="16.5" customHeight="1">
      <c r="A1016" s="458" t="s">
        <v>395</v>
      </c>
      <c r="B1016" s="218" t="s">
        <v>31</v>
      </c>
      <c r="C1016" s="205">
        <f t="shared" si="266"/>
        <v>69</v>
      </c>
      <c r="D1016" s="205">
        <v>0</v>
      </c>
      <c r="E1016" s="205">
        <f>68+1</f>
        <v>69</v>
      </c>
      <c r="F1016" s="205">
        <v>0</v>
      </c>
      <c r="G1016" s="205">
        <v>0</v>
      </c>
      <c r="H1016" s="205">
        <v>0</v>
      </c>
      <c r="I1016" s="205">
        <v>0</v>
      </c>
    </row>
    <row r="1017" spans="1:9" s="262" customFormat="1" ht="15">
      <c r="A1017" s="296"/>
      <c r="B1017" s="219" t="s">
        <v>32</v>
      </c>
      <c r="C1017" s="205">
        <f t="shared" si="266"/>
        <v>69</v>
      </c>
      <c r="D1017" s="205">
        <v>0</v>
      </c>
      <c r="E1017" s="205">
        <f>68+1</f>
        <v>69</v>
      </c>
      <c r="F1017" s="205">
        <v>0</v>
      </c>
      <c r="G1017" s="205">
        <v>0</v>
      </c>
      <c r="H1017" s="205">
        <v>0</v>
      </c>
      <c r="I1017" s="205">
        <v>0</v>
      </c>
    </row>
    <row r="1018" spans="1:9" s="262" customFormat="1" ht="15.75" customHeight="1">
      <c r="A1018" s="458" t="s">
        <v>396</v>
      </c>
      <c r="B1018" s="218" t="s">
        <v>31</v>
      </c>
      <c r="C1018" s="205">
        <f t="shared" si="266"/>
        <v>305</v>
      </c>
      <c r="D1018" s="205">
        <v>0</v>
      </c>
      <c r="E1018" s="205">
        <f>350-45</f>
        <v>305</v>
      </c>
      <c r="F1018" s="205">
        <v>0</v>
      </c>
      <c r="G1018" s="205">
        <v>0</v>
      </c>
      <c r="H1018" s="205">
        <v>0</v>
      </c>
      <c r="I1018" s="205">
        <v>0</v>
      </c>
    </row>
    <row r="1019" spans="1:9" s="262" customFormat="1" ht="15">
      <c r="A1019" s="296"/>
      <c r="B1019" s="219" t="s">
        <v>32</v>
      </c>
      <c r="C1019" s="205">
        <f t="shared" si="266"/>
        <v>305</v>
      </c>
      <c r="D1019" s="205">
        <v>0</v>
      </c>
      <c r="E1019" s="205">
        <f>350-45</f>
        <v>305</v>
      </c>
      <c r="F1019" s="205">
        <v>0</v>
      </c>
      <c r="G1019" s="205">
        <v>0</v>
      </c>
      <c r="H1019" s="205">
        <v>0</v>
      </c>
      <c r="I1019" s="205">
        <v>0</v>
      </c>
    </row>
    <row r="1020" spans="1:9" s="262" customFormat="1" ht="16.5" customHeight="1">
      <c r="A1020" s="458" t="s">
        <v>397</v>
      </c>
      <c r="B1020" s="218" t="s">
        <v>31</v>
      </c>
      <c r="C1020" s="205">
        <f t="shared" si="266"/>
        <v>0</v>
      </c>
      <c r="D1020" s="205">
        <v>0</v>
      </c>
      <c r="E1020" s="205">
        <f>13-13</f>
        <v>0</v>
      </c>
      <c r="F1020" s="205">
        <v>0</v>
      </c>
      <c r="G1020" s="205">
        <v>0</v>
      </c>
      <c r="H1020" s="205">
        <v>0</v>
      </c>
      <c r="I1020" s="205">
        <v>0</v>
      </c>
    </row>
    <row r="1021" spans="1:9" s="262" customFormat="1" ht="15">
      <c r="A1021" s="296"/>
      <c r="B1021" s="219" t="s">
        <v>32</v>
      </c>
      <c r="C1021" s="205">
        <f t="shared" si="266"/>
        <v>0</v>
      </c>
      <c r="D1021" s="205">
        <v>0</v>
      </c>
      <c r="E1021" s="205">
        <f>13-13</f>
        <v>0</v>
      </c>
      <c r="F1021" s="205">
        <v>0</v>
      </c>
      <c r="G1021" s="205">
        <v>0</v>
      </c>
      <c r="H1021" s="205">
        <v>0</v>
      </c>
      <c r="I1021" s="205">
        <v>0</v>
      </c>
    </row>
    <row r="1022" spans="1:9" s="262" customFormat="1" ht="16.5" customHeight="1">
      <c r="A1022" s="458" t="s">
        <v>398</v>
      </c>
      <c r="B1022" s="218" t="s">
        <v>31</v>
      </c>
      <c r="C1022" s="205">
        <f t="shared" si="266"/>
        <v>5</v>
      </c>
      <c r="D1022" s="205">
        <v>0</v>
      </c>
      <c r="E1022" s="72">
        <f>9-4</f>
        <v>5</v>
      </c>
      <c r="F1022" s="205">
        <v>0</v>
      </c>
      <c r="G1022" s="205">
        <v>0</v>
      </c>
      <c r="H1022" s="205">
        <v>0</v>
      </c>
      <c r="I1022" s="205">
        <v>0</v>
      </c>
    </row>
    <row r="1023" spans="1:9" s="27" customFormat="1" ht="15">
      <c r="A1023" s="296"/>
      <c r="B1023" s="26" t="s">
        <v>32</v>
      </c>
      <c r="C1023" s="72">
        <f t="shared" si="266"/>
        <v>5</v>
      </c>
      <c r="D1023" s="72">
        <v>0</v>
      </c>
      <c r="E1023" s="72">
        <f>9-4</f>
        <v>5</v>
      </c>
      <c r="F1023" s="72">
        <v>0</v>
      </c>
      <c r="G1023" s="72">
        <v>0</v>
      </c>
      <c r="H1023" s="72">
        <v>0</v>
      </c>
      <c r="I1023" s="72">
        <v>0</v>
      </c>
    </row>
    <row r="1024" spans="1:9" s="262" customFormat="1" ht="15.75" customHeight="1">
      <c r="A1024" s="458" t="s">
        <v>399</v>
      </c>
      <c r="B1024" s="218" t="s">
        <v>31</v>
      </c>
      <c r="C1024" s="205">
        <f t="shared" si="266"/>
        <v>10</v>
      </c>
      <c r="D1024" s="205">
        <v>0</v>
      </c>
      <c r="E1024" s="205">
        <f>12-2</f>
        <v>10</v>
      </c>
      <c r="F1024" s="205">
        <v>0</v>
      </c>
      <c r="G1024" s="205">
        <v>0</v>
      </c>
      <c r="H1024" s="205">
        <v>0</v>
      </c>
      <c r="I1024" s="205">
        <v>0</v>
      </c>
    </row>
    <row r="1025" spans="1:9" s="262" customFormat="1" ht="15">
      <c r="A1025" s="296"/>
      <c r="B1025" s="219" t="s">
        <v>32</v>
      </c>
      <c r="C1025" s="205">
        <f t="shared" si="266"/>
        <v>10</v>
      </c>
      <c r="D1025" s="205">
        <v>0</v>
      </c>
      <c r="E1025" s="205">
        <f>12-2</f>
        <v>10</v>
      </c>
      <c r="F1025" s="205">
        <v>0</v>
      </c>
      <c r="G1025" s="205">
        <v>0</v>
      </c>
      <c r="H1025" s="205">
        <v>0</v>
      </c>
      <c r="I1025" s="205">
        <v>0</v>
      </c>
    </row>
    <row r="1026" spans="1:9" s="262" customFormat="1" ht="16.5" customHeight="1">
      <c r="A1026" s="458" t="s">
        <v>400</v>
      </c>
      <c r="B1026" s="218" t="s">
        <v>31</v>
      </c>
      <c r="C1026" s="205">
        <f t="shared" si="266"/>
        <v>8</v>
      </c>
      <c r="D1026" s="205">
        <v>0</v>
      </c>
      <c r="E1026" s="205">
        <v>8</v>
      </c>
      <c r="F1026" s="205">
        <v>0</v>
      </c>
      <c r="G1026" s="205">
        <v>0</v>
      </c>
      <c r="H1026" s="205">
        <v>0</v>
      </c>
      <c r="I1026" s="205">
        <v>0</v>
      </c>
    </row>
    <row r="1027" spans="1:9" s="262" customFormat="1" ht="15">
      <c r="A1027" s="296"/>
      <c r="B1027" s="219" t="s">
        <v>32</v>
      </c>
      <c r="C1027" s="205">
        <f t="shared" si="266"/>
        <v>8</v>
      </c>
      <c r="D1027" s="205">
        <v>0</v>
      </c>
      <c r="E1027" s="205">
        <v>8</v>
      </c>
      <c r="F1027" s="205">
        <v>0</v>
      </c>
      <c r="G1027" s="205">
        <v>0</v>
      </c>
      <c r="H1027" s="205">
        <v>0</v>
      </c>
      <c r="I1027" s="205">
        <v>0</v>
      </c>
    </row>
    <row r="1028" spans="1:9" s="262" customFormat="1" ht="16.5" customHeight="1">
      <c r="A1028" s="458" t="s">
        <v>401</v>
      </c>
      <c r="B1028" s="218" t="s">
        <v>31</v>
      </c>
      <c r="C1028" s="205">
        <f t="shared" si="266"/>
        <v>8</v>
      </c>
      <c r="D1028" s="205">
        <v>0</v>
      </c>
      <c r="E1028" s="205">
        <v>8</v>
      </c>
      <c r="F1028" s="205">
        <v>0</v>
      </c>
      <c r="G1028" s="205">
        <v>0</v>
      </c>
      <c r="H1028" s="205">
        <v>0</v>
      </c>
      <c r="I1028" s="205">
        <v>0</v>
      </c>
    </row>
    <row r="1029" spans="1:9" s="262" customFormat="1" ht="15">
      <c r="A1029" s="296"/>
      <c r="B1029" s="219" t="s">
        <v>32</v>
      </c>
      <c r="C1029" s="205">
        <f t="shared" si="266"/>
        <v>8</v>
      </c>
      <c r="D1029" s="205">
        <v>0</v>
      </c>
      <c r="E1029" s="205">
        <v>8</v>
      </c>
      <c r="F1029" s="205">
        <v>0</v>
      </c>
      <c r="G1029" s="205">
        <v>0</v>
      </c>
      <c r="H1029" s="205">
        <v>0</v>
      </c>
      <c r="I1029" s="205">
        <v>0</v>
      </c>
    </row>
    <row r="1030" spans="1:9" s="262" customFormat="1" ht="16.5" customHeight="1">
      <c r="A1030" s="458" t="s">
        <v>402</v>
      </c>
      <c r="B1030" s="218" t="s">
        <v>31</v>
      </c>
      <c r="C1030" s="205">
        <f t="shared" si="266"/>
        <v>5</v>
      </c>
      <c r="D1030" s="205">
        <v>0</v>
      </c>
      <c r="E1030" s="72">
        <f>7-2</f>
        <v>5</v>
      </c>
      <c r="F1030" s="205">
        <v>0</v>
      </c>
      <c r="G1030" s="205">
        <v>0</v>
      </c>
      <c r="H1030" s="205">
        <v>0</v>
      </c>
      <c r="I1030" s="205">
        <v>0</v>
      </c>
    </row>
    <row r="1031" spans="1:9" s="27" customFormat="1" ht="15">
      <c r="A1031" s="296"/>
      <c r="B1031" s="26" t="s">
        <v>32</v>
      </c>
      <c r="C1031" s="72">
        <f t="shared" si="266"/>
        <v>5</v>
      </c>
      <c r="D1031" s="72">
        <v>0</v>
      </c>
      <c r="E1031" s="72">
        <f>7-2</f>
        <v>5</v>
      </c>
      <c r="F1031" s="72">
        <v>0</v>
      </c>
      <c r="G1031" s="72">
        <v>0</v>
      </c>
      <c r="H1031" s="72">
        <v>0</v>
      </c>
      <c r="I1031" s="72">
        <v>0</v>
      </c>
    </row>
    <row r="1032" spans="1:9" s="262" customFormat="1" ht="16.5" customHeight="1">
      <c r="A1032" s="458" t="s">
        <v>403</v>
      </c>
      <c r="B1032" s="218" t="s">
        <v>31</v>
      </c>
      <c r="C1032" s="205">
        <f t="shared" si="266"/>
        <v>10</v>
      </c>
      <c r="D1032" s="205">
        <v>0</v>
      </c>
      <c r="E1032" s="205">
        <v>10</v>
      </c>
      <c r="F1032" s="205">
        <v>0</v>
      </c>
      <c r="G1032" s="205">
        <v>0</v>
      </c>
      <c r="H1032" s="205">
        <v>0</v>
      </c>
      <c r="I1032" s="205">
        <v>0</v>
      </c>
    </row>
    <row r="1033" spans="1:9" s="262" customFormat="1" ht="15">
      <c r="A1033" s="296"/>
      <c r="B1033" s="219" t="s">
        <v>32</v>
      </c>
      <c r="C1033" s="205">
        <f t="shared" si="266"/>
        <v>10</v>
      </c>
      <c r="D1033" s="205">
        <v>0</v>
      </c>
      <c r="E1033" s="205">
        <v>10</v>
      </c>
      <c r="F1033" s="205">
        <v>0</v>
      </c>
      <c r="G1033" s="205">
        <v>0</v>
      </c>
      <c r="H1033" s="205">
        <v>0</v>
      </c>
      <c r="I1033" s="205">
        <v>0</v>
      </c>
    </row>
    <row r="1034" spans="1:9" s="262" customFormat="1" ht="16.5" customHeight="1">
      <c r="A1034" s="458" t="s">
        <v>404</v>
      </c>
      <c r="B1034" s="218" t="s">
        <v>31</v>
      </c>
      <c r="C1034" s="205">
        <f t="shared" si="266"/>
        <v>23</v>
      </c>
      <c r="D1034" s="205">
        <v>0</v>
      </c>
      <c r="E1034" s="205">
        <f>25-2</f>
        <v>23</v>
      </c>
      <c r="F1034" s="205">
        <v>0</v>
      </c>
      <c r="G1034" s="205">
        <v>0</v>
      </c>
      <c r="H1034" s="205">
        <v>0</v>
      </c>
      <c r="I1034" s="205">
        <v>0</v>
      </c>
    </row>
    <row r="1035" spans="1:9" s="262" customFormat="1" ht="15">
      <c r="A1035" s="296"/>
      <c r="B1035" s="219" t="s">
        <v>32</v>
      </c>
      <c r="C1035" s="205">
        <f t="shared" si="266"/>
        <v>23</v>
      </c>
      <c r="D1035" s="205">
        <v>0</v>
      </c>
      <c r="E1035" s="205">
        <f>25-2</f>
        <v>23</v>
      </c>
      <c r="F1035" s="205">
        <v>0</v>
      </c>
      <c r="G1035" s="205">
        <v>0</v>
      </c>
      <c r="H1035" s="205">
        <v>0</v>
      </c>
      <c r="I1035" s="205">
        <v>0</v>
      </c>
    </row>
    <row r="1036" spans="1:9" s="262" customFormat="1" ht="15.75" customHeight="1">
      <c r="A1036" s="458" t="s">
        <v>405</v>
      </c>
      <c r="B1036" s="218" t="s">
        <v>31</v>
      </c>
      <c r="C1036" s="205">
        <f t="shared" si="266"/>
        <v>31</v>
      </c>
      <c r="D1036" s="205">
        <v>0</v>
      </c>
      <c r="E1036" s="72">
        <f>50-19</f>
        <v>31</v>
      </c>
      <c r="F1036" s="205">
        <v>0</v>
      </c>
      <c r="G1036" s="205">
        <v>0</v>
      </c>
      <c r="H1036" s="205">
        <v>0</v>
      </c>
      <c r="I1036" s="205">
        <v>0</v>
      </c>
    </row>
    <row r="1037" spans="1:9" s="27" customFormat="1" ht="15">
      <c r="A1037" s="296"/>
      <c r="B1037" s="26" t="s">
        <v>32</v>
      </c>
      <c r="C1037" s="72">
        <f t="shared" si="266"/>
        <v>31</v>
      </c>
      <c r="D1037" s="72">
        <v>0</v>
      </c>
      <c r="E1037" s="72">
        <f>50-19</f>
        <v>31</v>
      </c>
      <c r="F1037" s="72">
        <v>0</v>
      </c>
      <c r="G1037" s="72">
        <v>0</v>
      </c>
      <c r="H1037" s="72">
        <v>0</v>
      </c>
      <c r="I1037" s="72">
        <v>0</v>
      </c>
    </row>
    <row r="1038" spans="1:9" s="262" customFormat="1" ht="15.75" customHeight="1">
      <c r="A1038" s="459" t="s">
        <v>406</v>
      </c>
      <c r="B1038" s="218" t="s">
        <v>31</v>
      </c>
      <c r="C1038" s="205">
        <f t="shared" si="266"/>
        <v>3</v>
      </c>
      <c r="D1038" s="205">
        <v>0</v>
      </c>
      <c r="E1038" s="205">
        <v>3</v>
      </c>
      <c r="F1038" s="205">
        <v>0</v>
      </c>
      <c r="G1038" s="205">
        <v>0</v>
      </c>
      <c r="H1038" s="205">
        <v>0</v>
      </c>
      <c r="I1038" s="205">
        <v>0</v>
      </c>
    </row>
    <row r="1039" spans="1:9" s="27" customFormat="1" ht="15">
      <c r="A1039" s="296"/>
      <c r="B1039" s="26" t="s">
        <v>32</v>
      </c>
      <c r="C1039" s="72">
        <f t="shared" si="266"/>
        <v>3</v>
      </c>
      <c r="D1039" s="72">
        <v>0</v>
      </c>
      <c r="E1039" s="72">
        <v>3</v>
      </c>
      <c r="F1039" s="72">
        <v>0</v>
      </c>
      <c r="G1039" s="72">
        <v>0</v>
      </c>
      <c r="H1039" s="72">
        <v>0</v>
      </c>
      <c r="I1039" s="72">
        <v>0</v>
      </c>
    </row>
    <row r="1040" spans="1:9" s="262" customFormat="1" ht="15.75" customHeight="1">
      <c r="A1040" s="458" t="s">
        <v>407</v>
      </c>
      <c r="B1040" s="218" t="s">
        <v>31</v>
      </c>
      <c r="C1040" s="205">
        <f t="shared" si="266"/>
        <v>30</v>
      </c>
      <c r="D1040" s="205">
        <v>0</v>
      </c>
      <c r="E1040" s="205">
        <v>30</v>
      </c>
      <c r="F1040" s="205">
        <v>0</v>
      </c>
      <c r="G1040" s="205">
        <v>0</v>
      </c>
      <c r="H1040" s="205">
        <v>0</v>
      </c>
      <c r="I1040" s="205">
        <v>0</v>
      </c>
    </row>
    <row r="1041" spans="1:9" s="27" customFormat="1" ht="15">
      <c r="A1041" s="296"/>
      <c r="B1041" s="26" t="s">
        <v>32</v>
      </c>
      <c r="C1041" s="72">
        <f t="shared" si="266"/>
        <v>30</v>
      </c>
      <c r="D1041" s="72">
        <v>0</v>
      </c>
      <c r="E1041" s="72">
        <v>30</v>
      </c>
      <c r="F1041" s="72">
        <v>0</v>
      </c>
      <c r="G1041" s="72">
        <v>0</v>
      </c>
      <c r="H1041" s="72">
        <v>0</v>
      </c>
      <c r="I1041" s="72">
        <v>0</v>
      </c>
    </row>
    <row r="1042" spans="1:9" s="262" customFormat="1" ht="15.75" customHeight="1">
      <c r="A1042" s="458" t="s">
        <v>408</v>
      </c>
      <c r="B1042" s="218" t="s">
        <v>31</v>
      </c>
      <c r="C1042" s="205">
        <f t="shared" si="266"/>
        <v>28</v>
      </c>
      <c r="D1042" s="205">
        <v>0</v>
      </c>
      <c r="E1042" s="205">
        <v>28</v>
      </c>
      <c r="F1042" s="205">
        <v>0</v>
      </c>
      <c r="G1042" s="205">
        <v>0</v>
      </c>
      <c r="H1042" s="205">
        <v>0</v>
      </c>
      <c r="I1042" s="205">
        <v>0</v>
      </c>
    </row>
    <row r="1043" spans="1:9" s="27" customFormat="1" ht="15">
      <c r="A1043" s="296"/>
      <c r="B1043" s="26" t="s">
        <v>32</v>
      </c>
      <c r="C1043" s="72">
        <f t="shared" si="266"/>
        <v>28</v>
      </c>
      <c r="D1043" s="72">
        <v>0</v>
      </c>
      <c r="E1043" s="72">
        <v>28</v>
      </c>
      <c r="F1043" s="72">
        <v>0</v>
      </c>
      <c r="G1043" s="72">
        <v>0</v>
      </c>
      <c r="H1043" s="72">
        <v>0</v>
      </c>
      <c r="I1043" s="72">
        <v>0</v>
      </c>
    </row>
    <row r="1044" spans="1:9" s="262" customFormat="1" ht="15.75" customHeight="1">
      <c r="A1044" s="458" t="s">
        <v>409</v>
      </c>
      <c r="B1044" s="218" t="s">
        <v>31</v>
      </c>
      <c r="C1044" s="205">
        <f t="shared" si="266"/>
        <v>36</v>
      </c>
      <c r="D1044" s="205">
        <v>0</v>
      </c>
      <c r="E1044" s="205">
        <v>36</v>
      </c>
      <c r="F1044" s="205">
        <v>0</v>
      </c>
      <c r="G1044" s="205">
        <v>0</v>
      </c>
      <c r="H1044" s="205">
        <v>0</v>
      </c>
      <c r="I1044" s="205">
        <v>0</v>
      </c>
    </row>
    <row r="1045" spans="1:9" s="27" customFormat="1" ht="15">
      <c r="A1045" s="296"/>
      <c r="B1045" s="26" t="s">
        <v>32</v>
      </c>
      <c r="C1045" s="72">
        <f t="shared" si="266"/>
        <v>36</v>
      </c>
      <c r="D1045" s="72">
        <v>0</v>
      </c>
      <c r="E1045" s="72">
        <v>36</v>
      </c>
      <c r="F1045" s="72">
        <v>0</v>
      </c>
      <c r="G1045" s="72">
        <v>0</v>
      </c>
      <c r="H1045" s="72">
        <v>0</v>
      </c>
      <c r="I1045" s="72">
        <v>0</v>
      </c>
    </row>
    <row r="1046" spans="1:9" s="262" customFormat="1" ht="15.75" customHeight="1">
      <c r="A1046" s="458" t="s">
        <v>410</v>
      </c>
      <c r="B1046" s="218" t="s">
        <v>31</v>
      </c>
      <c r="C1046" s="205">
        <f t="shared" si="266"/>
        <v>0</v>
      </c>
      <c r="D1046" s="205">
        <v>0</v>
      </c>
      <c r="E1046" s="72">
        <f>6-6</f>
        <v>0</v>
      </c>
      <c r="F1046" s="205">
        <v>0</v>
      </c>
      <c r="G1046" s="205">
        <v>0</v>
      </c>
      <c r="H1046" s="205">
        <v>0</v>
      </c>
      <c r="I1046" s="205">
        <v>0</v>
      </c>
    </row>
    <row r="1047" spans="1:9" s="27" customFormat="1" ht="15">
      <c r="A1047" s="296"/>
      <c r="B1047" s="26" t="s">
        <v>32</v>
      </c>
      <c r="C1047" s="72">
        <f t="shared" si="266"/>
        <v>0</v>
      </c>
      <c r="D1047" s="72">
        <v>0</v>
      </c>
      <c r="E1047" s="72">
        <f>6-6</f>
        <v>0</v>
      </c>
      <c r="F1047" s="72">
        <v>0</v>
      </c>
      <c r="G1047" s="72">
        <v>0</v>
      </c>
      <c r="H1047" s="72">
        <v>0</v>
      </c>
      <c r="I1047" s="72">
        <v>0</v>
      </c>
    </row>
    <row r="1048" spans="1:9" s="262" customFormat="1" ht="15.75" customHeight="1">
      <c r="A1048" s="459" t="s">
        <v>411</v>
      </c>
      <c r="B1048" s="218" t="s">
        <v>31</v>
      </c>
      <c r="C1048" s="205">
        <f t="shared" si="266"/>
        <v>19</v>
      </c>
      <c r="D1048" s="205">
        <v>0</v>
      </c>
      <c r="E1048" s="205">
        <v>19</v>
      </c>
      <c r="F1048" s="205">
        <v>0</v>
      </c>
      <c r="G1048" s="205">
        <v>0</v>
      </c>
      <c r="H1048" s="205">
        <v>0</v>
      </c>
      <c r="I1048" s="205">
        <v>0</v>
      </c>
    </row>
    <row r="1049" spans="1:9" s="27" customFormat="1" ht="15">
      <c r="A1049" s="296"/>
      <c r="B1049" s="26" t="s">
        <v>32</v>
      </c>
      <c r="C1049" s="72">
        <f t="shared" si="266"/>
        <v>19</v>
      </c>
      <c r="D1049" s="72">
        <v>0</v>
      </c>
      <c r="E1049" s="72">
        <v>19</v>
      </c>
      <c r="F1049" s="72">
        <v>0</v>
      </c>
      <c r="G1049" s="72">
        <v>0</v>
      </c>
      <c r="H1049" s="72">
        <v>0</v>
      </c>
      <c r="I1049" s="72">
        <v>0</v>
      </c>
    </row>
    <row r="1050" spans="1:9" s="262" customFormat="1" ht="15.75" customHeight="1">
      <c r="A1050" s="458" t="s">
        <v>412</v>
      </c>
      <c r="B1050" s="218" t="s">
        <v>31</v>
      </c>
      <c r="C1050" s="205">
        <f t="shared" si="266"/>
        <v>3</v>
      </c>
      <c r="D1050" s="205">
        <v>0</v>
      </c>
      <c r="E1050" s="205">
        <v>3</v>
      </c>
      <c r="F1050" s="205">
        <v>0</v>
      </c>
      <c r="G1050" s="205">
        <v>0</v>
      </c>
      <c r="H1050" s="205">
        <v>0</v>
      </c>
      <c r="I1050" s="205">
        <v>0</v>
      </c>
    </row>
    <row r="1051" spans="1:9" s="27" customFormat="1" ht="15">
      <c r="A1051" s="296"/>
      <c r="B1051" s="26" t="s">
        <v>32</v>
      </c>
      <c r="C1051" s="72">
        <f t="shared" si="266"/>
        <v>3</v>
      </c>
      <c r="D1051" s="72">
        <v>0</v>
      </c>
      <c r="E1051" s="72">
        <v>3</v>
      </c>
      <c r="F1051" s="72">
        <v>0</v>
      </c>
      <c r="G1051" s="72">
        <v>0</v>
      </c>
      <c r="H1051" s="72">
        <v>0</v>
      </c>
      <c r="I1051" s="72">
        <v>0</v>
      </c>
    </row>
    <row r="1052" spans="1:9" s="262" customFormat="1" ht="15.75" customHeight="1">
      <c r="A1052" s="458" t="s">
        <v>413</v>
      </c>
      <c r="B1052" s="218" t="s">
        <v>31</v>
      </c>
      <c r="C1052" s="205">
        <f t="shared" si="266"/>
        <v>5592</v>
      </c>
      <c r="D1052" s="205">
        <v>0</v>
      </c>
      <c r="E1052" s="72">
        <f>5500+92</f>
        <v>5592</v>
      </c>
      <c r="F1052" s="205">
        <v>0</v>
      </c>
      <c r="G1052" s="205">
        <v>0</v>
      </c>
      <c r="H1052" s="205">
        <v>0</v>
      </c>
      <c r="I1052" s="205">
        <v>0</v>
      </c>
    </row>
    <row r="1053" spans="1:9" s="27" customFormat="1" ht="15">
      <c r="A1053" s="296"/>
      <c r="B1053" s="26" t="s">
        <v>32</v>
      </c>
      <c r="C1053" s="72">
        <f t="shared" si="266"/>
        <v>5592</v>
      </c>
      <c r="D1053" s="72">
        <v>0</v>
      </c>
      <c r="E1053" s="72">
        <f>5500+92</f>
        <v>5592</v>
      </c>
      <c r="F1053" s="72">
        <v>0</v>
      </c>
      <c r="G1053" s="72">
        <v>0</v>
      </c>
      <c r="H1053" s="72">
        <v>0</v>
      </c>
      <c r="I1053" s="72">
        <v>0</v>
      </c>
    </row>
    <row r="1054" spans="1:9" s="262" customFormat="1" ht="15.75" customHeight="1">
      <c r="A1054" s="458" t="s">
        <v>414</v>
      </c>
      <c r="B1054" s="218" t="s">
        <v>31</v>
      </c>
      <c r="C1054" s="205">
        <f t="shared" si="266"/>
        <v>716</v>
      </c>
      <c r="D1054" s="205">
        <v>0</v>
      </c>
      <c r="E1054" s="205">
        <v>716</v>
      </c>
      <c r="F1054" s="205">
        <v>0</v>
      </c>
      <c r="G1054" s="205">
        <v>0</v>
      </c>
      <c r="H1054" s="205">
        <v>0</v>
      </c>
      <c r="I1054" s="205">
        <v>0</v>
      </c>
    </row>
    <row r="1055" spans="1:9" s="27" customFormat="1" ht="15">
      <c r="A1055" s="296"/>
      <c r="B1055" s="26" t="s">
        <v>32</v>
      </c>
      <c r="C1055" s="72">
        <f t="shared" si="266"/>
        <v>716</v>
      </c>
      <c r="D1055" s="72">
        <v>0</v>
      </c>
      <c r="E1055" s="72">
        <v>716</v>
      </c>
      <c r="F1055" s="72">
        <v>0</v>
      </c>
      <c r="G1055" s="72">
        <v>0</v>
      </c>
      <c r="H1055" s="72">
        <v>0</v>
      </c>
      <c r="I1055" s="72">
        <v>0</v>
      </c>
    </row>
    <row r="1056" spans="1:9" s="262" customFormat="1" ht="15.75" customHeight="1">
      <c r="A1056" s="458" t="s">
        <v>415</v>
      </c>
      <c r="B1056" s="218" t="s">
        <v>31</v>
      </c>
      <c r="C1056" s="205">
        <f t="shared" si="266"/>
        <v>1750</v>
      </c>
      <c r="D1056" s="205">
        <v>0</v>
      </c>
      <c r="E1056" s="205">
        <v>1750</v>
      </c>
      <c r="F1056" s="205">
        <v>0</v>
      </c>
      <c r="G1056" s="205">
        <v>0</v>
      </c>
      <c r="H1056" s="205">
        <v>0</v>
      </c>
      <c r="I1056" s="205">
        <v>0</v>
      </c>
    </row>
    <row r="1057" spans="1:9" s="27" customFormat="1" ht="15">
      <c r="A1057" s="296"/>
      <c r="B1057" s="26" t="s">
        <v>32</v>
      </c>
      <c r="C1057" s="72">
        <f t="shared" si="266"/>
        <v>1750</v>
      </c>
      <c r="D1057" s="72">
        <v>0</v>
      </c>
      <c r="E1057" s="72">
        <v>1750</v>
      </c>
      <c r="F1057" s="72">
        <v>0</v>
      </c>
      <c r="G1057" s="72">
        <v>0</v>
      </c>
      <c r="H1057" s="72">
        <v>0</v>
      </c>
      <c r="I1057" s="72">
        <v>0</v>
      </c>
    </row>
    <row r="1058" spans="1:9" s="262" customFormat="1" ht="15.75" customHeight="1">
      <c r="A1058" s="458" t="s">
        <v>416</v>
      </c>
      <c r="B1058" s="218" t="s">
        <v>31</v>
      </c>
      <c r="C1058" s="205">
        <f t="shared" si="266"/>
        <v>113</v>
      </c>
      <c r="D1058" s="205">
        <v>0</v>
      </c>
      <c r="E1058" s="205">
        <v>113</v>
      </c>
      <c r="F1058" s="205">
        <v>0</v>
      </c>
      <c r="G1058" s="205">
        <v>0</v>
      </c>
      <c r="H1058" s="205">
        <v>0</v>
      </c>
      <c r="I1058" s="205">
        <v>0</v>
      </c>
    </row>
    <row r="1059" spans="1:9" s="27" customFormat="1" ht="15">
      <c r="A1059" s="296"/>
      <c r="B1059" s="26" t="s">
        <v>32</v>
      </c>
      <c r="C1059" s="72">
        <f t="shared" si="266"/>
        <v>113</v>
      </c>
      <c r="D1059" s="72">
        <v>0</v>
      </c>
      <c r="E1059" s="72">
        <v>113</v>
      </c>
      <c r="F1059" s="72">
        <v>0</v>
      </c>
      <c r="G1059" s="72">
        <v>0</v>
      </c>
      <c r="H1059" s="72">
        <v>0</v>
      </c>
      <c r="I1059" s="72">
        <v>0</v>
      </c>
    </row>
    <row r="1060" spans="1:9" s="262" customFormat="1" ht="15.75" customHeight="1">
      <c r="A1060" s="458" t="s">
        <v>417</v>
      </c>
      <c r="B1060" s="218" t="s">
        <v>31</v>
      </c>
      <c r="C1060" s="205">
        <f t="shared" si="266"/>
        <v>298</v>
      </c>
      <c r="D1060" s="205">
        <v>0</v>
      </c>
      <c r="E1060" s="205">
        <v>298</v>
      </c>
      <c r="F1060" s="205">
        <v>0</v>
      </c>
      <c r="G1060" s="205">
        <v>0</v>
      </c>
      <c r="H1060" s="205">
        <v>0</v>
      </c>
      <c r="I1060" s="205">
        <v>0</v>
      </c>
    </row>
    <row r="1061" spans="1:9" s="27" customFormat="1" ht="15">
      <c r="A1061" s="296"/>
      <c r="B1061" s="26" t="s">
        <v>32</v>
      </c>
      <c r="C1061" s="72">
        <f t="shared" si="266"/>
        <v>298</v>
      </c>
      <c r="D1061" s="72">
        <v>0</v>
      </c>
      <c r="E1061" s="72">
        <v>298</v>
      </c>
      <c r="F1061" s="72">
        <v>0</v>
      </c>
      <c r="G1061" s="72">
        <v>0</v>
      </c>
      <c r="H1061" s="72">
        <v>0</v>
      </c>
      <c r="I1061" s="72">
        <v>0</v>
      </c>
    </row>
    <row r="1062" spans="1:9" s="262" customFormat="1" ht="15.75" customHeight="1">
      <c r="A1062" s="458" t="s">
        <v>380</v>
      </c>
      <c r="B1062" s="218" t="s">
        <v>31</v>
      </c>
      <c r="C1062" s="205">
        <f t="shared" si="266"/>
        <v>666</v>
      </c>
      <c r="D1062" s="205">
        <v>0</v>
      </c>
      <c r="E1062" s="205">
        <v>666</v>
      </c>
      <c r="F1062" s="205">
        <v>0</v>
      </c>
      <c r="G1062" s="205">
        <v>0</v>
      </c>
      <c r="H1062" s="205">
        <v>0</v>
      </c>
      <c r="I1062" s="205">
        <v>0</v>
      </c>
    </row>
    <row r="1063" spans="1:9" s="27" customFormat="1" ht="15">
      <c r="A1063" s="296"/>
      <c r="B1063" s="26" t="s">
        <v>32</v>
      </c>
      <c r="C1063" s="72">
        <f t="shared" si="266"/>
        <v>666</v>
      </c>
      <c r="D1063" s="72">
        <v>0</v>
      </c>
      <c r="E1063" s="72">
        <v>666</v>
      </c>
      <c r="F1063" s="72">
        <v>0</v>
      </c>
      <c r="G1063" s="72">
        <v>0</v>
      </c>
      <c r="H1063" s="72">
        <v>0</v>
      </c>
      <c r="I1063" s="72">
        <v>0</v>
      </c>
    </row>
    <row r="1064" spans="1:9" s="262" customFormat="1" ht="15.75" customHeight="1">
      <c r="A1064" s="458" t="s">
        <v>418</v>
      </c>
      <c r="B1064" s="218" t="s">
        <v>31</v>
      </c>
      <c r="C1064" s="205">
        <f t="shared" si="266"/>
        <v>1400</v>
      </c>
      <c r="D1064" s="205">
        <v>0</v>
      </c>
      <c r="E1064" s="205">
        <v>1400</v>
      </c>
      <c r="F1064" s="205">
        <v>0</v>
      </c>
      <c r="G1064" s="205">
        <v>0</v>
      </c>
      <c r="H1064" s="205">
        <v>0</v>
      </c>
      <c r="I1064" s="205">
        <v>0</v>
      </c>
    </row>
    <row r="1065" spans="1:9" s="27" customFormat="1" ht="15">
      <c r="A1065" s="296"/>
      <c r="B1065" s="26" t="s">
        <v>32</v>
      </c>
      <c r="C1065" s="72">
        <f t="shared" si="266"/>
        <v>1400</v>
      </c>
      <c r="D1065" s="72">
        <v>0</v>
      </c>
      <c r="E1065" s="72">
        <v>1400</v>
      </c>
      <c r="F1065" s="72">
        <v>0</v>
      </c>
      <c r="G1065" s="72">
        <v>0</v>
      </c>
      <c r="H1065" s="72">
        <v>0</v>
      </c>
      <c r="I1065" s="72">
        <v>0</v>
      </c>
    </row>
    <row r="1066" spans="1:9" s="262" customFormat="1" ht="15.75" customHeight="1">
      <c r="A1066" s="458" t="s">
        <v>419</v>
      </c>
      <c r="B1066" s="218" t="s">
        <v>31</v>
      </c>
      <c r="C1066" s="205">
        <f t="shared" si="266"/>
        <v>452</v>
      </c>
      <c r="D1066" s="205">
        <v>0</v>
      </c>
      <c r="E1066" s="205">
        <v>452</v>
      </c>
      <c r="F1066" s="205">
        <v>0</v>
      </c>
      <c r="G1066" s="205">
        <v>0</v>
      </c>
      <c r="H1066" s="205">
        <v>0</v>
      </c>
      <c r="I1066" s="205">
        <v>0</v>
      </c>
    </row>
    <row r="1067" spans="1:9" s="27" customFormat="1" ht="15">
      <c r="A1067" s="296"/>
      <c r="B1067" s="26" t="s">
        <v>32</v>
      </c>
      <c r="C1067" s="72">
        <f t="shared" si="266"/>
        <v>452</v>
      </c>
      <c r="D1067" s="72">
        <v>0</v>
      </c>
      <c r="E1067" s="72">
        <v>452</v>
      </c>
      <c r="F1067" s="72">
        <v>0</v>
      </c>
      <c r="G1067" s="72">
        <v>0</v>
      </c>
      <c r="H1067" s="72">
        <v>0</v>
      </c>
      <c r="I1067" s="72">
        <v>0</v>
      </c>
    </row>
    <row r="1068" spans="1:9" s="262" customFormat="1" ht="15.75" customHeight="1">
      <c r="A1068" s="458" t="s">
        <v>420</v>
      </c>
      <c r="B1068" s="218" t="s">
        <v>31</v>
      </c>
      <c r="C1068" s="205">
        <f t="shared" si="266"/>
        <v>119</v>
      </c>
      <c r="D1068" s="205">
        <v>0</v>
      </c>
      <c r="E1068" s="205">
        <v>119</v>
      </c>
      <c r="F1068" s="205">
        <v>0</v>
      </c>
      <c r="G1068" s="205">
        <v>0</v>
      </c>
      <c r="H1068" s="205">
        <v>0</v>
      </c>
      <c r="I1068" s="205">
        <v>0</v>
      </c>
    </row>
    <row r="1069" spans="1:9" s="27" customFormat="1" ht="15">
      <c r="A1069" s="296"/>
      <c r="B1069" s="26" t="s">
        <v>32</v>
      </c>
      <c r="C1069" s="72">
        <f t="shared" si="266"/>
        <v>119</v>
      </c>
      <c r="D1069" s="72">
        <v>0</v>
      </c>
      <c r="E1069" s="72">
        <v>119</v>
      </c>
      <c r="F1069" s="72">
        <v>0</v>
      </c>
      <c r="G1069" s="72">
        <v>0</v>
      </c>
      <c r="H1069" s="72">
        <v>0</v>
      </c>
      <c r="I1069" s="72">
        <v>0</v>
      </c>
    </row>
    <row r="1070" spans="1:9" s="262" customFormat="1" ht="15.75" customHeight="1">
      <c r="A1070" s="458" t="s">
        <v>421</v>
      </c>
      <c r="B1070" s="218" t="s">
        <v>31</v>
      </c>
      <c r="C1070" s="205">
        <f t="shared" si="266"/>
        <v>370</v>
      </c>
      <c r="D1070" s="205">
        <v>0</v>
      </c>
      <c r="E1070" s="205">
        <v>370</v>
      </c>
      <c r="F1070" s="205">
        <v>0</v>
      </c>
      <c r="G1070" s="205">
        <v>0</v>
      </c>
      <c r="H1070" s="205">
        <v>0</v>
      </c>
      <c r="I1070" s="205">
        <v>0</v>
      </c>
    </row>
    <row r="1071" spans="1:9" s="27" customFormat="1" ht="15">
      <c r="A1071" s="296"/>
      <c r="B1071" s="26" t="s">
        <v>32</v>
      </c>
      <c r="C1071" s="72">
        <f t="shared" si="266"/>
        <v>370</v>
      </c>
      <c r="D1071" s="72">
        <v>0</v>
      </c>
      <c r="E1071" s="72">
        <v>370</v>
      </c>
      <c r="F1071" s="72">
        <v>0</v>
      </c>
      <c r="G1071" s="72">
        <v>0</v>
      </c>
      <c r="H1071" s="72">
        <v>0</v>
      </c>
      <c r="I1071" s="72">
        <v>0</v>
      </c>
    </row>
    <row r="1072" spans="1:9" s="262" customFormat="1" ht="15.75" customHeight="1">
      <c r="A1072" s="458" t="s">
        <v>422</v>
      </c>
      <c r="B1072" s="218" t="s">
        <v>31</v>
      </c>
      <c r="C1072" s="205">
        <f t="shared" si="266"/>
        <v>33</v>
      </c>
      <c r="D1072" s="205">
        <v>0</v>
      </c>
      <c r="E1072" s="205">
        <v>33</v>
      </c>
      <c r="F1072" s="205">
        <v>0</v>
      </c>
      <c r="G1072" s="205">
        <v>0</v>
      </c>
      <c r="H1072" s="205">
        <v>0</v>
      </c>
      <c r="I1072" s="205">
        <v>0</v>
      </c>
    </row>
    <row r="1073" spans="1:9" s="27" customFormat="1" ht="15">
      <c r="A1073" s="296"/>
      <c r="B1073" s="26" t="s">
        <v>32</v>
      </c>
      <c r="C1073" s="72">
        <f t="shared" si="266"/>
        <v>33</v>
      </c>
      <c r="D1073" s="72">
        <v>0</v>
      </c>
      <c r="E1073" s="72">
        <v>33</v>
      </c>
      <c r="F1073" s="72">
        <v>0</v>
      </c>
      <c r="G1073" s="72">
        <v>0</v>
      </c>
      <c r="H1073" s="72">
        <v>0</v>
      </c>
      <c r="I1073" s="72">
        <v>0</v>
      </c>
    </row>
    <row r="1074" spans="1:9" s="262" customFormat="1" ht="15.75" customHeight="1">
      <c r="A1074" s="459" t="s">
        <v>423</v>
      </c>
      <c r="B1074" s="218" t="s">
        <v>31</v>
      </c>
      <c r="C1074" s="205">
        <f t="shared" si="266"/>
        <v>40</v>
      </c>
      <c r="D1074" s="205">
        <v>0</v>
      </c>
      <c r="E1074" s="205">
        <v>40</v>
      </c>
      <c r="F1074" s="205">
        <v>0</v>
      </c>
      <c r="G1074" s="205">
        <v>0</v>
      </c>
      <c r="H1074" s="205">
        <v>0</v>
      </c>
      <c r="I1074" s="205">
        <v>0</v>
      </c>
    </row>
    <row r="1075" spans="1:9" s="27" customFormat="1" ht="15">
      <c r="A1075" s="296"/>
      <c r="B1075" s="26" t="s">
        <v>32</v>
      </c>
      <c r="C1075" s="72">
        <f t="shared" si="266"/>
        <v>40</v>
      </c>
      <c r="D1075" s="72">
        <v>0</v>
      </c>
      <c r="E1075" s="72">
        <v>40</v>
      </c>
      <c r="F1075" s="72">
        <v>0</v>
      </c>
      <c r="G1075" s="72">
        <v>0</v>
      </c>
      <c r="H1075" s="72">
        <v>0</v>
      </c>
      <c r="I1075" s="72">
        <v>0</v>
      </c>
    </row>
    <row r="1076" spans="1:9" s="262" customFormat="1" ht="15.75" customHeight="1">
      <c r="A1076" s="459" t="s">
        <v>424</v>
      </c>
      <c r="B1076" s="218" t="s">
        <v>31</v>
      </c>
      <c r="C1076" s="205">
        <f t="shared" si="266"/>
        <v>900</v>
      </c>
      <c r="D1076" s="205">
        <v>0</v>
      </c>
      <c r="E1076" s="205">
        <v>900</v>
      </c>
      <c r="F1076" s="205">
        <v>0</v>
      </c>
      <c r="G1076" s="205">
        <v>0</v>
      </c>
      <c r="H1076" s="205">
        <v>0</v>
      </c>
      <c r="I1076" s="205">
        <v>0</v>
      </c>
    </row>
    <row r="1077" spans="1:9" s="27" customFormat="1" ht="15">
      <c r="A1077" s="296"/>
      <c r="B1077" s="26" t="s">
        <v>32</v>
      </c>
      <c r="C1077" s="72">
        <f t="shared" si="266"/>
        <v>900</v>
      </c>
      <c r="D1077" s="72">
        <v>0</v>
      </c>
      <c r="E1077" s="72">
        <v>900</v>
      </c>
      <c r="F1077" s="72">
        <v>0</v>
      </c>
      <c r="G1077" s="72">
        <v>0</v>
      </c>
      <c r="H1077" s="72">
        <v>0</v>
      </c>
      <c r="I1077" s="72">
        <v>0</v>
      </c>
    </row>
    <row r="1078" spans="1:9" s="262" customFormat="1" ht="15.75" customHeight="1">
      <c r="A1078" s="459" t="s">
        <v>425</v>
      </c>
      <c r="B1078" s="218" t="s">
        <v>31</v>
      </c>
      <c r="C1078" s="205">
        <f t="shared" si="266"/>
        <v>400</v>
      </c>
      <c r="D1078" s="205">
        <v>0</v>
      </c>
      <c r="E1078" s="205">
        <v>400</v>
      </c>
      <c r="F1078" s="205">
        <v>0</v>
      </c>
      <c r="G1078" s="205">
        <v>0</v>
      </c>
      <c r="H1078" s="205">
        <v>0</v>
      </c>
      <c r="I1078" s="205">
        <v>0</v>
      </c>
    </row>
    <row r="1079" spans="1:9" s="27" customFormat="1" ht="15">
      <c r="A1079" s="296"/>
      <c r="B1079" s="26" t="s">
        <v>32</v>
      </c>
      <c r="C1079" s="72">
        <f t="shared" si="266"/>
        <v>400</v>
      </c>
      <c r="D1079" s="72">
        <v>0</v>
      </c>
      <c r="E1079" s="72">
        <v>400</v>
      </c>
      <c r="F1079" s="72">
        <v>0</v>
      </c>
      <c r="G1079" s="72">
        <v>0</v>
      </c>
      <c r="H1079" s="72">
        <v>0</v>
      </c>
      <c r="I1079" s="72">
        <v>0</v>
      </c>
    </row>
    <row r="1080" spans="1:9" s="262" customFormat="1" ht="15.75" customHeight="1">
      <c r="A1080" s="459" t="s">
        <v>426</v>
      </c>
      <c r="B1080" s="218" t="s">
        <v>31</v>
      </c>
      <c r="C1080" s="205">
        <f t="shared" si="266"/>
        <v>64</v>
      </c>
      <c r="D1080" s="205">
        <v>0</v>
      </c>
      <c r="E1080" s="72">
        <f>70-6</f>
        <v>64</v>
      </c>
      <c r="F1080" s="205">
        <v>0</v>
      </c>
      <c r="G1080" s="205">
        <v>0</v>
      </c>
      <c r="H1080" s="205">
        <v>0</v>
      </c>
      <c r="I1080" s="205">
        <v>0</v>
      </c>
    </row>
    <row r="1081" spans="1:9" s="27" customFormat="1" ht="15">
      <c r="A1081" s="296"/>
      <c r="B1081" s="26" t="s">
        <v>32</v>
      </c>
      <c r="C1081" s="72">
        <f t="shared" si="266"/>
        <v>64</v>
      </c>
      <c r="D1081" s="72">
        <v>0</v>
      </c>
      <c r="E1081" s="72">
        <f>70-6</f>
        <v>64</v>
      </c>
      <c r="F1081" s="72">
        <v>0</v>
      </c>
      <c r="G1081" s="72">
        <v>0</v>
      </c>
      <c r="H1081" s="72">
        <v>0</v>
      </c>
      <c r="I1081" s="72">
        <v>0</v>
      </c>
    </row>
    <row r="1082" spans="1:9" s="262" customFormat="1" ht="13.5" customHeight="1">
      <c r="A1082" s="620" t="s">
        <v>427</v>
      </c>
      <c r="B1082" s="218" t="s">
        <v>31</v>
      </c>
      <c r="C1082" s="205">
        <f t="shared" si="266"/>
        <v>14</v>
      </c>
      <c r="D1082" s="205">
        <v>0</v>
      </c>
      <c r="E1082" s="72">
        <v>14</v>
      </c>
      <c r="F1082" s="205">
        <v>0</v>
      </c>
      <c r="G1082" s="205">
        <v>0</v>
      </c>
      <c r="H1082" s="205">
        <v>0</v>
      </c>
      <c r="I1082" s="205">
        <v>0</v>
      </c>
    </row>
    <row r="1083" spans="1:9" s="27" customFormat="1" ht="15">
      <c r="A1083" s="296"/>
      <c r="B1083" s="26" t="s">
        <v>32</v>
      </c>
      <c r="C1083" s="72">
        <f t="shared" si="266"/>
        <v>14</v>
      </c>
      <c r="D1083" s="72">
        <v>0</v>
      </c>
      <c r="E1083" s="72">
        <v>14</v>
      </c>
      <c r="F1083" s="72">
        <v>0</v>
      </c>
      <c r="G1083" s="72">
        <v>0</v>
      </c>
      <c r="H1083" s="72">
        <v>0</v>
      </c>
      <c r="I1083" s="72">
        <v>0</v>
      </c>
    </row>
    <row r="1084" spans="1:9" s="262" customFormat="1" ht="15" customHeight="1">
      <c r="A1084" s="620" t="s">
        <v>428</v>
      </c>
      <c r="B1084" s="218" t="s">
        <v>31</v>
      </c>
      <c r="C1084" s="205">
        <f t="shared" si="266"/>
        <v>15</v>
      </c>
      <c r="D1084" s="205">
        <v>0</v>
      </c>
      <c r="E1084" s="72">
        <v>15</v>
      </c>
      <c r="F1084" s="205">
        <v>0</v>
      </c>
      <c r="G1084" s="205">
        <v>0</v>
      </c>
      <c r="H1084" s="205">
        <v>0</v>
      </c>
      <c r="I1084" s="205">
        <v>0</v>
      </c>
    </row>
    <row r="1085" spans="1:9" s="27" customFormat="1" ht="15">
      <c r="A1085" s="296"/>
      <c r="B1085" s="26" t="s">
        <v>32</v>
      </c>
      <c r="C1085" s="72">
        <f t="shared" si="266"/>
        <v>15</v>
      </c>
      <c r="D1085" s="72">
        <v>0</v>
      </c>
      <c r="E1085" s="72">
        <v>15</v>
      </c>
      <c r="F1085" s="72">
        <v>0</v>
      </c>
      <c r="G1085" s="72">
        <v>0</v>
      </c>
      <c r="H1085" s="72">
        <v>0</v>
      </c>
      <c r="I1085" s="72">
        <v>0</v>
      </c>
    </row>
    <row r="1086" spans="1:9" s="262" customFormat="1" ht="13.5" customHeight="1">
      <c r="A1086" s="458" t="s">
        <v>429</v>
      </c>
      <c r="B1086" s="218" t="s">
        <v>31</v>
      </c>
      <c r="C1086" s="205">
        <f t="shared" si="266"/>
        <v>12</v>
      </c>
      <c r="D1086" s="205">
        <v>0</v>
      </c>
      <c r="E1086" s="72">
        <v>12</v>
      </c>
      <c r="F1086" s="205">
        <v>0</v>
      </c>
      <c r="G1086" s="205">
        <v>0</v>
      </c>
      <c r="H1086" s="205">
        <v>0</v>
      </c>
      <c r="I1086" s="205">
        <v>0</v>
      </c>
    </row>
    <row r="1087" spans="1:9" s="27" customFormat="1" ht="15">
      <c r="A1087" s="296"/>
      <c r="B1087" s="26" t="s">
        <v>32</v>
      </c>
      <c r="C1087" s="72">
        <f t="shared" si="266"/>
        <v>12</v>
      </c>
      <c r="D1087" s="72">
        <v>0</v>
      </c>
      <c r="E1087" s="72">
        <v>12</v>
      </c>
      <c r="F1087" s="72">
        <v>0</v>
      </c>
      <c r="G1087" s="72">
        <v>0</v>
      </c>
      <c r="H1087" s="72">
        <v>0</v>
      </c>
      <c r="I1087" s="72">
        <v>0</v>
      </c>
    </row>
    <row r="1088" spans="1:9" s="262" customFormat="1" ht="14.25" customHeight="1">
      <c r="A1088" s="458" t="s">
        <v>430</v>
      </c>
      <c r="B1088" s="218" t="s">
        <v>31</v>
      </c>
      <c r="C1088" s="205">
        <f t="shared" si="266"/>
        <v>6</v>
      </c>
      <c r="D1088" s="205">
        <v>0</v>
      </c>
      <c r="E1088" s="72">
        <v>6</v>
      </c>
      <c r="F1088" s="205">
        <v>0</v>
      </c>
      <c r="G1088" s="205">
        <v>0</v>
      </c>
      <c r="H1088" s="205">
        <v>0</v>
      </c>
      <c r="I1088" s="205">
        <v>0</v>
      </c>
    </row>
    <row r="1089" spans="1:9" s="27" customFormat="1" ht="15">
      <c r="A1089" s="296"/>
      <c r="B1089" s="26" t="s">
        <v>32</v>
      </c>
      <c r="C1089" s="72">
        <f t="shared" si="266"/>
        <v>6</v>
      </c>
      <c r="D1089" s="72">
        <v>0</v>
      </c>
      <c r="E1089" s="72">
        <v>6</v>
      </c>
      <c r="F1089" s="72">
        <v>0</v>
      </c>
      <c r="G1089" s="72">
        <v>0</v>
      </c>
      <c r="H1089" s="72">
        <v>0</v>
      </c>
      <c r="I1089" s="72">
        <v>0</v>
      </c>
    </row>
    <row r="1090" spans="1:9" s="262" customFormat="1" ht="14.25" customHeight="1">
      <c r="A1090" s="620" t="s">
        <v>431</v>
      </c>
      <c r="B1090" s="218" t="s">
        <v>31</v>
      </c>
      <c r="C1090" s="205">
        <f t="shared" si="266"/>
        <v>5</v>
      </c>
      <c r="D1090" s="205">
        <v>0</v>
      </c>
      <c r="E1090" s="72">
        <v>5</v>
      </c>
      <c r="F1090" s="205">
        <v>0</v>
      </c>
      <c r="G1090" s="205">
        <v>0</v>
      </c>
      <c r="H1090" s="205">
        <v>0</v>
      </c>
      <c r="I1090" s="205">
        <v>0</v>
      </c>
    </row>
    <row r="1091" spans="1:9" s="27" customFormat="1" ht="15">
      <c r="A1091" s="296"/>
      <c r="B1091" s="26" t="s">
        <v>32</v>
      </c>
      <c r="C1091" s="72">
        <f t="shared" si="266"/>
        <v>5</v>
      </c>
      <c r="D1091" s="72">
        <v>0</v>
      </c>
      <c r="E1091" s="72">
        <v>5</v>
      </c>
      <c r="F1091" s="72">
        <v>0</v>
      </c>
      <c r="G1091" s="72">
        <v>0</v>
      </c>
      <c r="H1091" s="72">
        <v>0</v>
      </c>
      <c r="I1091" s="72">
        <v>0</v>
      </c>
    </row>
    <row r="1092" spans="1:9" s="262" customFormat="1" ht="14.25" customHeight="1">
      <c r="A1092" s="620" t="s">
        <v>432</v>
      </c>
      <c r="B1092" s="218" t="s">
        <v>31</v>
      </c>
      <c r="C1092" s="205">
        <f t="shared" si="266"/>
        <v>20</v>
      </c>
      <c r="D1092" s="205">
        <v>0</v>
      </c>
      <c r="E1092" s="72">
        <v>20</v>
      </c>
      <c r="F1092" s="205">
        <v>0</v>
      </c>
      <c r="G1092" s="205">
        <v>0</v>
      </c>
      <c r="H1092" s="205">
        <v>0</v>
      </c>
      <c r="I1092" s="205">
        <v>0</v>
      </c>
    </row>
    <row r="1093" spans="1:9" s="27" customFormat="1" ht="15">
      <c r="A1093" s="296"/>
      <c r="B1093" s="26" t="s">
        <v>32</v>
      </c>
      <c r="C1093" s="72">
        <f t="shared" si="266"/>
        <v>20</v>
      </c>
      <c r="D1093" s="72">
        <v>0</v>
      </c>
      <c r="E1093" s="72">
        <v>20</v>
      </c>
      <c r="F1093" s="72">
        <v>0</v>
      </c>
      <c r="G1093" s="72">
        <v>0</v>
      </c>
      <c r="H1093" s="72">
        <v>0</v>
      </c>
      <c r="I1093" s="72">
        <v>0</v>
      </c>
    </row>
    <row r="1094" spans="1:9" s="262" customFormat="1" ht="14.25" customHeight="1">
      <c r="A1094" s="620" t="s">
        <v>433</v>
      </c>
      <c r="B1094" s="218" t="s">
        <v>31</v>
      </c>
      <c r="C1094" s="205">
        <f t="shared" si="266"/>
        <v>6.25</v>
      </c>
      <c r="D1094" s="205">
        <v>0</v>
      </c>
      <c r="E1094" s="72">
        <v>6.25</v>
      </c>
      <c r="F1094" s="205">
        <v>0</v>
      </c>
      <c r="G1094" s="205">
        <v>0</v>
      </c>
      <c r="H1094" s="205">
        <v>0</v>
      </c>
      <c r="I1094" s="205">
        <v>0</v>
      </c>
    </row>
    <row r="1095" spans="1:9" s="27" customFormat="1" ht="15">
      <c r="A1095" s="296"/>
      <c r="B1095" s="26" t="s">
        <v>32</v>
      </c>
      <c r="C1095" s="72">
        <f t="shared" si="266"/>
        <v>6.25</v>
      </c>
      <c r="D1095" s="72">
        <v>0</v>
      </c>
      <c r="E1095" s="72">
        <v>6.25</v>
      </c>
      <c r="F1095" s="72">
        <v>0</v>
      </c>
      <c r="G1095" s="72">
        <v>0</v>
      </c>
      <c r="H1095" s="72">
        <v>0</v>
      </c>
      <c r="I1095" s="72">
        <v>0</v>
      </c>
    </row>
    <row r="1096" spans="1:9" s="262" customFormat="1" ht="14.25" customHeight="1">
      <c r="A1096" s="637" t="s">
        <v>434</v>
      </c>
      <c r="B1096" s="218" t="s">
        <v>31</v>
      </c>
      <c r="C1096" s="205">
        <f t="shared" ref="C1096:C1097" si="278">D1096+E1096+F1096+G1096+H1096+I1096</f>
        <v>3</v>
      </c>
      <c r="D1096" s="205">
        <v>0</v>
      </c>
      <c r="E1096" s="72">
        <v>3</v>
      </c>
      <c r="F1096" s="205">
        <v>0</v>
      </c>
      <c r="G1096" s="205">
        <v>0</v>
      </c>
      <c r="H1096" s="205">
        <v>0</v>
      </c>
      <c r="I1096" s="205">
        <v>0</v>
      </c>
    </row>
    <row r="1097" spans="1:9" s="27" customFormat="1" ht="15">
      <c r="A1097" s="296"/>
      <c r="B1097" s="26" t="s">
        <v>32</v>
      </c>
      <c r="C1097" s="72">
        <f t="shared" si="278"/>
        <v>3</v>
      </c>
      <c r="D1097" s="72">
        <v>0</v>
      </c>
      <c r="E1097" s="72">
        <v>3</v>
      </c>
      <c r="F1097" s="72">
        <v>0</v>
      </c>
      <c r="G1097" s="72">
        <v>0</v>
      </c>
      <c r="H1097" s="72">
        <v>0</v>
      </c>
      <c r="I1097" s="72">
        <v>0</v>
      </c>
    </row>
    <row r="1098" spans="1:9" s="262" customFormat="1" ht="14.25" customHeight="1">
      <c r="A1098" s="637" t="s">
        <v>435</v>
      </c>
      <c r="B1098" s="218" t="s">
        <v>31</v>
      </c>
      <c r="C1098" s="205">
        <f t="shared" ref="C1098:C1101" si="279">D1098+E1098+F1098+G1098+H1098+I1098</f>
        <v>4</v>
      </c>
      <c r="D1098" s="205">
        <v>0</v>
      </c>
      <c r="E1098" s="72">
        <v>4</v>
      </c>
      <c r="F1098" s="205">
        <v>0</v>
      </c>
      <c r="G1098" s="205">
        <v>0</v>
      </c>
      <c r="H1098" s="205">
        <v>0</v>
      </c>
      <c r="I1098" s="205">
        <v>0</v>
      </c>
    </row>
    <row r="1099" spans="1:9" s="27" customFormat="1" ht="15">
      <c r="A1099" s="296"/>
      <c r="B1099" s="26" t="s">
        <v>32</v>
      </c>
      <c r="C1099" s="72">
        <f t="shared" si="279"/>
        <v>4</v>
      </c>
      <c r="D1099" s="72">
        <v>0</v>
      </c>
      <c r="E1099" s="72">
        <v>4</v>
      </c>
      <c r="F1099" s="72">
        <v>0</v>
      </c>
      <c r="G1099" s="72">
        <v>0</v>
      </c>
      <c r="H1099" s="72">
        <v>0</v>
      </c>
      <c r="I1099" s="72">
        <v>0</v>
      </c>
    </row>
    <row r="1100" spans="1:9" s="262" customFormat="1" ht="14.25" customHeight="1">
      <c r="A1100" s="638" t="s">
        <v>436</v>
      </c>
      <c r="B1100" s="218" t="s">
        <v>31</v>
      </c>
      <c r="C1100" s="205">
        <f t="shared" si="279"/>
        <v>18</v>
      </c>
      <c r="D1100" s="205">
        <v>0</v>
      </c>
      <c r="E1100" s="72">
        <v>18</v>
      </c>
      <c r="F1100" s="205">
        <v>0</v>
      </c>
      <c r="G1100" s="205">
        <v>0</v>
      </c>
      <c r="H1100" s="205">
        <v>0</v>
      </c>
      <c r="I1100" s="205">
        <v>0</v>
      </c>
    </row>
    <row r="1101" spans="1:9" s="27" customFormat="1" ht="15">
      <c r="A1101" s="296"/>
      <c r="B1101" s="26" t="s">
        <v>32</v>
      </c>
      <c r="C1101" s="72">
        <f t="shared" si="279"/>
        <v>18</v>
      </c>
      <c r="D1101" s="72">
        <v>0</v>
      </c>
      <c r="E1101" s="72">
        <v>18</v>
      </c>
      <c r="F1101" s="72">
        <v>0</v>
      </c>
      <c r="G1101" s="72">
        <v>0</v>
      </c>
      <c r="H1101" s="72">
        <v>0</v>
      </c>
      <c r="I1101" s="72">
        <v>0</v>
      </c>
    </row>
    <row r="1102" spans="1:9" s="262" customFormat="1" ht="14.25" customHeight="1">
      <c r="A1102" s="638" t="s">
        <v>437</v>
      </c>
      <c r="B1102" s="218" t="s">
        <v>31</v>
      </c>
      <c r="C1102" s="205">
        <f t="shared" ref="C1102:C1105" si="280">D1102+E1102+F1102+G1102+H1102+I1102</f>
        <v>30</v>
      </c>
      <c r="D1102" s="205">
        <v>0</v>
      </c>
      <c r="E1102" s="72">
        <v>30</v>
      </c>
      <c r="F1102" s="205">
        <v>0</v>
      </c>
      <c r="G1102" s="205">
        <v>0</v>
      </c>
      <c r="H1102" s="205">
        <v>0</v>
      </c>
      <c r="I1102" s="205">
        <v>0</v>
      </c>
    </row>
    <row r="1103" spans="1:9" s="27" customFormat="1" ht="15">
      <c r="A1103" s="296"/>
      <c r="B1103" s="26" t="s">
        <v>32</v>
      </c>
      <c r="C1103" s="72">
        <f t="shared" si="280"/>
        <v>30</v>
      </c>
      <c r="D1103" s="72">
        <v>0</v>
      </c>
      <c r="E1103" s="72">
        <v>30</v>
      </c>
      <c r="F1103" s="72">
        <v>0</v>
      </c>
      <c r="G1103" s="72">
        <v>0</v>
      </c>
      <c r="H1103" s="72">
        <v>0</v>
      </c>
      <c r="I1103" s="72">
        <v>0</v>
      </c>
    </row>
    <row r="1104" spans="1:9" s="262" customFormat="1" ht="14.25" customHeight="1">
      <c r="A1104" s="638" t="s">
        <v>438</v>
      </c>
      <c r="B1104" s="218" t="s">
        <v>31</v>
      </c>
      <c r="C1104" s="205">
        <f t="shared" si="280"/>
        <v>85</v>
      </c>
      <c r="D1104" s="205">
        <v>0</v>
      </c>
      <c r="E1104" s="72">
        <v>85</v>
      </c>
      <c r="F1104" s="205">
        <v>0</v>
      </c>
      <c r="G1104" s="205">
        <v>0</v>
      </c>
      <c r="H1104" s="205">
        <v>0</v>
      </c>
      <c r="I1104" s="205">
        <v>0</v>
      </c>
    </row>
    <row r="1105" spans="1:9" s="27" customFormat="1" ht="15">
      <c r="A1105" s="296"/>
      <c r="B1105" s="26" t="s">
        <v>32</v>
      </c>
      <c r="C1105" s="72">
        <f t="shared" si="280"/>
        <v>85</v>
      </c>
      <c r="D1105" s="72">
        <v>0</v>
      </c>
      <c r="E1105" s="72">
        <v>85</v>
      </c>
      <c r="F1105" s="72">
        <v>0</v>
      </c>
      <c r="G1105" s="72">
        <v>0</v>
      </c>
      <c r="H1105" s="72">
        <v>0</v>
      </c>
      <c r="I1105" s="72">
        <v>0</v>
      </c>
    </row>
    <row r="1106" spans="1:9" s="262" customFormat="1" ht="14.25" customHeight="1">
      <c r="A1106" s="638" t="s">
        <v>439</v>
      </c>
      <c r="B1106" s="218" t="s">
        <v>31</v>
      </c>
      <c r="C1106" s="205">
        <f t="shared" ref="C1106:C1107" si="281">D1106+E1106+F1106+G1106+H1106+I1106</f>
        <v>97</v>
      </c>
      <c r="D1106" s="205">
        <v>0</v>
      </c>
      <c r="E1106" s="72">
        <v>97</v>
      </c>
      <c r="F1106" s="205">
        <v>0</v>
      </c>
      <c r="G1106" s="205">
        <v>0</v>
      </c>
      <c r="H1106" s="205">
        <v>0</v>
      </c>
      <c r="I1106" s="205">
        <v>0</v>
      </c>
    </row>
    <row r="1107" spans="1:9" s="27" customFormat="1" ht="15">
      <c r="A1107" s="296"/>
      <c r="B1107" s="26" t="s">
        <v>32</v>
      </c>
      <c r="C1107" s="72">
        <f t="shared" si="281"/>
        <v>97</v>
      </c>
      <c r="D1107" s="72">
        <v>0</v>
      </c>
      <c r="E1107" s="72">
        <v>97</v>
      </c>
      <c r="F1107" s="72">
        <v>0</v>
      </c>
      <c r="G1107" s="72">
        <v>0</v>
      </c>
      <c r="H1107" s="72">
        <v>0</v>
      </c>
      <c r="I1107" s="72">
        <v>0</v>
      </c>
    </row>
    <row r="1108" spans="1:9" s="127" customFormat="1">
      <c r="A1108" s="134" t="s">
        <v>440</v>
      </c>
      <c r="B1108" s="144" t="s">
        <v>31</v>
      </c>
      <c r="C1108" s="126">
        <f t="shared" si="266"/>
        <v>5726.8</v>
      </c>
      <c r="D1108" s="126">
        <f>D1110+D1112+D1114+D1116+D1118+D1120+D1122+D1124+D1126+D1128+D1130+D1132+D1134+D1136+D1138+D1140+D1142+D1144+D1146+D1148+D1150+D1152+D1154+D1156+D1158+D1160+D1162+D1164+D1166+D1168</f>
        <v>1950.8</v>
      </c>
      <c r="E1108" s="126">
        <f t="shared" ref="E1108:I1109" si="282">E1110+E1112+E1114+E1116+E1118+E1120+E1122+E1124+E1126+E1128+E1130+E1132+E1134+E1136+E1138+E1140+E1142+E1144+E1146+E1148+E1150+E1152+E1154+E1156+E1158+E1160+E1162+E1164+E1166+E1168</f>
        <v>3776</v>
      </c>
      <c r="F1108" s="126">
        <f t="shared" si="282"/>
        <v>0</v>
      </c>
      <c r="G1108" s="126">
        <f t="shared" si="282"/>
        <v>0</v>
      </c>
      <c r="H1108" s="126">
        <f t="shared" si="282"/>
        <v>0</v>
      </c>
      <c r="I1108" s="126">
        <f t="shared" si="282"/>
        <v>0</v>
      </c>
    </row>
    <row r="1109" spans="1:9" s="127" customFormat="1">
      <c r="A1109" s="135"/>
      <c r="B1109" s="128" t="s">
        <v>32</v>
      </c>
      <c r="C1109" s="126">
        <f t="shared" si="266"/>
        <v>5726.8</v>
      </c>
      <c r="D1109" s="126">
        <f>D1111+D1113+D1115+D1117+D1119+D1121+D1123+D1125+D1127+D1129+D1131+D1133+D1135+D1137+D1139+D1141+D1143+D1145+D1147+D1149+D1151+D1153+D1155+D1157+D1159+D1161+D1163+D1165+D1167+D1169</f>
        <v>1950.8</v>
      </c>
      <c r="E1109" s="126">
        <f t="shared" si="282"/>
        <v>3776</v>
      </c>
      <c r="F1109" s="126">
        <f t="shared" si="282"/>
        <v>0</v>
      </c>
      <c r="G1109" s="126">
        <f t="shared" si="282"/>
        <v>0</v>
      </c>
      <c r="H1109" s="126">
        <f t="shared" si="282"/>
        <v>0</v>
      </c>
      <c r="I1109" s="126">
        <f t="shared" si="282"/>
        <v>0</v>
      </c>
    </row>
    <row r="1110" spans="1:9" s="262" customFormat="1" ht="12.75" customHeight="1">
      <c r="A1110" s="212" t="s">
        <v>441</v>
      </c>
      <c r="B1110" s="218" t="s">
        <v>31</v>
      </c>
      <c r="C1110" s="205">
        <f t="shared" si="266"/>
        <v>166</v>
      </c>
      <c r="D1110" s="205">
        <v>166</v>
      </c>
      <c r="E1110" s="205">
        <v>0</v>
      </c>
      <c r="F1110" s="205">
        <v>0</v>
      </c>
      <c r="G1110" s="205">
        <v>0</v>
      </c>
      <c r="H1110" s="205">
        <v>0</v>
      </c>
      <c r="I1110" s="205">
        <v>0</v>
      </c>
    </row>
    <row r="1111" spans="1:9" s="262" customFormat="1" ht="15">
      <c r="A1111" s="296"/>
      <c r="B1111" s="219" t="s">
        <v>32</v>
      </c>
      <c r="C1111" s="205">
        <f t="shared" si="266"/>
        <v>166</v>
      </c>
      <c r="D1111" s="205">
        <v>166</v>
      </c>
      <c r="E1111" s="205">
        <v>0</v>
      </c>
      <c r="F1111" s="205">
        <v>0</v>
      </c>
      <c r="G1111" s="205">
        <v>0</v>
      </c>
      <c r="H1111" s="205">
        <v>0</v>
      </c>
      <c r="I1111" s="205">
        <v>0</v>
      </c>
    </row>
    <row r="1112" spans="1:9" s="262" customFormat="1" ht="12.75" customHeight="1">
      <c r="A1112" s="212" t="s">
        <v>442</v>
      </c>
      <c r="B1112" s="218" t="s">
        <v>31</v>
      </c>
      <c r="C1112" s="205">
        <f t="shared" si="266"/>
        <v>13</v>
      </c>
      <c r="D1112" s="205">
        <v>13</v>
      </c>
      <c r="E1112" s="205">
        <v>0</v>
      </c>
      <c r="F1112" s="205">
        <v>0</v>
      </c>
      <c r="G1112" s="205">
        <v>0</v>
      </c>
      <c r="H1112" s="205">
        <v>0</v>
      </c>
      <c r="I1112" s="205">
        <v>0</v>
      </c>
    </row>
    <row r="1113" spans="1:9" s="262" customFormat="1" ht="15">
      <c r="A1113" s="296"/>
      <c r="B1113" s="219" t="s">
        <v>32</v>
      </c>
      <c r="C1113" s="205">
        <f t="shared" si="266"/>
        <v>13</v>
      </c>
      <c r="D1113" s="205">
        <v>13</v>
      </c>
      <c r="E1113" s="205">
        <v>0</v>
      </c>
      <c r="F1113" s="205">
        <v>0</v>
      </c>
      <c r="G1113" s="205">
        <v>0</v>
      </c>
      <c r="H1113" s="205">
        <v>0</v>
      </c>
      <c r="I1113" s="205">
        <v>0</v>
      </c>
    </row>
    <row r="1114" spans="1:9" s="262" customFormat="1" ht="12.75" customHeight="1">
      <c r="A1114" s="212" t="s">
        <v>443</v>
      </c>
      <c r="B1114" s="218" t="s">
        <v>31</v>
      </c>
      <c r="C1114" s="205">
        <f t="shared" si="266"/>
        <v>8</v>
      </c>
      <c r="D1114" s="205">
        <v>8</v>
      </c>
      <c r="E1114" s="205">
        <v>0</v>
      </c>
      <c r="F1114" s="205">
        <v>0</v>
      </c>
      <c r="G1114" s="205">
        <v>0</v>
      </c>
      <c r="H1114" s="205">
        <v>0</v>
      </c>
      <c r="I1114" s="205">
        <v>0</v>
      </c>
    </row>
    <row r="1115" spans="1:9" s="262" customFormat="1" ht="15">
      <c r="A1115" s="296"/>
      <c r="B1115" s="219" t="s">
        <v>32</v>
      </c>
      <c r="C1115" s="205">
        <f t="shared" si="266"/>
        <v>8</v>
      </c>
      <c r="D1115" s="205">
        <v>8</v>
      </c>
      <c r="E1115" s="205">
        <v>0</v>
      </c>
      <c r="F1115" s="205">
        <v>0</v>
      </c>
      <c r="G1115" s="205">
        <v>0</v>
      </c>
      <c r="H1115" s="205">
        <v>0</v>
      </c>
      <c r="I1115" s="205">
        <v>0</v>
      </c>
    </row>
    <row r="1116" spans="1:9" s="262" customFormat="1" ht="12.75" customHeight="1">
      <c r="A1116" s="212" t="s">
        <v>444</v>
      </c>
      <c r="B1116" s="218" t="s">
        <v>31</v>
      </c>
      <c r="C1116" s="205">
        <f t="shared" si="266"/>
        <v>15.5</v>
      </c>
      <c r="D1116" s="205">
        <v>15.5</v>
      </c>
      <c r="E1116" s="205">
        <v>0</v>
      </c>
      <c r="F1116" s="205">
        <v>0</v>
      </c>
      <c r="G1116" s="205">
        <v>0</v>
      </c>
      <c r="H1116" s="205">
        <v>0</v>
      </c>
      <c r="I1116" s="205">
        <v>0</v>
      </c>
    </row>
    <row r="1117" spans="1:9" s="262" customFormat="1" ht="15">
      <c r="A1117" s="296"/>
      <c r="B1117" s="219" t="s">
        <v>32</v>
      </c>
      <c r="C1117" s="205">
        <f t="shared" si="266"/>
        <v>15.5</v>
      </c>
      <c r="D1117" s="205">
        <v>15.5</v>
      </c>
      <c r="E1117" s="205">
        <v>0</v>
      </c>
      <c r="F1117" s="205">
        <v>0</v>
      </c>
      <c r="G1117" s="205">
        <v>0</v>
      </c>
      <c r="H1117" s="205">
        <v>0</v>
      </c>
      <c r="I1117" s="205">
        <v>0</v>
      </c>
    </row>
    <row r="1118" spans="1:9" s="262" customFormat="1" ht="12.75" customHeight="1">
      <c r="A1118" s="212" t="s">
        <v>445</v>
      </c>
      <c r="B1118" s="218" t="s">
        <v>31</v>
      </c>
      <c r="C1118" s="205">
        <f t="shared" si="266"/>
        <v>17.5</v>
      </c>
      <c r="D1118" s="205">
        <v>17.5</v>
      </c>
      <c r="E1118" s="205">
        <v>0</v>
      </c>
      <c r="F1118" s="205">
        <v>0</v>
      </c>
      <c r="G1118" s="205">
        <v>0</v>
      </c>
      <c r="H1118" s="205">
        <v>0</v>
      </c>
      <c r="I1118" s="205">
        <v>0</v>
      </c>
    </row>
    <row r="1119" spans="1:9" s="262" customFormat="1" ht="15">
      <c r="A1119" s="296"/>
      <c r="B1119" s="219" t="s">
        <v>32</v>
      </c>
      <c r="C1119" s="205">
        <f t="shared" si="266"/>
        <v>17.5</v>
      </c>
      <c r="D1119" s="205">
        <v>17.5</v>
      </c>
      <c r="E1119" s="205">
        <v>0</v>
      </c>
      <c r="F1119" s="205">
        <v>0</v>
      </c>
      <c r="G1119" s="205">
        <v>0</v>
      </c>
      <c r="H1119" s="205">
        <v>0</v>
      </c>
      <c r="I1119" s="205">
        <v>0</v>
      </c>
    </row>
    <row r="1120" spans="1:9" s="262" customFormat="1" ht="12.75" customHeight="1">
      <c r="A1120" s="212" t="s">
        <v>446</v>
      </c>
      <c r="B1120" s="218" t="s">
        <v>31</v>
      </c>
      <c r="C1120" s="205">
        <f t="shared" si="266"/>
        <v>2.5</v>
      </c>
      <c r="D1120" s="205">
        <v>2.5</v>
      </c>
      <c r="E1120" s="205">
        <v>0</v>
      </c>
      <c r="F1120" s="205">
        <v>0</v>
      </c>
      <c r="G1120" s="205">
        <v>0</v>
      </c>
      <c r="H1120" s="205">
        <v>0</v>
      </c>
      <c r="I1120" s="205">
        <v>0</v>
      </c>
    </row>
    <row r="1121" spans="1:9" s="27" customFormat="1" ht="15">
      <c r="A1121" s="296"/>
      <c r="B1121" s="26" t="s">
        <v>32</v>
      </c>
      <c r="C1121" s="72">
        <f t="shared" si="266"/>
        <v>2.5</v>
      </c>
      <c r="D1121" s="72">
        <v>2.5</v>
      </c>
      <c r="E1121" s="72">
        <v>0</v>
      </c>
      <c r="F1121" s="72">
        <v>0</v>
      </c>
      <c r="G1121" s="72">
        <v>0</v>
      </c>
      <c r="H1121" s="72">
        <v>0</v>
      </c>
      <c r="I1121" s="72">
        <v>0</v>
      </c>
    </row>
    <row r="1122" spans="1:9" s="262" customFormat="1" ht="12.75" customHeight="1">
      <c r="A1122" s="212" t="s">
        <v>447</v>
      </c>
      <c r="B1122" s="218" t="s">
        <v>31</v>
      </c>
      <c r="C1122" s="205">
        <f t="shared" si="266"/>
        <v>59.5</v>
      </c>
      <c r="D1122" s="205">
        <v>59.5</v>
      </c>
      <c r="E1122" s="205">
        <v>0</v>
      </c>
      <c r="F1122" s="205">
        <v>0</v>
      </c>
      <c r="G1122" s="205">
        <v>0</v>
      </c>
      <c r="H1122" s="205">
        <v>0</v>
      </c>
      <c r="I1122" s="205">
        <v>0</v>
      </c>
    </row>
    <row r="1123" spans="1:9" s="262" customFormat="1" ht="15">
      <c r="A1123" s="296"/>
      <c r="B1123" s="219" t="s">
        <v>32</v>
      </c>
      <c r="C1123" s="205">
        <f t="shared" si="266"/>
        <v>59.5</v>
      </c>
      <c r="D1123" s="205">
        <v>59.5</v>
      </c>
      <c r="E1123" s="205">
        <v>0</v>
      </c>
      <c r="F1123" s="205">
        <v>0</v>
      </c>
      <c r="G1123" s="205">
        <v>0</v>
      </c>
      <c r="H1123" s="205">
        <v>0</v>
      </c>
      <c r="I1123" s="205">
        <v>0</v>
      </c>
    </row>
    <row r="1124" spans="1:9" s="215" customFormat="1" ht="12.75" customHeight="1">
      <c r="A1124" s="388" t="s">
        <v>448</v>
      </c>
      <c r="B1124" s="241" t="s">
        <v>31</v>
      </c>
      <c r="C1124" s="253">
        <f t="shared" si="266"/>
        <v>800</v>
      </c>
      <c r="D1124" s="253">
        <v>800</v>
      </c>
      <c r="E1124" s="253">
        <v>0</v>
      </c>
      <c r="F1124" s="253">
        <v>0</v>
      </c>
      <c r="G1124" s="253">
        <v>0</v>
      </c>
      <c r="H1124" s="253">
        <v>0</v>
      </c>
      <c r="I1124" s="253">
        <v>0</v>
      </c>
    </row>
    <row r="1125" spans="1:9" s="262" customFormat="1" ht="15">
      <c r="A1125" s="296"/>
      <c r="B1125" s="219" t="s">
        <v>32</v>
      </c>
      <c r="C1125" s="205">
        <f t="shared" si="266"/>
        <v>800</v>
      </c>
      <c r="D1125" s="205">
        <v>800</v>
      </c>
      <c r="E1125" s="205">
        <v>0</v>
      </c>
      <c r="F1125" s="205">
        <v>0</v>
      </c>
      <c r="G1125" s="205">
        <v>0</v>
      </c>
      <c r="H1125" s="205">
        <v>0</v>
      </c>
      <c r="I1125" s="205">
        <v>0</v>
      </c>
    </row>
    <row r="1126" spans="1:9" s="215" customFormat="1" ht="12.75" customHeight="1">
      <c r="A1126" s="388" t="s">
        <v>449</v>
      </c>
      <c r="B1126" s="241" t="s">
        <v>31</v>
      </c>
      <c r="C1126" s="253">
        <f t="shared" si="266"/>
        <v>600</v>
      </c>
      <c r="D1126" s="253">
        <v>600</v>
      </c>
      <c r="E1126" s="253">
        <v>0</v>
      </c>
      <c r="F1126" s="253">
        <v>0</v>
      </c>
      <c r="G1126" s="253">
        <v>0</v>
      </c>
      <c r="H1126" s="253">
        <v>0</v>
      </c>
      <c r="I1126" s="253">
        <v>0</v>
      </c>
    </row>
    <row r="1127" spans="1:9" s="262" customFormat="1" ht="15">
      <c r="A1127" s="296"/>
      <c r="B1127" s="219" t="s">
        <v>32</v>
      </c>
      <c r="C1127" s="205">
        <f t="shared" si="266"/>
        <v>600</v>
      </c>
      <c r="D1127" s="205">
        <v>600</v>
      </c>
      <c r="E1127" s="205">
        <v>0</v>
      </c>
      <c r="F1127" s="205">
        <v>0</v>
      </c>
      <c r="G1127" s="205">
        <v>0</v>
      </c>
      <c r="H1127" s="205">
        <v>0</v>
      </c>
      <c r="I1127" s="205">
        <v>0</v>
      </c>
    </row>
    <row r="1128" spans="1:9" s="262" customFormat="1" ht="12.75" customHeight="1">
      <c r="A1128" s="460" t="s">
        <v>450</v>
      </c>
      <c r="B1128" s="218" t="s">
        <v>31</v>
      </c>
      <c r="C1128" s="205">
        <f t="shared" si="266"/>
        <v>130</v>
      </c>
      <c r="D1128" s="205">
        <v>130</v>
      </c>
      <c r="E1128" s="205">
        <v>0</v>
      </c>
      <c r="F1128" s="205">
        <v>0</v>
      </c>
      <c r="G1128" s="205">
        <v>0</v>
      </c>
      <c r="H1128" s="205">
        <v>0</v>
      </c>
      <c r="I1128" s="205">
        <v>0</v>
      </c>
    </row>
    <row r="1129" spans="1:9" s="27" customFormat="1" ht="15">
      <c r="A1129" s="296"/>
      <c r="B1129" s="26" t="s">
        <v>32</v>
      </c>
      <c r="C1129" s="72">
        <f t="shared" si="266"/>
        <v>130</v>
      </c>
      <c r="D1129" s="72">
        <v>130</v>
      </c>
      <c r="E1129" s="72">
        <v>0</v>
      </c>
      <c r="F1129" s="72">
        <v>0</v>
      </c>
      <c r="G1129" s="72">
        <v>0</v>
      </c>
      <c r="H1129" s="72">
        <v>0</v>
      </c>
      <c r="I1129" s="72">
        <v>0</v>
      </c>
    </row>
    <row r="1130" spans="1:9" s="262" customFormat="1" ht="12.75" customHeight="1">
      <c r="A1130" s="460" t="s">
        <v>451</v>
      </c>
      <c r="B1130" s="218" t="s">
        <v>31</v>
      </c>
      <c r="C1130" s="205">
        <f t="shared" si="266"/>
        <v>9.3000000000000007</v>
      </c>
      <c r="D1130" s="205">
        <v>9.3000000000000007</v>
      </c>
      <c r="E1130" s="205">
        <v>0</v>
      </c>
      <c r="F1130" s="205">
        <v>0</v>
      </c>
      <c r="G1130" s="205">
        <v>0</v>
      </c>
      <c r="H1130" s="205">
        <v>0</v>
      </c>
      <c r="I1130" s="205">
        <v>0</v>
      </c>
    </row>
    <row r="1131" spans="1:9" s="262" customFormat="1" ht="15">
      <c r="A1131" s="296"/>
      <c r="B1131" s="219" t="s">
        <v>32</v>
      </c>
      <c r="C1131" s="205">
        <f t="shared" si="266"/>
        <v>9.3000000000000007</v>
      </c>
      <c r="D1131" s="205">
        <v>9.3000000000000007</v>
      </c>
      <c r="E1131" s="205">
        <v>0</v>
      </c>
      <c r="F1131" s="205">
        <v>0</v>
      </c>
      <c r="G1131" s="205">
        <v>0</v>
      </c>
      <c r="H1131" s="205">
        <v>0</v>
      </c>
      <c r="I1131" s="205">
        <v>0</v>
      </c>
    </row>
    <row r="1132" spans="1:9" s="262" customFormat="1" ht="12.75" customHeight="1">
      <c r="A1132" s="460" t="s">
        <v>452</v>
      </c>
      <c r="B1132" s="218" t="s">
        <v>31</v>
      </c>
      <c r="C1132" s="205">
        <f t="shared" si="266"/>
        <v>8.5</v>
      </c>
      <c r="D1132" s="205">
        <v>8.5</v>
      </c>
      <c r="E1132" s="205">
        <v>0</v>
      </c>
      <c r="F1132" s="205">
        <v>0</v>
      </c>
      <c r="G1132" s="205">
        <v>0</v>
      </c>
      <c r="H1132" s="205">
        <v>0</v>
      </c>
      <c r="I1132" s="205">
        <v>0</v>
      </c>
    </row>
    <row r="1133" spans="1:9" s="262" customFormat="1" ht="15">
      <c r="A1133" s="296"/>
      <c r="B1133" s="219" t="s">
        <v>32</v>
      </c>
      <c r="C1133" s="205">
        <f t="shared" si="266"/>
        <v>8.5</v>
      </c>
      <c r="D1133" s="205">
        <v>8.5</v>
      </c>
      <c r="E1133" s="205">
        <v>0</v>
      </c>
      <c r="F1133" s="205">
        <v>0</v>
      </c>
      <c r="G1133" s="205">
        <v>0</v>
      </c>
      <c r="H1133" s="205">
        <v>0</v>
      </c>
      <c r="I1133" s="205">
        <v>0</v>
      </c>
    </row>
    <row r="1134" spans="1:9" s="262" customFormat="1" ht="12.75" customHeight="1">
      <c r="A1134" s="460" t="s">
        <v>453</v>
      </c>
      <c r="B1134" s="218" t="s">
        <v>31</v>
      </c>
      <c r="C1134" s="205">
        <f t="shared" si="266"/>
        <v>88</v>
      </c>
      <c r="D1134" s="205">
        <v>88</v>
      </c>
      <c r="E1134" s="205">
        <v>0</v>
      </c>
      <c r="F1134" s="205">
        <v>0</v>
      </c>
      <c r="G1134" s="205">
        <v>0</v>
      </c>
      <c r="H1134" s="205">
        <v>0</v>
      </c>
      <c r="I1134" s="205">
        <v>0</v>
      </c>
    </row>
    <row r="1135" spans="1:9" s="262" customFormat="1" ht="15">
      <c r="A1135" s="296"/>
      <c r="B1135" s="219" t="s">
        <v>32</v>
      </c>
      <c r="C1135" s="205">
        <f t="shared" si="266"/>
        <v>88</v>
      </c>
      <c r="D1135" s="205">
        <v>88</v>
      </c>
      <c r="E1135" s="205">
        <v>0</v>
      </c>
      <c r="F1135" s="205">
        <v>0</v>
      </c>
      <c r="G1135" s="205">
        <v>0</v>
      </c>
      <c r="H1135" s="205">
        <v>0</v>
      </c>
      <c r="I1135" s="205">
        <v>0</v>
      </c>
    </row>
    <row r="1136" spans="1:9" s="262" customFormat="1" ht="12.75" customHeight="1">
      <c r="A1136" s="460" t="s">
        <v>453</v>
      </c>
      <c r="B1136" s="218" t="s">
        <v>31</v>
      </c>
      <c r="C1136" s="205">
        <f t="shared" si="266"/>
        <v>33</v>
      </c>
      <c r="D1136" s="205">
        <v>33</v>
      </c>
      <c r="E1136" s="205">
        <v>0</v>
      </c>
      <c r="F1136" s="205">
        <v>0</v>
      </c>
      <c r="G1136" s="205">
        <v>0</v>
      </c>
      <c r="H1136" s="205">
        <v>0</v>
      </c>
      <c r="I1136" s="205">
        <v>0</v>
      </c>
    </row>
    <row r="1137" spans="1:9" s="262" customFormat="1" ht="15">
      <c r="A1137" s="296"/>
      <c r="B1137" s="219" t="s">
        <v>32</v>
      </c>
      <c r="C1137" s="205">
        <f t="shared" si="266"/>
        <v>33</v>
      </c>
      <c r="D1137" s="205">
        <v>33</v>
      </c>
      <c r="E1137" s="205">
        <v>0</v>
      </c>
      <c r="F1137" s="205">
        <v>0</v>
      </c>
      <c r="G1137" s="205">
        <v>0</v>
      </c>
      <c r="H1137" s="205">
        <v>0</v>
      </c>
      <c r="I1137" s="205">
        <v>0</v>
      </c>
    </row>
    <row r="1138" spans="1:9" s="262" customFormat="1" ht="15" customHeight="1">
      <c r="A1138" s="527" t="s">
        <v>454</v>
      </c>
      <c r="B1138" s="218" t="s">
        <v>31</v>
      </c>
      <c r="C1138" s="205">
        <f t="shared" si="266"/>
        <v>65</v>
      </c>
      <c r="D1138" s="205">
        <v>0</v>
      </c>
      <c r="E1138" s="205">
        <v>65</v>
      </c>
      <c r="F1138" s="205">
        <v>0</v>
      </c>
      <c r="G1138" s="205">
        <v>0</v>
      </c>
      <c r="H1138" s="205">
        <v>0</v>
      </c>
      <c r="I1138" s="205">
        <v>0</v>
      </c>
    </row>
    <row r="1139" spans="1:9" s="27" customFormat="1" ht="15">
      <c r="A1139" s="576"/>
      <c r="B1139" s="26" t="s">
        <v>32</v>
      </c>
      <c r="C1139" s="72">
        <f t="shared" si="266"/>
        <v>65</v>
      </c>
      <c r="D1139" s="72">
        <v>0</v>
      </c>
      <c r="E1139" s="72">
        <v>65</v>
      </c>
      <c r="F1139" s="72">
        <v>0</v>
      </c>
      <c r="G1139" s="72">
        <v>0</v>
      </c>
      <c r="H1139" s="72">
        <v>0</v>
      </c>
      <c r="I1139" s="72">
        <v>0</v>
      </c>
    </row>
    <row r="1140" spans="1:9" s="262" customFormat="1" ht="14.25" customHeight="1">
      <c r="A1140" s="527" t="s">
        <v>455</v>
      </c>
      <c r="B1140" s="218" t="s">
        <v>31</v>
      </c>
      <c r="C1140" s="205">
        <f t="shared" si="266"/>
        <v>84</v>
      </c>
      <c r="D1140" s="205">
        <v>0</v>
      </c>
      <c r="E1140" s="205">
        <v>84</v>
      </c>
      <c r="F1140" s="205">
        <v>0</v>
      </c>
      <c r="G1140" s="205">
        <v>0</v>
      </c>
      <c r="H1140" s="205">
        <v>0</v>
      </c>
      <c r="I1140" s="205">
        <v>0</v>
      </c>
    </row>
    <row r="1141" spans="1:9" s="262" customFormat="1" ht="15.75">
      <c r="A1141" s="431"/>
      <c r="B1141" s="219" t="s">
        <v>32</v>
      </c>
      <c r="C1141" s="205">
        <f t="shared" si="266"/>
        <v>84</v>
      </c>
      <c r="D1141" s="205">
        <v>0</v>
      </c>
      <c r="E1141" s="205">
        <v>84</v>
      </c>
      <c r="F1141" s="205">
        <v>0</v>
      </c>
      <c r="G1141" s="205">
        <v>0</v>
      </c>
      <c r="H1141" s="205">
        <v>0</v>
      </c>
      <c r="I1141" s="205">
        <v>0</v>
      </c>
    </row>
    <row r="1142" spans="1:9" s="262" customFormat="1" ht="15" customHeight="1">
      <c r="A1142" s="527" t="s">
        <v>456</v>
      </c>
      <c r="B1142" s="218" t="s">
        <v>31</v>
      </c>
      <c r="C1142" s="205">
        <f t="shared" si="266"/>
        <v>2500</v>
      </c>
      <c r="D1142" s="205">
        <v>0</v>
      </c>
      <c r="E1142" s="205">
        <v>2500</v>
      </c>
      <c r="F1142" s="205">
        <v>0</v>
      </c>
      <c r="G1142" s="205">
        <v>0</v>
      </c>
      <c r="H1142" s="205">
        <v>0</v>
      </c>
      <c r="I1142" s="205">
        <v>0</v>
      </c>
    </row>
    <row r="1143" spans="1:9" s="262" customFormat="1" ht="15">
      <c r="A1143" s="576"/>
      <c r="B1143" s="219" t="s">
        <v>32</v>
      </c>
      <c r="C1143" s="205">
        <f t="shared" si="266"/>
        <v>2500</v>
      </c>
      <c r="D1143" s="205">
        <v>0</v>
      </c>
      <c r="E1143" s="205">
        <v>2500</v>
      </c>
      <c r="F1143" s="205">
        <v>0</v>
      </c>
      <c r="G1143" s="205">
        <v>0</v>
      </c>
      <c r="H1143" s="205">
        <v>0</v>
      </c>
      <c r="I1143" s="205">
        <v>0</v>
      </c>
    </row>
    <row r="1144" spans="1:9" s="262" customFormat="1" ht="15" customHeight="1">
      <c r="A1144" s="527" t="s">
        <v>457</v>
      </c>
      <c r="B1144" s="218" t="s">
        <v>31</v>
      </c>
      <c r="C1144" s="205">
        <f t="shared" si="266"/>
        <v>71</v>
      </c>
      <c r="D1144" s="205">
        <v>0</v>
      </c>
      <c r="E1144" s="205">
        <v>71</v>
      </c>
      <c r="F1144" s="205">
        <v>0</v>
      </c>
      <c r="G1144" s="205">
        <v>0</v>
      </c>
      <c r="H1144" s="205">
        <v>0</v>
      </c>
      <c r="I1144" s="205">
        <v>0</v>
      </c>
    </row>
    <row r="1145" spans="1:9" s="262" customFormat="1" ht="15.75">
      <c r="A1145" s="431"/>
      <c r="B1145" s="219" t="s">
        <v>32</v>
      </c>
      <c r="C1145" s="205">
        <f t="shared" si="266"/>
        <v>71</v>
      </c>
      <c r="D1145" s="205">
        <v>0</v>
      </c>
      <c r="E1145" s="205">
        <v>71</v>
      </c>
      <c r="F1145" s="205">
        <v>0</v>
      </c>
      <c r="G1145" s="205">
        <v>0</v>
      </c>
      <c r="H1145" s="205">
        <v>0</v>
      </c>
      <c r="I1145" s="205">
        <v>0</v>
      </c>
    </row>
    <row r="1146" spans="1:9" s="262" customFormat="1" ht="16.5" customHeight="1">
      <c r="A1146" s="527" t="s">
        <v>458</v>
      </c>
      <c r="B1146" s="218" t="s">
        <v>31</v>
      </c>
      <c r="C1146" s="205">
        <f t="shared" si="266"/>
        <v>55</v>
      </c>
      <c r="D1146" s="205">
        <v>0</v>
      </c>
      <c r="E1146" s="205">
        <v>55</v>
      </c>
      <c r="F1146" s="205">
        <v>0</v>
      </c>
      <c r="G1146" s="205">
        <v>0</v>
      </c>
      <c r="H1146" s="205">
        <v>0</v>
      </c>
      <c r="I1146" s="205">
        <v>0</v>
      </c>
    </row>
    <row r="1147" spans="1:9" s="27" customFormat="1" ht="15.75">
      <c r="A1147" s="431"/>
      <c r="B1147" s="26" t="s">
        <v>32</v>
      </c>
      <c r="C1147" s="72">
        <f t="shared" si="266"/>
        <v>55</v>
      </c>
      <c r="D1147" s="72">
        <v>0</v>
      </c>
      <c r="E1147" s="72">
        <v>55</v>
      </c>
      <c r="F1147" s="72">
        <v>0</v>
      </c>
      <c r="G1147" s="72">
        <v>0</v>
      </c>
      <c r="H1147" s="72">
        <v>0</v>
      </c>
      <c r="I1147" s="72">
        <v>0</v>
      </c>
    </row>
    <row r="1148" spans="1:9" s="262" customFormat="1" ht="30" customHeight="1">
      <c r="A1148" s="357" t="s">
        <v>459</v>
      </c>
      <c r="B1148" s="218" t="s">
        <v>31</v>
      </c>
      <c r="C1148" s="205">
        <f t="shared" si="266"/>
        <v>5</v>
      </c>
      <c r="D1148" s="205">
        <v>0</v>
      </c>
      <c r="E1148" s="205">
        <v>5</v>
      </c>
      <c r="F1148" s="205">
        <v>0</v>
      </c>
      <c r="G1148" s="205">
        <v>0</v>
      </c>
      <c r="H1148" s="205">
        <v>0</v>
      </c>
      <c r="I1148" s="205">
        <v>0</v>
      </c>
    </row>
    <row r="1149" spans="1:9" s="27" customFormat="1" ht="15.75">
      <c r="A1149" s="431"/>
      <c r="B1149" s="26" t="s">
        <v>32</v>
      </c>
      <c r="C1149" s="72">
        <f t="shared" si="266"/>
        <v>5</v>
      </c>
      <c r="D1149" s="72">
        <v>0</v>
      </c>
      <c r="E1149" s="72">
        <v>5</v>
      </c>
      <c r="F1149" s="72">
        <v>0</v>
      </c>
      <c r="G1149" s="72">
        <v>0</v>
      </c>
      <c r="H1149" s="72">
        <v>0</v>
      </c>
      <c r="I1149" s="72">
        <v>0</v>
      </c>
    </row>
    <row r="1150" spans="1:9" s="262" customFormat="1" ht="16.5" customHeight="1">
      <c r="A1150" s="422" t="s">
        <v>460</v>
      </c>
      <c r="B1150" s="218" t="s">
        <v>31</v>
      </c>
      <c r="C1150" s="205">
        <f t="shared" si="266"/>
        <v>24</v>
      </c>
      <c r="D1150" s="205">
        <v>0</v>
      </c>
      <c r="E1150" s="205">
        <v>24</v>
      </c>
      <c r="F1150" s="205">
        <v>0</v>
      </c>
      <c r="G1150" s="205">
        <v>0</v>
      </c>
      <c r="H1150" s="205">
        <v>0</v>
      </c>
      <c r="I1150" s="205">
        <v>0</v>
      </c>
    </row>
    <row r="1151" spans="1:9" s="27" customFormat="1" ht="15.75">
      <c r="A1151" s="431"/>
      <c r="B1151" s="26" t="s">
        <v>32</v>
      </c>
      <c r="C1151" s="72">
        <f t="shared" si="266"/>
        <v>24</v>
      </c>
      <c r="D1151" s="72">
        <v>0</v>
      </c>
      <c r="E1151" s="72">
        <v>24</v>
      </c>
      <c r="F1151" s="72">
        <v>0</v>
      </c>
      <c r="G1151" s="72">
        <v>0</v>
      </c>
      <c r="H1151" s="72">
        <v>0</v>
      </c>
      <c r="I1151" s="72">
        <v>0</v>
      </c>
    </row>
    <row r="1152" spans="1:9" s="262" customFormat="1" ht="16.5" customHeight="1">
      <c r="A1152" s="458" t="s">
        <v>461</v>
      </c>
      <c r="B1152" s="218" t="s">
        <v>31</v>
      </c>
      <c r="C1152" s="205">
        <f t="shared" si="266"/>
        <v>94</v>
      </c>
      <c r="D1152" s="205">
        <v>0</v>
      </c>
      <c r="E1152" s="205">
        <v>94</v>
      </c>
      <c r="F1152" s="205">
        <v>0</v>
      </c>
      <c r="G1152" s="205">
        <v>0</v>
      </c>
      <c r="H1152" s="205">
        <v>0</v>
      </c>
      <c r="I1152" s="205">
        <v>0</v>
      </c>
    </row>
    <row r="1153" spans="1:9" s="27" customFormat="1" ht="15">
      <c r="A1153" s="576"/>
      <c r="B1153" s="26" t="s">
        <v>32</v>
      </c>
      <c r="C1153" s="72">
        <f t="shared" si="266"/>
        <v>94</v>
      </c>
      <c r="D1153" s="72">
        <v>0</v>
      </c>
      <c r="E1153" s="72">
        <v>94</v>
      </c>
      <c r="F1153" s="72">
        <v>0</v>
      </c>
      <c r="G1153" s="72">
        <v>0</v>
      </c>
      <c r="H1153" s="72">
        <v>0</v>
      </c>
      <c r="I1153" s="72">
        <v>0</v>
      </c>
    </row>
    <row r="1154" spans="1:9" s="262" customFormat="1" ht="16.5" customHeight="1">
      <c r="A1154" s="458" t="s">
        <v>462</v>
      </c>
      <c r="B1154" s="218" t="s">
        <v>31</v>
      </c>
      <c r="C1154" s="205">
        <f t="shared" si="266"/>
        <v>4.5</v>
      </c>
      <c r="D1154" s="205">
        <v>0</v>
      </c>
      <c r="E1154" s="205">
        <v>4.5</v>
      </c>
      <c r="F1154" s="205">
        <v>0</v>
      </c>
      <c r="G1154" s="205">
        <v>0</v>
      </c>
      <c r="H1154" s="205">
        <v>0</v>
      </c>
      <c r="I1154" s="205">
        <v>0</v>
      </c>
    </row>
    <row r="1155" spans="1:9" s="27" customFormat="1" ht="15.75">
      <c r="A1155" s="431"/>
      <c r="B1155" s="26" t="s">
        <v>32</v>
      </c>
      <c r="C1155" s="72">
        <f t="shared" si="266"/>
        <v>4.5</v>
      </c>
      <c r="D1155" s="72">
        <v>0</v>
      </c>
      <c r="E1155" s="72">
        <v>4.5</v>
      </c>
      <c r="F1155" s="72">
        <v>0</v>
      </c>
      <c r="G1155" s="72">
        <v>0</v>
      </c>
      <c r="H1155" s="72">
        <v>0</v>
      </c>
      <c r="I1155" s="72">
        <v>0</v>
      </c>
    </row>
    <row r="1156" spans="1:9" s="262" customFormat="1" ht="16.5" customHeight="1">
      <c r="A1156" s="458" t="s">
        <v>463</v>
      </c>
      <c r="B1156" s="218" t="s">
        <v>31</v>
      </c>
      <c r="C1156" s="205">
        <f t="shared" si="266"/>
        <v>4.5</v>
      </c>
      <c r="D1156" s="205">
        <v>0</v>
      </c>
      <c r="E1156" s="205">
        <v>4.5</v>
      </c>
      <c r="F1156" s="205">
        <v>0</v>
      </c>
      <c r="G1156" s="205">
        <v>0</v>
      </c>
      <c r="H1156" s="205">
        <v>0</v>
      </c>
      <c r="I1156" s="205">
        <v>0</v>
      </c>
    </row>
    <row r="1157" spans="1:9" s="27" customFormat="1" ht="15.75">
      <c r="A1157" s="431"/>
      <c r="B1157" s="26" t="s">
        <v>32</v>
      </c>
      <c r="C1157" s="72">
        <f t="shared" si="266"/>
        <v>4.5</v>
      </c>
      <c r="D1157" s="72">
        <v>0</v>
      </c>
      <c r="E1157" s="72">
        <v>4.5</v>
      </c>
      <c r="F1157" s="72">
        <v>0</v>
      </c>
      <c r="G1157" s="72">
        <v>0</v>
      </c>
      <c r="H1157" s="72">
        <v>0</v>
      </c>
      <c r="I1157" s="72">
        <v>0</v>
      </c>
    </row>
    <row r="1158" spans="1:9" s="262" customFormat="1" ht="16.5" customHeight="1">
      <c r="A1158" s="458" t="s">
        <v>464</v>
      </c>
      <c r="B1158" s="218" t="s">
        <v>31</v>
      </c>
      <c r="C1158" s="205">
        <f t="shared" si="266"/>
        <v>33</v>
      </c>
      <c r="D1158" s="205">
        <v>0</v>
      </c>
      <c r="E1158" s="205">
        <v>33</v>
      </c>
      <c r="F1158" s="205">
        <v>0</v>
      </c>
      <c r="G1158" s="205">
        <v>0</v>
      </c>
      <c r="H1158" s="205">
        <v>0</v>
      </c>
      <c r="I1158" s="205">
        <v>0</v>
      </c>
    </row>
    <row r="1159" spans="1:9" s="27" customFormat="1" ht="15.75">
      <c r="A1159" s="431"/>
      <c r="B1159" s="26" t="s">
        <v>32</v>
      </c>
      <c r="C1159" s="72">
        <f t="shared" si="266"/>
        <v>33</v>
      </c>
      <c r="D1159" s="72">
        <v>0</v>
      </c>
      <c r="E1159" s="72">
        <v>33</v>
      </c>
      <c r="F1159" s="72">
        <v>0</v>
      </c>
      <c r="G1159" s="72">
        <v>0</v>
      </c>
      <c r="H1159" s="72">
        <v>0</v>
      </c>
      <c r="I1159" s="72">
        <v>0</v>
      </c>
    </row>
    <row r="1160" spans="1:9" s="262" customFormat="1" ht="16.5" customHeight="1">
      <c r="A1160" s="458" t="s">
        <v>465</v>
      </c>
      <c r="B1160" s="218" t="s">
        <v>31</v>
      </c>
      <c r="C1160" s="205">
        <f t="shared" si="266"/>
        <v>255</v>
      </c>
      <c r="D1160" s="205">
        <v>0</v>
      </c>
      <c r="E1160" s="205">
        <v>255</v>
      </c>
      <c r="F1160" s="205">
        <v>0</v>
      </c>
      <c r="G1160" s="205">
        <v>0</v>
      </c>
      <c r="H1160" s="205">
        <v>0</v>
      </c>
      <c r="I1160" s="205">
        <v>0</v>
      </c>
    </row>
    <row r="1161" spans="1:9" s="27" customFormat="1" ht="15.75">
      <c r="A1161" s="431"/>
      <c r="B1161" s="26" t="s">
        <v>32</v>
      </c>
      <c r="C1161" s="72">
        <f t="shared" si="266"/>
        <v>255</v>
      </c>
      <c r="D1161" s="72">
        <v>0</v>
      </c>
      <c r="E1161" s="72">
        <v>255</v>
      </c>
      <c r="F1161" s="72">
        <v>0</v>
      </c>
      <c r="G1161" s="72">
        <v>0</v>
      </c>
      <c r="H1161" s="72">
        <v>0</v>
      </c>
      <c r="I1161" s="72">
        <v>0</v>
      </c>
    </row>
    <row r="1162" spans="1:9" s="262" customFormat="1" ht="16.5" customHeight="1">
      <c r="A1162" s="458" t="s">
        <v>380</v>
      </c>
      <c r="B1162" s="218" t="s">
        <v>31</v>
      </c>
      <c r="C1162" s="205">
        <f t="shared" si="266"/>
        <v>35</v>
      </c>
      <c r="D1162" s="205">
        <v>0</v>
      </c>
      <c r="E1162" s="205">
        <v>35</v>
      </c>
      <c r="F1162" s="205">
        <v>0</v>
      </c>
      <c r="G1162" s="205">
        <v>0</v>
      </c>
      <c r="H1162" s="205">
        <v>0</v>
      </c>
      <c r="I1162" s="205">
        <v>0</v>
      </c>
    </row>
    <row r="1163" spans="1:9" s="27" customFormat="1" ht="15.75">
      <c r="A1163" s="431"/>
      <c r="B1163" s="26" t="s">
        <v>32</v>
      </c>
      <c r="C1163" s="72">
        <f t="shared" si="266"/>
        <v>35</v>
      </c>
      <c r="D1163" s="72">
        <v>0</v>
      </c>
      <c r="E1163" s="72">
        <v>35</v>
      </c>
      <c r="F1163" s="72">
        <v>0</v>
      </c>
      <c r="G1163" s="72">
        <v>0</v>
      </c>
      <c r="H1163" s="72">
        <v>0</v>
      </c>
      <c r="I1163" s="72">
        <v>0</v>
      </c>
    </row>
    <row r="1164" spans="1:9" s="262" customFormat="1" ht="16.5" customHeight="1">
      <c r="A1164" s="458" t="s">
        <v>466</v>
      </c>
      <c r="B1164" s="218" t="s">
        <v>31</v>
      </c>
      <c r="C1164" s="205">
        <f t="shared" si="266"/>
        <v>109</v>
      </c>
      <c r="D1164" s="205">
        <v>0</v>
      </c>
      <c r="E1164" s="205">
        <v>109</v>
      </c>
      <c r="F1164" s="205">
        <v>0</v>
      </c>
      <c r="G1164" s="205">
        <v>0</v>
      </c>
      <c r="H1164" s="205">
        <v>0</v>
      </c>
      <c r="I1164" s="205">
        <v>0</v>
      </c>
    </row>
    <row r="1165" spans="1:9" s="27" customFormat="1" ht="15.75">
      <c r="A1165" s="431"/>
      <c r="B1165" s="26" t="s">
        <v>32</v>
      </c>
      <c r="C1165" s="72">
        <f t="shared" si="266"/>
        <v>109</v>
      </c>
      <c r="D1165" s="72">
        <v>0</v>
      </c>
      <c r="E1165" s="72">
        <v>109</v>
      </c>
      <c r="F1165" s="72">
        <v>0</v>
      </c>
      <c r="G1165" s="72">
        <v>0</v>
      </c>
      <c r="H1165" s="72">
        <v>0</v>
      </c>
      <c r="I1165" s="72">
        <v>0</v>
      </c>
    </row>
    <row r="1166" spans="1:9" s="262" customFormat="1" ht="16.5" customHeight="1">
      <c r="A1166" s="577" t="s">
        <v>467</v>
      </c>
      <c r="B1166" s="218" t="s">
        <v>31</v>
      </c>
      <c r="C1166" s="205">
        <f t="shared" si="266"/>
        <v>288</v>
      </c>
      <c r="D1166" s="205">
        <v>0</v>
      </c>
      <c r="E1166" s="205">
        <v>288</v>
      </c>
      <c r="F1166" s="205">
        <v>0</v>
      </c>
      <c r="G1166" s="205">
        <v>0</v>
      </c>
      <c r="H1166" s="205">
        <v>0</v>
      </c>
      <c r="I1166" s="205">
        <v>0</v>
      </c>
    </row>
    <row r="1167" spans="1:9" s="27" customFormat="1" ht="15.75">
      <c r="A1167" s="431"/>
      <c r="B1167" s="26" t="s">
        <v>32</v>
      </c>
      <c r="C1167" s="72">
        <f t="shared" si="266"/>
        <v>288</v>
      </c>
      <c r="D1167" s="72">
        <v>0</v>
      </c>
      <c r="E1167" s="72">
        <v>288</v>
      </c>
      <c r="F1167" s="72">
        <v>0</v>
      </c>
      <c r="G1167" s="72">
        <v>0</v>
      </c>
      <c r="H1167" s="72">
        <v>0</v>
      </c>
      <c r="I1167" s="72">
        <v>0</v>
      </c>
    </row>
    <row r="1168" spans="1:9" s="262" customFormat="1" ht="16.5" customHeight="1">
      <c r="A1168" s="458" t="s">
        <v>468</v>
      </c>
      <c r="B1168" s="218" t="s">
        <v>31</v>
      </c>
      <c r="C1168" s="205">
        <f t="shared" si="266"/>
        <v>149</v>
      </c>
      <c r="D1168" s="205">
        <v>0</v>
      </c>
      <c r="E1168" s="205">
        <v>149</v>
      </c>
      <c r="F1168" s="205">
        <v>0</v>
      </c>
      <c r="G1168" s="205">
        <v>0</v>
      </c>
      <c r="H1168" s="205">
        <v>0</v>
      </c>
      <c r="I1168" s="205">
        <v>0</v>
      </c>
    </row>
    <row r="1169" spans="1:9" s="27" customFormat="1" ht="15.75">
      <c r="A1169" s="431"/>
      <c r="B1169" s="26" t="s">
        <v>32</v>
      </c>
      <c r="C1169" s="72">
        <f t="shared" si="266"/>
        <v>149</v>
      </c>
      <c r="D1169" s="72">
        <v>0</v>
      </c>
      <c r="E1169" s="72">
        <v>149</v>
      </c>
      <c r="F1169" s="72">
        <v>0</v>
      </c>
      <c r="G1169" s="72">
        <v>0</v>
      </c>
      <c r="H1169" s="72">
        <v>0</v>
      </c>
      <c r="I1169" s="72">
        <v>0</v>
      </c>
    </row>
    <row r="1170" spans="1:9" s="95" customFormat="1" ht="25.5">
      <c r="A1170" s="129" t="s">
        <v>469</v>
      </c>
      <c r="B1170" s="130" t="s">
        <v>31</v>
      </c>
      <c r="C1170" s="131">
        <f t="shared" si="266"/>
        <v>8675.5</v>
      </c>
      <c r="D1170" s="131">
        <f>D1172+D1174+D1176+D1178+D1180+D1182+D1184+D1186+D1188+D1190+D1192+D1194+D1196+D1198+D1200+D1202+D1204+D1206+D1208+D1210+D1212+D1214+D1216+D1218+D1220+D1222+D1224+D1226+D1228+D1230+D1232+D1234+D1236+D1238+D1240+D1242+D1244+D1246+D1248+D1250</f>
        <v>8114.5</v>
      </c>
      <c r="E1170" s="131">
        <f t="shared" ref="E1170:I1171" si="283">E1172+E1174+E1176+E1178+E1180+E1182+E1184+E1186+E1188+E1190+E1192+E1194+E1196+E1198+E1200+E1202+E1204+E1206+E1208+E1210+E1212+E1214+E1216+E1218+E1220+E1222+E1224+E1226+E1228+E1230+E1232+E1234+E1236+E1238+E1240+E1242+E1244+E1246+E1248+E1250</f>
        <v>561</v>
      </c>
      <c r="F1170" s="131">
        <f t="shared" si="283"/>
        <v>0</v>
      </c>
      <c r="G1170" s="131">
        <f t="shared" si="283"/>
        <v>0</v>
      </c>
      <c r="H1170" s="131">
        <f t="shared" si="283"/>
        <v>0</v>
      </c>
      <c r="I1170" s="131">
        <f t="shared" si="283"/>
        <v>0</v>
      </c>
    </row>
    <row r="1171" spans="1:9" s="95" customFormat="1">
      <c r="A1171" s="132"/>
      <c r="B1171" s="133" t="s">
        <v>32</v>
      </c>
      <c r="C1171" s="131">
        <f t="shared" si="266"/>
        <v>8675.5</v>
      </c>
      <c r="D1171" s="131">
        <f>D1173+D1175+D1177+D1179+D1181+D1183+D1185+D1187+D1189+D1191+D1193+D1195+D1197+D1199+D1201+D1203+D1205+D1207+D1209+D1211+D1213+D1215+D1217+D1219+D1221+D1223+D1225+D1227+D1229+D1231+D1233+D1235+D1237+D1239+D1241+D1243+D1245+D1247+D1249+D1251</f>
        <v>8114.5</v>
      </c>
      <c r="E1171" s="131">
        <f t="shared" si="283"/>
        <v>561</v>
      </c>
      <c r="F1171" s="131">
        <f t="shared" si="283"/>
        <v>0</v>
      </c>
      <c r="G1171" s="131">
        <f t="shared" si="283"/>
        <v>0</v>
      </c>
      <c r="H1171" s="131">
        <f t="shared" si="283"/>
        <v>0</v>
      </c>
      <c r="I1171" s="131">
        <f t="shared" si="283"/>
        <v>0</v>
      </c>
    </row>
    <row r="1172" spans="1:9" s="215" customFormat="1">
      <c r="A1172" s="462" t="s">
        <v>470</v>
      </c>
      <c r="B1172" s="241" t="s">
        <v>31</v>
      </c>
      <c r="C1172" s="253">
        <f t="shared" ref="C1172:C1301" si="284">D1172+E1172+F1172+G1172+H1172+I1172</f>
        <v>16</v>
      </c>
      <c r="D1172" s="253">
        <v>16</v>
      </c>
      <c r="E1172" s="253">
        <v>0</v>
      </c>
      <c r="F1172" s="253">
        <v>0</v>
      </c>
      <c r="G1172" s="253">
        <v>0</v>
      </c>
      <c r="H1172" s="253">
        <v>0</v>
      </c>
      <c r="I1172" s="253">
        <v>0</v>
      </c>
    </row>
    <row r="1173" spans="1:9" s="215" customFormat="1">
      <c r="A1173" s="217"/>
      <c r="B1173" s="228" t="s">
        <v>32</v>
      </c>
      <c r="C1173" s="253">
        <f t="shared" si="284"/>
        <v>16</v>
      </c>
      <c r="D1173" s="253">
        <v>16</v>
      </c>
      <c r="E1173" s="253">
        <v>0</v>
      </c>
      <c r="F1173" s="253">
        <v>0</v>
      </c>
      <c r="G1173" s="253">
        <v>0</v>
      </c>
      <c r="H1173" s="253">
        <v>0</v>
      </c>
      <c r="I1173" s="253">
        <v>0</v>
      </c>
    </row>
    <row r="1174" spans="1:9" s="215" customFormat="1" ht="15">
      <c r="A1174" s="445" t="s">
        <v>471</v>
      </c>
      <c r="B1174" s="241" t="s">
        <v>31</v>
      </c>
      <c r="C1174" s="253">
        <f t="shared" si="284"/>
        <v>25</v>
      </c>
      <c r="D1174" s="253">
        <v>25</v>
      </c>
      <c r="E1174" s="253">
        <v>0</v>
      </c>
      <c r="F1174" s="253">
        <v>0</v>
      </c>
      <c r="G1174" s="253">
        <v>0</v>
      </c>
      <c r="H1174" s="253">
        <v>0</v>
      </c>
      <c r="I1174" s="253">
        <v>0</v>
      </c>
    </row>
    <row r="1175" spans="1:9" s="215" customFormat="1">
      <c r="A1175" s="217"/>
      <c r="B1175" s="228" t="s">
        <v>32</v>
      </c>
      <c r="C1175" s="253">
        <f t="shared" si="284"/>
        <v>25</v>
      </c>
      <c r="D1175" s="253">
        <v>25</v>
      </c>
      <c r="E1175" s="253">
        <v>0</v>
      </c>
      <c r="F1175" s="253">
        <v>0</v>
      </c>
      <c r="G1175" s="253">
        <v>0</v>
      </c>
      <c r="H1175" s="253">
        <v>0</v>
      </c>
      <c r="I1175" s="253">
        <v>0</v>
      </c>
    </row>
    <row r="1176" spans="1:9" s="215" customFormat="1" ht="15">
      <c r="A1176" s="445" t="s">
        <v>472</v>
      </c>
      <c r="B1176" s="241" t="s">
        <v>31</v>
      </c>
      <c r="C1176" s="253">
        <f t="shared" si="284"/>
        <v>17</v>
      </c>
      <c r="D1176" s="253">
        <v>17</v>
      </c>
      <c r="E1176" s="253">
        <v>0</v>
      </c>
      <c r="F1176" s="253">
        <v>0</v>
      </c>
      <c r="G1176" s="253">
        <v>0</v>
      </c>
      <c r="H1176" s="253">
        <v>0</v>
      </c>
      <c r="I1176" s="253">
        <v>0</v>
      </c>
    </row>
    <row r="1177" spans="1:9" s="215" customFormat="1">
      <c r="A1177" s="217"/>
      <c r="B1177" s="228" t="s">
        <v>32</v>
      </c>
      <c r="C1177" s="253">
        <f t="shared" si="284"/>
        <v>17</v>
      </c>
      <c r="D1177" s="253">
        <v>17</v>
      </c>
      <c r="E1177" s="253">
        <v>0</v>
      </c>
      <c r="F1177" s="253">
        <v>0</v>
      </c>
      <c r="G1177" s="253">
        <v>0</v>
      </c>
      <c r="H1177" s="253">
        <v>0</v>
      </c>
      <c r="I1177" s="253">
        <v>0</v>
      </c>
    </row>
    <row r="1178" spans="1:9" s="215" customFormat="1" ht="15">
      <c r="A1178" s="452" t="s">
        <v>473</v>
      </c>
      <c r="B1178" s="241" t="s">
        <v>31</v>
      </c>
      <c r="C1178" s="253">
        <f t="shared" si="284"/>
        <v>2046</v>
      </c>
      <c r="D1178" s="253">
        <v>2046</v>
      </c>
      <c r="E1178" s="253">
        <v>0</v>
      </c>
      <c r="F1178" s="253">
        <v>0</v>
      </c>
      <c r="G1178" s="253">
        <v>0</v>
      </c>
      <c r="H1178" s="253">
        <v>0</v>
      </c>
      <c r="I1178" s="253">
        <v>0</v>
      </c>
    </row>
    <row r="1179" spans="1:9" s="215" customFormat="1">
      <c r="A1179" s="217"/>
      <c r="B1179" s="228" t="s">
        <v>32</v>
      </c>
      <c r="C1179" s="253">
        <f t="shared" si="284"/>
        <v>2046</v>
      </c>
      <c r="D1179" s="253">
        <v>2046</v>
      </c>
      <c r="E1179" s="253">
        <v>0</v>
      </c>
      <c r="F1179" s="253">
        <v>0</v>
      </c>
      <c r="G1179" s="253">
        <v>0</v>
      </c>
      <c r="H1179" s="253">
        <v>0</v>
      </c>
      <c r="I1179" s="253">
        <v>0</v>
      </c>
    </row>
    <row r="1180" spans="1:9" s="215" customFormat="1" ht="15">
      <c r="A1180" s="452" t="s">
        <v>474</v>
      </c>
      <c r="B1180" s="241" t="s">
        <v>31</v>
      </c>
      <c r="C1180" s="253">
        <f t="shared" si="284"/>
        <v>1700</v>
      </c>
      <c r="D1180" s="253">
        <v>1700</v>
      </c>
      <c r="E1180" s="253">
        <v>0</v>
      </c>
      <c r="F1180" s="253">
        <v>0</v>
      </c>
      <c r="G1180" s="253">
        <v>0</v>
      </c>
      <c r="H1180" s="253">
        <v>0</v>
      </c>
      <c r="I1180" s="253">
        <v>0</v>
      </c>
    </row>
    <row r="1181" spans="1:9" s="20" customFormat="1">
      <c r="A1181" s="12"/>
      <c r="B1181" s="62" t="s">
        <v>32</v>
      </c>
      <c r="C1181" s="64">
        <f t="shared" si="284"/>
        <v>1700</v>
      </c>
      <c r="D1181" s="64">
        <v>1700</v>
      </c>
      <c r="E1181" s="64">
        <v>0</v>
      </c>
      <c r="F1181" s="64">
        <v>0</v>
      </c>
      <c r="G1181" s="64">
        <v>0</v>
      </c>
      <c r="H1181" s="64">
        <v>0</v>
      </c>
      <c r="I1181" s="64">
        <v>0</v>
      </c>
    </row>
    <row r="1182" spans="1:9" s="215" customFormat="1" ht="30">
      <c r="A1182" s="452" t="s">
        <v>475</v>
      </c>
      <c r="B1182" s="241" t="s">
        <v>31</v>
      </c>
      <c r="C1182" s="253">
        <f t="shared" si="284"/>
        <v>707</v>
      </c>
      <c r="D1182" s="253">
        <v>707</v>
      </c>
      <c r="E1182" s="253">
        <v>0</v>
      </c>
      <c r="F1182" s="253">
        <v>0</v>
      </c>
      <c r="G1182" s="253">
        <v>0</v>
      </c>
      <c r="H1182" s="253">
        <v>0</v>
      </c>
      <c r="I1182" s="253">
        <v>0</v>
      </c>
    </row>
    <row r="1183" spans="1:9" s="215" customFormat="1">
      <c r="A1183" s="217"/>
      <c r="B1183" s="228" t="s">
        <v>32</v>
      </c>
      <c r="C1183" s="253">
        <f t="shared" si="284"/>
        <v>707</v>
      </c>
      <c r="D1183" s="253">
        <v>707</v>
      </c>
      <c r="E1183" s="253">
        <v>0</v>
      </c>
      <c r="F1183" s="253">
        <v>0</v>
      </c>
      <c r="G1183" s="253">
        <v>0</v>
      </c>
      <c r="H1183" s="253">
        <v>0</v>
      </c>
      <c r="I1183" s="253">
        <v>0</v>
      </c>
    </row>
    <row r="1184" spans="1:9" s="215" customFormat="1" ht="30">
      <c r="A1184" s="580" t="s">
        <v>476</v>
      </c>
      <c r="B1184" s="241" t="s">
        <v>31</v>
      </c>
      <c r="C1184" s="253">
        <f t="shared" si="284"/>
        <v>686</v>
      </c>
      <c r="D1184" s="253">
        <v>686</v>
      </c>
      <c r="E1184" s="253">
        <v>0</v>
      </c>
      <c r="F1184" s="253">
        <v>0</v>
      </c>
      <c r="G1184" s="253">
        <v>0</v>
      </c>
      <c r="H1184" s="253">
        <v>0</v>
      </c>
      <c r="I1184" s="253">
        <v>0</v>
      </c>
    </row>
    <row r="1185" spans="1:9" s="215" customFormat="1">
      <c r="A1185" s="217"/>
      <c r="B1185" s="228" t="s">
        <v>32</v>
      </c>
      <c r="C1185" s="253">
        <f t="shared" si="284"/>
        <v>686</v>
      </c>
      <c r="D1185" s="253">
        <v>686</v>
      </c>
      <c r="E1185" s="253">
        <v>0</v>
      </c>
      <c r="F1185" s="253">
        <v>0</v>
      </c>
      <c r="G1185" s="253">
        <v>0</v>
      </c>
      <c r="H1185" s="253">
        <v>0</v>
      </c>
      <c r="I1185" s="253">
        <v>0</v>
      </c>
    </row>
    <row r="1186" spans="1:9" s="215" customFormat="1" ht="15">
      <c r="A1186" s="452" t="s">
        <v>477</v>
      </c>
      <c r="B1186" s="241" t="s">
        <v>31</v>
      </c>
      <c r="C1186" s="253">
        <f t="shared" si="284"/>
        <v>559</v>
      </c>
      <c r="D1186" s="253">
        <v>559</v>
      </c>
      <c r="E1186" s="253">
        <v>0</v>
      </c>
      <c r="F1186" s="253">
        <v>0</v>
      </c>
      <c r="G1186" s="253">
        <v>0</v>
      </c>
      <c r="H1186" s="253">
        <v>0</v>
      </c>
      <c r="I1186" s="253">
        <v>0</v>
      </c>
    </row>
    <row r="1187" spans="1:9" s="215" customFormat="1">
      <c r="A1187" s="217"/>
      <c r="B1187" s="228" t="s">
        <v>32</v>
      </c>
      <c r="C1187" s="253">
        <f t="shared" si="284"/>
        <v>559</v>
      </c>
      <c r="D1187" s="253">
        <v>559</v>
      </c>
      <c r="E1187" s="253">
        <v>0</v>
      </c>
      <c r="F1187" s="253">
        <v>0</v>
      </c>
      <c r="G1187" s="253">
        <v>0</v>
      </c>
      <c r="H1187" s="253">
        <v>0</v>
      </c>
      <c r="I1187" s="253">
        <v>0</v>
      </c>
    </row>
    <row r="1188" spans="1:9" s="215" customFormat="1" ht="15">
      <c r="A1188" s="452" t="s">
        <v>478</v>
      </c>
      <c r="B1188" s="241" t="s">
        <v>31</v>
      </c>
      <c r="C1188" s="253">
        <f t="shared" si="284"/>
        <v>335</v>
      </c>
      <c r="D1188" s="253">
        <v>335</v>
      </c>
      <c r="E1188" s="253">
        <v>0</v>
      </c>
      <c r="F1188" s="253">
        <v>0</v>
      </c>
      <c r="G1188" s="253">
        <v>0</v>
      </c>
      <c r="H1188" s="253">
        <v>0</v>
      </c>
      <c r="I1188" s="253">
        <v>0</v>
      </c>
    </row>
    <row r="1189" spans="1:9" s="20" customFormat="1">
      <c r="A1189" s="12"/>
      <c r="B1189" s="62" t="s">
        <v>32</v>
      </c>
      <c r="C1189" s="64">
        <f t="shared" si="284"/>
        <v>335</v>
      </c>
      <c r="D1189" s="64">
        <v>335</v>
      </c>
      <c r="E1189" s="64">
        <v>0</v>
      </c>
      <c r="F1189" s="64">
        <v>0</v>
      </c>
      <c r="G1189" s="64">
        <v>0</v>
      </c>
      <c r="H1189" s="64">
        <v>0</v>
      </c>
      <c r="I1189" s="64">
        <v>0</v>
      </c>
    </row>
    <row r="1190" spans="1:9" s="215" customFormat="1" ht="15">
      <c r="A1190" s="463" t="s">
        <v>479</v>
      </c>
      <c r="B1190" s="241" t="s">
        <v>31</v>
      </c>
      <c r="C1190" s="253">
        <f t="shared" si="284"/>
        <v>275</v>
      </c>
      <c r="D1190" s="253">
        <v>275</v>
      </c>
      <c r="E1190" s="253">
        <v>0</v>
      </c>
      <c r="F1190" s="253">
        <v>0</v>
      </c>
      <c r="G1190" s="253">
        <v>0</v>
      </c>
      <c r="H1190" s="253">
        <v>0</v>
      </c>
      <c r="I1190" s="253">
        <v>0</v>
      </c>
    </row>
    <row r="1191" spans="1:9" s="215" customFormat="1">
      <c r="A1191" s="217"/>
      <c r="B1191" s="228" t="s">
        <v>32</v>
      </c>
      <c r="C1191" s="253">
        <f t="shared" si="284"/>
        <v>275</v>
      </c>
      <c r="D1191" s="253">
        <v>275</v>
      </c>
      <c r="E1191" s="253">
        <v>0</v>
      </c>
      <c r="F1191" s="253">
        <v>0</v>
      </c>
      <c r="G1191" s="253">
        <v>0</v>
      </c>
      <c r="H1191" s="253">
        <v>0</v>
      </c>
      <c r="I1191" s="253">
        <v>0</v>
      </c>
    </row>
    <row r="1192" spans="1:9" s="215" customFormat="1" ht="15">
      <c r="A1192" s="452" t="s">
        <v>480</v>
      </c>
      <c r="B1192" s="241" t="s">
        <v>31</v>
      </c>
      <c r="C1192" s="253">
        <f t="shared" si="284"/>
        <v>283</v>
      </c>
      <c r="D1192" s="253">
        <v>283</v>
      </c>
      <c r="E1192" s="253">
        <v>0</v>
      </c>
      <c r="F1192" s="253">
        <v>0</v>
      </c>
      <c r="G1192" s="253">
        <v>0</v>
      </c>
      <c r="H1192" s="253">
        <v>0</v>
      </c>
      <c r="I1192" s="253">
        <v>0</v>
      </c>
    </row>
    <row r="1193" spans="1:9" s="215" customFormat="1">
      <c r="A1193" s="217"/>
      <c r="B1193" s="228" t="s">
        <v>32</v>
      </c>
      <c r="C1193" s="253">
        <f t="shared" si="284"/>
        <v>283</v>
      </c>
      <c r="D1193" s="253">
        <v>283</v>
      </c>
      <c r="E1193" s="253">
        <v>0</v>
      </c>
      <c r="F1193" s="253">
        <v>0</v>
      </c>
      <c r="G1193" s="253">
        <v>0</v>
      </c>
      <c r="H1193" s="253">
        <v>0</v>
      </c>
      <c r="I1193" s="253">
        <v>0</v>
      </c>
    </row>
    <row r="1194" spans="1:9" s="215" customFormat="1" ht="15">
      <c r="A1194" s="452" t="s">
        <v>481</v>
      </c>
      <c r="B1194" s="241" t="s">
        <v>31</v>
      </c>
      <c r="C1194" s="253">
        <f t="shared" si="284"/>
        <v>267</v>
      </c>
      <c r="D1194" s="253">
        <v>267</v>
      </c>
      <c r="E1194" s="253">
        <v>0</v>
      </c>
      <c r="F1194" s="253">
        <v>0</v>
      </c>
      <c r="G1194" s="253">
        <v>0</v>
      </c>
      <c r="H1194" s="253">
        <v>0</v>
      </c>
      <c r="I1194" s="253">
        <v>0</v>
      </c>
    </row>
    <row r="1195" spans="1:9" s="215" customFormat="1">
      <c r="A1195" s="217"/>
      <c r="B1195" s="228" t="s">
        <v>32</v>
      </c>
      <c r="C1195" s="253">
        <f t="shared" si="284"/>
        <v>267</v>
      </c>
      <c r="D1195" s="253">
        <v>267</v>
      </c>
      <c r="E1195" s="253">
        <v>0</v>
      </c>
      <c r="F1195" s="253">
        <v>0</v>
      </c>
      <c r="G1195" s="253">
        <v>0</v>
      </c>
      <c r="H1195" s="253">
        <v>0</v>
      </c>
      <c r="I1195" s="253">
        <v>0</v>
      </c>
    </row>
    <row r="1196" spans="1:9" s="215" customFormat="1" ht="18" customHeight="1">
      <c r="A1196" s="463" t="s">
        <v>482</v>
      </c>
      <c r="B1196" s="241" t="s">
        <v>31</v>
      </c>
      <c r="C1196" s="253">
        <f t="shared" si="284"/>
        <v>163</v>
      </c>
      <c r="D1196" s="253">
        <v>163</v>
      </c>
      <c r="E1196" s="253">
        <v>0</v>
      </c>
      <c r="F1196" s="253">
        <v>0</v>
      </c>
      <c r="G1196" s="253">
        <v>0</v>
      </c>
      <c r="H1196" s="253">
        <v>0</v>
      </c>
      <c r="I1196" s="253">
        <v>0</v>
      </c>
    </row>
    <row r="1197" spans="1:9" s="215" customFormat="1">
      <c r="A1197" s="217"/>
      <c r="B1197" s="228" t="s">
        <v>32</v>
      </c>
      <c r="C1197" s="253">
        <f t="shared" si="284"/>
        <v>163</v>
      </c>
      <c r="D1197" s="253">
        <v>163</v>
      </c>
      <c r="E1197" s="253">
        <v>0</v>
      </c>
      <c r="F1197" s="253">
        <v>0</v>
      </c>
      <c r="G1197" s="253">
        <v>0</v>
      </c>
      <c r="H1197" s="253">
        <v>0</v>
      </c>
      <c r="I1197" s="253">
        <v>0</v>
      </c>
    </row>
    <row r="1198" spans="1:9" s="215" customFormat="1" ht="15">
      <c r="A1198" s="452" t="s">
        <v>483</v>
      </c>
      <c r="B1198" s="241" t="s">
        <v>31</v>
      </c>
      <c r="C1198" s="253">
        <f t="shared" si="284"/>
        <v>133</v>
      </c>
      <c r="D1198" s="253">
        <v>133</v>
      </c>
      <c r="E1198" s="253">
        <v>0</v>
      </c>
      <c r="F1198" s="253">
        <v>0</v>
      </c>
      <c r="G1198" s="253">
        <v>0</v>
      </c>
      <c r="H1198" s="253">
        <v>0</v>
      </c>
      <c r="I1198" s="253">
        <v>0</v>
      </c>
    </row>
    <row r="1199" spans="1:9" s="20" customFormat="1">
      <c r="A1199" s="12"/>
      <c r="B1199" s="62" t="s">
        <v>32</v>
      </c>
      <c r="C1199" s="64">
        <f t="shared" si="284"/>
        <v>133</v>
      </c>
      <c r="D1199" s="64">
        <v>133</v>
      </c>
      <c r="E1199" s="64">
        <v>0</v>
      </c>
      <c r="F1199" s="64">
        <v>0</v>
      </c>
      <c r="G1199" s="64">
        <v>0</v>
      </c>
      <c r="H1199" s="64">
        <v>0</v>
      </c>
      <c r="I1199" s="64">
        <v>0</v>
      </c>
    </row>
    <row r="1200" spans="1:9" s="215" customFormat="1" ht="15">
      <c r="A1200" s="452" t="s">
        <v>484</v>
      </c>
      <c r="B1200" s="241" t="s">
        <v>31</v>
      </c>
      <c r="C1200" s="253">
        <f t="shared" si="284"/>
        <v>268</v>
      </c>
      <c r="D1200" s="253">
        <v>268</v>
      </c>
      <c r="E1200" s="253">
        <v>0</v>
      </c>
      <c r="F1200" s="253">
        <v>0</v>
      </c>
      <c r="G1200" s="253">
        <v>0</v>
      </c>
      <c r="H1200" s="253">
        <v>0</v>
      </c>
      <c r="I1200" s="253">
        <v>0</v>
      </c>
    </row>
    <row r="1201" spans="1:9" s="215" customFormat="1">
      <c r="A1201" s="217"/>
      <c r="B1201" s="228" t="s">
        <v>32</v>
      </c>
      <c r="C1201" s="253">
        <f t="shared" si="284"/>
        <v>268</v>
      </c>
      <c r="D1201" s="253">
        <v>268</v>
      </c>
      <c r="E1201" s="253">
        <v>0</v>
      </c>
      <c r="F1201" s="253">
        <v>0</v>
      </c>
      <c r="G1201" s="253">
        <v>0</v>
      </c>
      <c r="H1201" s="253">
        <v>0</v>
      </c>
      <c r="I1201" s="253">
        <v>0</v>
      </c>
    </row>
    <row r="1202" spans="1:9" s="215" customFormat="1" ht="15">
      <c r="A1202" s="452" t="s">
        <v>485</v>
      </c>
      <c r="B1202" s="241" t="s">
        <v>31</v>
      </c>
      <c r="C1202" s="253">
        <f t="shared" si="284"/>
        <v>113</v>
      </c>
      <c r="D1202" s="253">
        <v>113</v>
      </c>
      <c r="E1202" s="253">
        <v>0</v>
      </c>
      <c r="F1202" s="253">
        <v>0</v>
      </c>
      <c r="G1202" s="253">
        <v>0</v>
      </c>
      <c r="H1202" s="253">
        <v>0</v>
      </c>
      <c r="I1202" s="253">
        <v>0</v>
      </c>
    </row>
    <row r="1203" spans="1:9" s="215" customFormat="1">
      <c r="A1203" s="217"/>
      <c r="B1203" s="228" t="s">
        <v>32</v>
      </c>
      <c r="C1203" s="253">
        <f t="shared" si="284"/>
        <v>113</v>
      </c>
      <c r="D1203" s="253">
        <v>113</v>
      </c>
      <c r="E1203" s="253">
        <v>0</v>
      </c>
      <c r="F1203" s="253">
        <v>0</v>
      </c>
      <c r="G1203" s="253">
        <v>0</v>
      </c>
      <c r="H1203" s="253">
        <v>0</v>
      </c>
      <c r="I1203" s="253">
        <v>0</v>
      </c>
    </row>
    <row r="1204" spans="1:9" s="215" customFormat="1" ht="15">
      <c r="A1204" s="452" t="s">
        <v>486</v>
      </c>
      <c r="B1204" s="241" t="s">
        <v>31</v>
      </c>
      <c r="C1204" s="253">
        <f t="shared" si="284"/>
        <v>152</v>
      </c>
      <c r="D1204" s="253">
        <v>152</v>
      </c>
      <c r="E1204" s="253">
        <v>0</v>
      </c>
      <c r="F1204" s="253">
        <v>0</v>
      </c>
      <c r="G1204" s="253">
        <v>0</v>
      </c>
      <c r="H1204" s="253">
        <v>0</v>
      </c>
      <c r="I1204" s="253">
        <v>0</v>
      </c>
    </row>
    <row r="1205" spans="1:9" s="215" customFormat="1">
      <c r="A1205" s="217"/>
      <c r="B1205" s="228" t="s">
        <v>32</v>
      </c>
      <c r="C1205" s="253">
        <f t="shared" si="284"/>
        <v>152</v>
      </c>
      <c r="D1205" s="253">
        <v>152</v>
      </c>
      <c r="E1205" s="253">
        <v>0</v>
      </c>
      <c r="F1205" s="253">
        <v>0</v>
      </c>
      <c r="G1205" s="253">
        <v>0</v>
      </c>
      <c r="H1205" s="253">
        <v>0</v>
      </c>
      <c r="I1205" s="253">
        <v>0</v>
      </c>
    </row>
    <row r="1206" spans="1:9" s="215" customFormat="1" ht="15">
      <c r="A1206" s="452" t="s">
        <v>487</v>
      </c>
      <c r="B1206" s="241" t="s">
        <v>31</v>
      </c>
      <c r="C1206" s="253">
        <f t="shared" si="284"/>
        <v>178.5</v>
      </c>
      <c r="D1206" s="253">
        <v>178.5</v>
      </c>
      <c r="E1206" s="253">
        <v>0</v>
      </c>
      <c r="F1206" s="253">
        <v>0</v>
      </c>
      <c r="G1206" s="253">
        <v>0</v>
      </c>
      <c r="H1206" s="253">
        <v>0</v>
      </c>
      <c r="I1206" s="253">
        <v>0</v>
      </c>
    </row>
    <row r="1207" spans="1:9" s="215" customFormat="1">
      <c r="A1207" s="217"/>
      <c r="B1207" s="228" t="s">
        <v>32</v>
      </c>
      <c r="C1207" s="253">
        <f t="shared" si="284"/>
        <v>178.5</v>
      </c>
      <c r="D1207" s="253">
        <v>178.5</v>
      </c>
      <c r="E1207" s="253">
        <v>0</v>
      </c>
      <c r="F1207" s="253">
        <v>0</v>
      </c>
      <c r="G1207" s="253">
        <v>0</v>
      </c>
      <c r="H1207" s="253">
        <v>0</v>
      </c>
      <c r="I1207" s="253">
        <v>0</v>
      </c>
    </row>
    <row r="1208" spans="1:9" s="215" customFormat="1" ht="15">
      <c r="A1208" s="452" t="s">
        <v>488</v>
      </c>
      <c r="B1208" s="241" t="s">
        <v>31</v>
      </c>
      <c r="C1208" s="253">
        <f t="shared" si="284"/>
        <v>41</v>
      </c>
      <c r="D1208" s="253">
        <v>41</v>
      </c>
      <c r="E1208" s="253">
        <v>0</v>
      </c>
      <c r="F1208" s="253">
        <v>0</v>
      </c>
      <c r="G1208" s="253">
        <v>0</v>
      </c>
      <c r="H1208" s="253">
        <v>0</v>
      </c>
      <c r="I1208" s="253">
        <v>0</v>
      </c>
    </row>
    <row r="1209" spans="1:9" s="20" customFormat="1">
      <c r="A1209" s="12"/>
      <c r="B1209" s="62" t="s">
        <v>32</v>
      </c>
      <c r="C1209" s="64">
        <f t="shared" si="284"/>
        <v>41</v>
      </c>
      <c r="D1209" s="64">
        <v>41</v>
      </c>
      <c r="E1209" s="64">
        <v>0</v>
      </c>
      <c r="F1209" s="64">
        <v>0</v>
      </c>
      <c r="G1209" s="64">
        <v>0</v>
      </c>
      <c r="H1209" s="64">
        <v>0</v>
      </c>
      <c r="I1209" s="64">
        <v>0</v>
      </c>
    </row>
    <row r="1210" spans="1:9" s="215" customFormat="1" ht="15">
      <c r="A1210" s="452" t="s">
        <v>489</v>
      </c>
      <c r="B1210" s="241" t="s">
        <v>31</v>
      </c>
      <c r="C1210" s="253">
        <f t="shared" si="284"/>
        <v>52</v>
      </c>
      <c r="D1210" s="253">
        <v>52</v>
      </c>
      <c r="E1210" s="253">
        <v>0</v>
      </c>
      <c r="F1210" s="253">
        <v>0</v>
      </c>
      <c r="G1210" s="253">
        <v>0</v>
      </c>
      <c r="H1210" s="253">
        <v>0</v>
      </c>
      <c r="I1210" s="253">
        <v>0</v>
      </c>
    </row>
    <row r="1211" spans="1:9" s="215" customFormat="1">
      <c r="A1211" s="217"/>
      <c r="B1211" s="228" t="s">
        <v>32</v>
      </c>
      <c r="C1211" s="253">
        <f t="shared" si="284"/>
        <v>52</v>
      </c>
      <c r="D1211" s="253">
        <v>52</v>
      </c>
      <c r="E1211" s="253">
        <v>0</v>
      </c>
      <c r="F1211" s="253">
        <v>0</v>
      </c>
      <c r="G1211" s="253">
        <v>0</v>
      </c>
      <c r="H1211" s="253">
        <v>0</v>
      </c>
      <c r="I1211" s="253">
        <v>0</v>
      </c>
    </row>
    <row r="1212" spans="1:9" s="215" customFormat="1" ht="15">
      <c r="A1212" s="452" t="s">
        <v>490</v>
      </c>
      <c r="B1212" s="241" t="s">
        <v>31</v>
      </c>
      <c r="C1212" s="253">
        <f t="shared" si="284"/>
        <v>28</v>
      </c>
      <c r="D1212" s="253">
        <v>28</v>
      </c>
      <c r="E1212" s="253">
        <v>0</v>
      </c>
      <c r="F1212" s="253">
        <v>0</v>
      </c>
      <c r="G1212" s="253">
        <v>0</v>
      </c>
      <c r="H1212" s="253">
        <v>0</v>
      </c>
      <c r="I1212" s="253">
        <v>0</v>
      </c>
    </row>
    <row r="1213" spans="1:9" s="215" customFormat="1">
      <c r="A1213" s="217"/>
      <c r="B1213" s="228" t="s">
        <v>32</v>
      </c>
      <c r="C1213" s="253">
        <f t="shared" si="284"/>
        <v>28</v>
      </c>
      <c r="D1213" s="253">
        <v>28</v>
      </c>
      <c r="E1213" s="253">
        <v>0</v>
      </c>
      <c r="F1213" s="253">
        <v>0</v>
      </c>
      <c r="G1213" s="253">
        <v>0</v>
      </c>
      <c r="H1213" s="253">
        <v>0</v>
      </c>
      <c r="I1213" s="253">
        <v>0</v>
      </c>
    </row>
    <row r="1214" spans="1:9" s="215" customFormat="1" ht="15">
      <c r="A1214" s="452" t="s">
        <v>491</v>
      </c>
      <c r="B1214" s="241" t="s">
        <v>31</v>
      </c>
      <c r="C1214" s="253">
        <f t="shared" si="284"/>
        <v>33</v>
      </c>
      <c r="D1214" s="253">
        <v>33</v>
      </c>
      <c r="E1214" s="253">
        <v>0</v>
      </c>
      <c r="F1214" s="253">
        <v>0</v>
      </c>
      <c r="G1214" s="253">
        <v>0</v>
      </c>
      <c r="H1214" s="253">
        <v>0</v>
      </c>
      <c r="I1214" s="253">
        <v>0</v>
      </c>
    </row>
    <row r="1215" spans="1:9" s="215" customFormat="1">
      <c r="A1215" s="217"/>
      <c r="B1215" s="228" t="s">
        <v>32</v>
      </c>
      <c r="C1215" s="253">
        <f t="shared" si="284"/>
        <v>33</v>
      </c>
      <c r="D1215" s="253">
        <v>33</v>
      </c>
      <c r="E1215" s="253">
        <v>0</v>
      </c>
      <c r="F1215" s="253">
        <v>0</v>
      </c>
      <c r="G1215" s="253">
        <v>0</v>
      </c>
      <c r="H1215" s="253">
        <v>0</v>
      </c>
      <c r="I1215" s="253">
        <v>0</v>
      </c>
    </row>
    <row r="1216" spans="1:9" s="215" customFormat="1" ht="15">
      <c r="A1216" s="452" t="s">
        <v>492</v>
      </c>
      <c r="B1216" s="241" t="s">
        <v>31</v>
      </c>
      <c r="C1216" s="253">
        <f t="shared" si="284"/>
        <v>18</v>
      </c>
      <c r="D1216" s="253">
        <v>18</v>
      </c>
      <c r="E1216" s="253">
        <v>0</v>
      </c>
      <c r="F1216" s="253">
        <v>0</v>
      </c>
      <c r="G1216" s="253">
        <v>0</v>
      </c>
      <c r="H1216" s="253">
        <v>0</v>
      </c>
      <c r="I1216" s="253">
        <v>0</v>
      </c>
    </row>
    <row r="1217" spans="1:9" s="215" customFormat="1">
      <c r="A1217" s="217"/>
      <c r="B1217" s="228" t="s">
        <v>32</v>
      </c>
      <c r="C1217" s="253">
        <f t="shared" si="284"/>
        <v>18</v>
      </c>
      <c r="D1217" s="253">
        <v>18</v>
      </c>
      <c r="E1217" s="253">
        <v>0</v>
      </c>
      <c r="F1217" s="253">
        <v>0</v>
      </c>
      <c r="G1217" s="253">
        <v>0</v>
      </c>
      <c r="H1217" s="253">
        <v>0</v>
      </c>
      <c r="I1217" s="253">
        <v>0</v>
      </c>
    </row>
    <row r="1218" spans="1:9" s="215" customFormat="1" ht="15">
      <c r="A1218" s="452" t="s">
        <v>489</v>
      </c>
      <c r="B1218" s="241" t="s">
        <v>31</v>
      </c>
      <c r="C1218" s="253">
        <f t="shared" si="284"/>
        <v>19</v>
      </c>
      <c r="D1218" s="253">
        <v>19</v>
      </c>
      <c r="E1218" s="253">
        <v>0</v>
      </c>
      <c r="F1218" s="253">
        <v>0</v>
      </c>
      <c r="G1218" s="253">
        <v>0</v>
      </c>
      <c r="H1218" s="253">
        <v>0</v>
      </c>
      <c r="I1218" s="253">
        <v>0</v>
      </c>
    </row>
    <row r="1219" spans="1:9" s="215" customFormat="1">
      <c r="A1219" s="217"/>
      <c r="B1219" s="228" t="s">
        <v>32</v>
      </c>
      <c r="C1219" s="253">
        <f t="shared" si="284"/>
        <v>19</v>
      </c>
      <c r="D1219" s="253">
        <v>19</v>
      </c>
      <c r="E1219" s="253">
        <v>0</v>
      </c>
      <c r="F1219" s="253">
        <v>0</v>
      </c>
      <c r="G1219" s="253">
        <v>0</v>
      </c>
      <c r="H1219" s="253">
        <v>0</v>
      </c>
      <c r="I1219" s="253">
        <v>0</v>
      </c>
    </row>
    <row r="1220" spans="1:9" s="262" customFormat="1" ht="28.5" customHeight="1">
      <c r="A1220" s="355" t="s">
        <v>493</v>
      </c>
      <c r="B1220" s="218" t="s">
        <v>31</v>
      </c>
      <c r="C1220" s="205">
        <f t="shared" si="284"/>
        <v>30</v>
      </c>
      <c r="D1220" s="205">
        <v>0</v>
      </c>
      <c r="E1220" s="72">
        <f>54-24</f>
        <v>30</v>
      </c>
      <c r="F1220" s="205">
        <v>0</v>
      </c>
      <c r="G1220" s="205">
        <v>0</v>
      </c>
      <c r="H1220" s="205">
        <v>0</v>
      </c>
      <c r="I1220" s="205">
        <v>0</v>
      </c>
    </row>
    <row r="1221" spans="1:9" s="27" customFormat="1" ht="15">
      <c r="A1221" s="296"/>
      <c r="B1221" s="26" t="s">
        <v>32</v>
      </c>
      <c r="C1221" s="72">
        <f t="shared" si="284"/>
        <v>30</v>
      </c>
      <c r="D1221" s="72">
        <v>0</v>
      </c>
      <c r="E1221" s="72">
        <f>54-24</f>
        <v>30</v>
      </c>
      <c r="F1221" s="72">
        <v>0</v>
      </c>
      <c r="G1221" s="72">
        <v>0</v>
      </c>
      <c r="H1221" s="72">
        <v>0</v>
      </c>
      <c r="I1221" s="72">
        <v>0</v>
      </c>
    </row>
    <row r="1222" spans="1:9" s="262" customFormat="1" ht="15" customHeight="1">
      <c r="A1222" s="464" t="s">
        <v>494</v>
      </c>
      <c r="B1222" s="218" t="s">
        <v>31</v>
      </c>
      <c r="C1222" s="205">
        <f t="shared" si="284"/>
        <v>41</v>
      </c>
      <c r="D1222" s="205">
        <v>0</v>
      </c>
      <c r="E1222" s="205">
        <v>41</v>
      </c>
      <c r="F1222" s="205">
        <v>0</v>
      </c>
      <c r="G1222" s="205">
        <v>0</v>
      </c>
      <c r="H1222" s="205">
        <v>0</v>
      </c>
      <c r="I1222" s="205">
        <v>0</v>
      </c>
    </row>
    <row r="1223" spans="1:9" s="262" customFormat="1" ht="15">
      <c r="A1223" s="296"/>
      <c r="B1223" s="219" t="s">
        <v>32</v>
      </c>
      <c r="C1223" s="205">
        <f t="shared" si="284"/>
        <v>41</v>
      </c>
      <c r="D1223" s="205">
        <v>0</v>
      </c>
      <c r="E1223" s="205">
        <v>41</v>
      </c>
      <c r="F1223" s="205">
        <v>0</v>
      </c>
      <c r="G1223" s="205">
        <v>0</v>
      </c>
      <c r="H1223" s="205">
        <v>0</v>
      </c>
      <c r="I1223" s="205">
        <v>0</v>
      </c>
    </row>
    <row r="1224" spans="1:9" s="262" customFormat="1" ht="15" customHeight="1">
      <c r="A1224" s="464" t="s">
        <v>495</v>
      </c>
      <c r="B1224" s="218" t="s">
        <v>31</v>
      </c>
      <c r="C1224" s="205">
        <f t="shared" si="284"/>
        <v>40</v>
      </c>
      <c r="D1224" s="205">
        <v>0</v>
      </c>
      <c r="E1224" s="205">
        <v>40</v>
      </c>
      <c r="F1224" s="205">
        <v>0</v>
      </c>
      <c r="G1224" s="205">
        <v>0</v>
      </c>
      <c r="H1224" s="205">
        <v>0</v>
      </c>
      <c r="I1224" s="205">
        <v>0</v>
      </c>
    </row>
    <row r="1225" spans="1:9" s="262" customFormat="1" ht="15">
      <c r="A1225" s="296"/>
      <c r="B1225" s="219" t="s">
        <v>32</v>
      </c>
      <c r="C1225" s="205">
        <f t="shared" si="284"/>
        <v>40</v>
      </c>
      <c r="D1225" s="205">
        <v>0</v>
      </c>
      <c r="E1225" s="205">
        <v>40</v>
      </c>
      <c r="F1225" s="205">
        <v>0</v>
      </c>
      <c r="G1225" s="205">
        <v>0</v>
      </c>
      <c r="H1225" s="205">
        <v>0</v>
      </c>
      <c r="I1225" s="205">
        <v>0</v>
      </c>
    </row>
    <row r="1226" spans="1:9" s="262" customFormat="1" ht="15" customHeight="1">
      <c r="A1226" s="464" t="s">
        <v>496</v>
      </c>
      <c r="B1226" s="218" t="s">
        <v>31</v>
      </c>
      <c r="C1226" s="205">
        <f t="shared" si="284"/>
        <v>70</v>
      </c>
      <c r="D1226" s="205">
        <v>0</v>
      </c>
      <c r="E1226" s="205">
        <v>70</v>
      </c>
      <c r="F1226" s="205">
        <v>0</v>
      </c>
      <c r="G1226" s="205">
        <v>0</v>
      </c>
      <c r="H1226" s="205">
        <v>0</v>
      </c>
      <c r="I1226" s="205">
        <v>0</v>
      </c>
    </row>
    <row r="1227" spans="1:9" s="262" customFormat="1" ht="15">
      <c r="A1227" s="296"/>
      <c r="B1227" s="219" t="s">
        <v>32</v>
      </c>
      <c r="C1227" s="205">
        <f t="shared" si="284"/>
        <v>70</v>
      </c>
      <c r="D1227" s="205">
        <v>0</v>
      </c>
      <c r="E1227" s="205">
        <v>70</v>
      </c>
      <c r="F1227" s="205">
        <v>0</v>
      </c>
      <c r="G1227" s="205">
        <v>0</v>
      </c>
      <c r="H1227" s="205">
        <v>0</v>
      </c>
      <c r="I1227" s="205">
        <v>0</v>
      </c>
    </row>
    <row r="1228" spans="1:9" s="262" customFormat="1" ht="15.75" customHeight="1">
      <c r="A1228" s="464" t="s">
        <v>497</v>
      </c>
      <c r="B1228" s="218" t="s">
        <v>31</v>
      </c>
      <c r="C1228" s="205">
        <f t="shared" si="284"/>
        <v>32</v>
      </c>
      <c r="D1228" s="205">
        <v>0</v>
      </c>
      <c r="E1228" s="205">
        <f>40-8</f>
        <v>32</v>
      </c>
      <c r="F1228" s="205">
        <v>0</v>
      </c>
      <c r="G1228" s="205">
        <v>0</v>
      </c>
      <c r="H1228" s="205">
        <v>0</v>
      </c>
      <c r="I1228" s="205">
        <v>0</v>
      </c>
    </row>
    <row r="1229" spans="1:9" s="262" customFormat="1" ht="15">
      <c r="A1229" s="296"/>
      <c r="B1229" s="219" t="s">
        <v>32</v>
      </c>
      <c r="C1229" s="205">
        <f t="shared" si="284"/>
        <v>32</v>
      </c>
      <c r="D1229" s="205">
        <v>0</v>
      </c>
      <c r="E1229" s="205">
        <f>40-8</f>
        <v>32</v>
      </c>
      <c r="F1229" s="205">
        <v>0</v>
      </c>
      <c r="G1229" s="205">
        <v>0</v>
      </c>
      <c r="H1229" s="205">
        <v>0</v>
      </c>
      <c r="I1229" s="205">
        <v>0</v>
      </c>
    </row>
    <row r="1230" spans="1:9" s="262" customFormat="1" ht="16.5" customHeight="1">
      <c r="A1230" s="464" t="s">
        <v>498</v>
      </c>
      <c r="B1230" s="218" t="s">
        <v>31</v>
      </c>
      <c r="C1230" s="205">
        <f t="shared" si="284"/>
        <v>4</v>
      </c>
      <c r="D1230" s="205">
        <v>0</v>
      </c>
      <c r="E1230" s="205">
        <v>4</v>
      </c>
      <c r="F1230" s="205">
        <v>0</v>
      </c>
      <c r="G1230" s="205">
        <v>0</v>
      </c>
      <c r="H1230" s="205">
        <v>0</v>
      </c>
      <c r="I1230" s="205">
        <v>0</v>
      </c>
    </row>
    <row r="1231" spans="1:9" s="27" customFormat="1" ht="15">
      <c r="A1231" s="296"/>
      <c r="B1231" s="26" t="s">
        <v>32</v>
      </c>
      <c r="C1231" s="72">
        <f t="shared" si="284"/>
        <v>4</v>
      </c>
      <c r="D1231" s="72">
        <v>0</v>
      </c>
      <c r="E1231" s="72">
        <v>4</v>
      </c>
      <c r="F1231" s="72">
        <v>0</v>
      </c>
      <c r="G1231" s="72">
        <v>0</v>
      </c>
      <c r="H1231" s="72">
        <v>0</v>
      </c>
      <c r="I1231" s="72">
        <v>0</v>
      </c>
    </row>
    <row r="1232" spans="1:9" s="262" customFormat="1" ht="15" customHeight="1">
      <c r="A1232" s="464" t="s">
        <v>499</v>
      </c>
      <c r="B1232" s="218" t="s">
        <v>31</v>
      </c>
      <c r="C1232" s="205">
        <f t="shared" si="284"/>
        <v>75</v>
      </c>
      <c r="D1232" s="205">
        <v>0</v>
      </c>
      <c r="E1232" s="205">
        <v>75</v>
      </c>
      <c r="F1232" s="205">
        <v>0</v>
      </c>
      <c r="G1232" s="205">
        <v>0</v>
      </c>
      <c r="H1232" s="205">
        <v>0</v>
      </c>
      <c r="I1232" s="205">
        <v>0</v>
      </c>
    </row>
    <row r="1233" spans="1:9" s="262" customFormat="1" ht="15">
      <c r="A1233" s="296"/>
      <c r="B1233" s="219" t="s">
        <v>32</v>
      </c>
      <c r="C1233" s="205">
        <f t="shared" si="284"/>
        <v>75</v>
      </c>
      <c r="D1233" s="205">
        <v>0</v>
      </c>
      <c r="E1233" s="205">
        <v>75</v>
      </c>
      <c r="F1233" s="205">
        <v>0</v>
      </c>
      <c r="G1233" s="205">
        <v>0</v>
      </c>
      <c r="H1233" s="205">
        <v>0</v>
      </c>
      <c r="I1233" s="205">
        <v>0</v>
      </c>
    </row>
    <row r="1234" spans="1:9" s="262" customFormat="1" ht="15" customHeight="1">
      <c r="A1234" s="464" t="s">
        <v>470</v>
      </c>
      <c r="B1234" s="218" t="s">
        <v>31</v>
      </c>
      <c r="C1234" s="205">
        <f t="shared" si="284"/>
        <v>30</v>
      </c>
      <c r="D1234" s="205">
        <v>0</v>
      </c>
      <c r="E1234" s="205">
        <v>30</v>
      </c>
      <c r="F1234" s="205">
        <v>0</v>
      </c>
      <c r="G1234" s="205">
        <v>0</v>
      </c>
      <c r="H1234" s="205">
        <v>0</v>
      </c>
      <c r="I1234" s="205">
        <v>0</v>
      </c>
    </row>
    <row r="1235" spans="1:9" s="262" customFormat="1" ht="15">
      <c r="A1235" s="296"/>
      <c r="B1235" s="219" t="s">
        <v>32</v>
      </c>
      <c r="C1235" s="205">
        <f t="shared" si="284"/>
        <v>30</v>
      </c>
      <c r="D1235" s="205">
        <v>0</v>
      </c>
      <c r="E1235" s="205">
        <v>30</v>
      </c>
      <c r="F1235" s="205">
        <v>0</v>
      </c>
      <c r="G1235" s="205">
        <v>0</v>
      </c>
      <c r="H1235" s="205">
        <v>0</v>
      </c>
      <c r="I1235" s="205">
        <v>0</v>
      </c>
    </row>
    <row r="1236" spans="1:9" s="262" customFormat="1" ht="15.75" customHeight="1">
      <c r="A1236" s="464" t="s">
        <v>500</v>
      </c>
      <c r="B1236" s="218" t="s">
        <v>31</v>
      </c>
      <c r="C1236" s="205">
        <f t="shared" si="284"/>
        <v>0</v>
      </c>
      <c r="D1236" s="205">
        <v>0</v>
      </c>
      <c r="E1236" s="205">
        <f>7-7</f>
        <v>0</v>
      </c>
      <c r="F1236" s="205">
        <v>0</v>
      </c>
      <c r="G1236" s="205">
        <v>0</v>
      </c>
      <c r="H1236" s="205">
        <v>0</v>
      </c>
      <c r="I1236" s="205">
        <v>0</v>
      </c>
    </row>
    <row r="1237" spans="1:9" s="262" customFormat="1" ht="15">
      <c r="A1237" s="296"/>
      <c r="B1237" s="219" t="s">
        <v>32</v>
      </c>
      <c r="C1237" s="205">
        <f t="shared" si="284"/>
        <v>0</v>
      </c>
      <c r="D1237" s="205">
        <v>0</v>
      </c>
      <c r="E1237" s="205">
        <f>7-7</f>
        <v>0</v>
      </c>
      <c r="F1237" s="205">
        <v>0</v>
      </c>
      <c r="G1237" s="205">
        <v>0</v>
      </c>
      <c r="H1237" s="205">
        <v>0</v>
      </c>
      <c r="I1237" s="205">
        <v>0</v>
      </c>
    </row>
    <row r="1238" spans="1:9" s="262" customFormat="1" ht="15" customHeight="1">
      <c r="A1238" s="464" t="s">
        <v>501</v>
      </c>
      <c r="B1238" s="218" t="s">
        <v>31</v>
      </c>
      <c r="C1238" s="205">
        <f t="shared" si="284"/>
        <v>75</v>
      </c>
      <c r="D1238" s="205">
        <v>0</v>
      </c>
      <c r="E1238" s="205">
        <v>75</v>
      </c>
      <c r="F1238" s="205">
        <v>0</v>
      </c>
      <c r="G1238" s="205">
        <v>0</v>
      </c>
      <c r="H1238" s="205">
        <v>0</v>
      </c>
      <c r="I1238" s="205">
        <v>0</v>
      </c>
    </row>
    <row r="1239" spans="1:9" s="262" customFormat="1" ht="15">
      <c r="A1239" s="296"/>
      <c r="B1239" s="219" t="s">
        <v>32</v>
      </c>
      <c r="C1239" s="205">
        <f t="shared" si="284"/>
        <v>75</v>
      </c>
      <c r="D1239" s="205">
        <v>0</v>
      </c>
      <c r="E1239" s="205">
        <v>75</v>
      </c>
      <c r="F1239" s="205">
        <v>0</v>
      </c>
      <c r="G1239" s="205">
        <v>0</v>
      </c>
      <c r="H1239" s="205">
        <v>0</v>
      </c>
      <c r="I1239" s="205">
        <v>0</v>
      </c>
    </row>
    <row r="1240" spans="1:9" s="262" customFormat="1" ht="15.75" customHeight="1">
      <c r="A1240" s="464" t="s">
        <v>502</v>
      </c>
      <c r="B1240" s="218" t="s">
        <v>31</v>
      </c>
      <c r="C1240" s="205">
        <f t="shared" si="284"/>
        <v>5</v>
      </c>
      <c r="D1240" s="205">
        <v>0</v>
      </c>
      <c r="E1240" s="205">
        <v>5</v>
      </c>
      <c r="F1240" s="205">
        <v>0</v>
      </c>
      <c r="G1240" s="205">
        <v>0</v>
      </c>
      <c r="H1240" s="205">
        <v>0</v>
      </c>
      <c r="I1240" s="205">
        <v>0</v>
      </c>
    </row>
    <row r="1241" spans="1:9" s="262" customFormat="1" ht="15">
      <c r="A1241" s="296"/>
      <c r="B1241" s="219" t="s">
        <v>32</v>
      </c>
      <c r="C1241" s="205">
        <f t="shared" si="284"/>
        <v>5</v>
      </c>
      <c r="D1241" s="205">
        <v>0</v>
      </c>
      <c r="E1241" s="205">
        <v>5</v>
      </c>
      <c r="F1241" s="205">
        <v>0</v>
      </c>
      <c r="G1241" s="205">
        <v>0</v>
      </c>
      <c r="H1241" s="205">
        <v>0</v>
      </c>
      <c r="I1241" s="205">
        <v>0</v>
      </c>
    </row>
    <row r="1242" spans="1:9" s="262" customFormat="1" ht="15" customHeight="1">
      <c r="A1242" s="355" t="s">
        <v>503</v>
      </c>
      <c r="B1242" s="218" t="s">
        <v>31</v>
      </c>
      <c r="C1242" s="205">
        <f t="shared" si="284"/>
        <v>13</v>
      </c>
      <c r="D1242" s="205">
        <v>0</v>
      </c>
      <c r="E1242" s="205">
        <v>13</v>
      </c>
      <c r="F1242" s="205">
        <v>0</v>
      </c>
      <c r="G1242" s="205">
        <v>0</v>
      </c>
      <c r="H1242" s="205">
        <v>0</v>
      </c>
      <c r="I1242" s="205">
        <v>0</v>
      </c>
    </row>
    <row r="1243" spans="1:9" s="27" customFormat="1" ht="15">
      <c r="A1243" s="296"/>
      <c r="B1243" s="26" t="s">
        <v>32</v>
      </c>
      <c r="C1243" s="72">
        <f t="shared" si="284"/>
        <v>13</v>
      </c>
      <c r="D1243" s="72">
        <v>0</v>
      </c>
      <c r="E1243" s="72">
        <v>13</v>
      </c>
      <c r="F1243" s="72">
        <v>0</v>
      </c>
      <c r="G1243" s="72">
        <v>0</v>
      </c>
      <c r="H1243" s="72">
        <v>0</v>
      </c>
      <c r="I1243" s="72">
        <v>0</v>
      </c>
    </row>
    <row r="1244" spans="1:9" s="262" customFormat="1" ht="29.25" customHeight="1">
      <c r="A1244" s="355" t="s">
        <v>504</v>
      </c>
      <c r="B1244" s="218" t="s">
        <v>31</v>
      </c>
      <c r="C1244" s="205">
        <f t="shared" si="284"/>
        <v>50</v>
      </c>
      <c r="D1244" s="205">
        <v>0</v>
      </c>
      <c r="E1244" s="205">
        <v>50</v>
      </c>
      <c r="F1244" s="205">
        <v>0</v>
      </c>
      <c r="G1244" s="205">
        <v>0</v>
      </c>
      <c r="H1244" s="205">
        <v>0</v>
      </c>
      <c r="I1244" s="205">
        <v>0</v>
      </c>
    </row>
    <row r="1245" spans="1:9" s="262" customFormat="1" ht="15">
      <c r="A1245" s="296"/>
      <c r="B1245" s="219" t="s">
        <v>32</v>
      </c>
      <c r="C1245" s="205">
        <f t="shared" si="284"/>
        <v>50</v>
      </c>
      <c r="D1245" s="205">
        <v>0</v>
      </c>
      <c r="E1245" s="205">
        <v>50</v>
      </c>
      <c r="F1245" s="205">
        <v>0</v>
      </c>
      <c r="G1245" s="205">
        <v>0</v>
      </c>
      <c r="H1245" s="205">
        <v>0</v>
      </c>
      <c r="I1245" s="205">
        <v>0</v>
      </c>
    </row>
    <row r="1246" spans="1:9" s="262" customFormat="1" ht="12.75" customHeight="1">
      <c r="A1246" s="464" t="s">
        <v>505</v>
      </c>
      <c r="B1246" s="218" t="s">
        <v>31</v>
      </c>
      <c r="C1246" s="205">
        <f t="shared" si="284"/>
        <v>48</v>
      </c>
      <c r="D1246" s="205">
        <v>0</v>
      </c>
      <c r="E1246" s="205">
        <v>48</v>
      </c>
      <c r="F1246" s="205">
        <v>0</v>
      </c>
      <c r="G1246" s="205">
        <v>0</v>
      </c>
      <c r="H1246" s="205">
        <v>0</v>
      </c>
      <c r="I1246" s="205">
        <v>0</v>
      </c>
    </row>
    <row r="1247" spans="1:9" s="262" customFormat="1" ht="15">
      <c r="A1247" s="296"/>
      <c r="B1247" s="219" t="s">
        <v>32</v>
      </c>
      <c r="C1247" s="205">
        <f t="shared" si="284"/>
        <v>48</v>
      </c>
      <c r="D1247" s="205">
        <v>0</v>
      </c>
      <c r="E1247" s="205">
        <v>48</v>
      </c>
      <c r="F1247" s="205">
        <v>0</v>
      </c>
      <c r="G1247" s="205">
        <v>0</v>
      </c>
      <c r="H1247" s="205">
        <v>0</v>
      </c>
      <c r="I1247" s="205">
        <v>0</v>
      </c>
    </row>
    <row r="1248" spans="1:9" s="262" customFormat="1" ht="29.25" customHeight="1">
      <c r="A1248" s="355" t="s">
        <v>506</v>
      </c>
      <c r="B1248" s="218" t="s">
        <v>31</v>
      </c>
      <c r="C1248" s="205">
        <f t="shared" si="284"/>
        <v>17</v>
      </c>
      <c r="D1248" s="205">
        <v>0</v>
      </c>
      <c r="E1248" s="205">
        <v>17</v>
      </c>
      <c r="F1248" s="205">
        <v>0</v>
      </c>
      <c r="G1248" s="205">
        <v>0</v>
      </c>
      <c r="H1248" s="205">
        <v>0</v>
      </c>
      <c r="I1248" s="205">
        <v>0</v>
      </c>
    </row>
    <row r="1249" spans="1:9" s="27" customFormat="1" ht="15">
      <c r="A1249" s="296"/>
      <c r="B1249" s="26" t="s">
        <v>32</v>
      </c>
      <c r="C1249" s="72">
        <f t="shared" si="284"/>
        <v>17</v>
      </c>
      <c r="D1249" s="72">
        <v>0</v>
      </c>
      <c r="E1249" s="72">
        <v>17</v>
      </c>
      <c r="F1249" s="72">
        <v>0</v>
      </c>
      <c r="G1249" s="72">
        <v>0</v>
      </c>
      <c r="H1249" s="72">
        <v>0</v>
      </c>
      <c r="I1249" s="72">
        <v>0</v>
      </c>
    </row>
    <row r="1250" spans="1:9" s="262" customFormat="1" ht="20.25" customHeight="1">
      <c r="A1250" s="586" t="s">
        <v>507</v>
      </c>
      <c r="B1250" s="218" t="s">
        <v>31</v>
      </c>
      <c r="C1250" s="205">
        <f t="shared" si="284"/>
        <v>31</v>
      </c>
      <c r="D1250" s="205">
        <v>0</v>
      </c>
      <c r="E1250" s="205">
        <v>31</v>
      </c>
      <c r="F1250" s="205">
        <v>0</v>
      </c>
      <c r="G1250" s="205">
        <v>0</v>
      </c>
      <c r="H1250" s="205">
        <v>0</v>
      </c>
      <c r="I1250" s="205">
        <v>0</v>
      </c>
    </row>
    <row r="1251" spans="1:9" s="27" customFormat="1" ht="15">
      <c r="A1251" s="296"/>
      <c r="B1251" s="26" t="s">
        <v>32</v>
      </c>
      <c r="C1251" s="72">
        <f t="shared" si="284"/>
        <v>31</v>
      </c>
      <c r="D1251" s="72">
        <v>0</v>
      </c>
      <c r="E1251" s="72">
        <v>31</v>
      </c>
      <c r="F1251" s="72">
        <v>0</v>
      </c>
      <c r="G1251" s="72">
        <v>0</v>
      </c>
      <c r="H1251" s="72">
        <v>0</v>
      </c>
      <c r="I1251" s="72">
        <v>0</v>
      </c>
    </row>
    <row r="1252" spans="1:9" s="127" customFormat="1">
      <c r="A1252" s="142" t="s">
        <v>508</v>
      </c>
      <c r="B1252" s="125" t="s">
        <v>31</v>
      </c>
      <c r="C1252" s="126">
        <f t="shared" si="284"/>
        <v>1291.33</v>
      </c>
      <c r="D1252" s="126">
        <f>D1254+D1256+D1258+D1260+D1262+D1264+D1266+D1268+D1270+D1272+D1274</f>
        <v>1105.33</v>
      </c>
      <c r="E1252" s="126">
        <f t="shared" ref="E1252:I1253" si="285">E1254+E1256+E1258+E1260+E1262+E1264+E1266+E1268+E1270+E1272+E1274</f>
        <v>186</v>
      </c>
      <c r="F1252" s="126">
        <f t="shared" si="285"/>
        <v>0</v>
      </c>
      <c r="G1252" s="126">
        <f t="shared" si="285"/>
        <v>0</v>
      </c>
      <c r="H1252" s="126">
        <f t="shared" si="285"/>
        <v>0</v>
      </c>
      <c r="I1252" s="126">
        <f t="shared" si="285"/>
        <v>0</v>
      </c>
    </row>
    <row r="1253" spans="1:9" s="127" customFormat="1">
      <c r="A1253" s="135"/>
      <c r="B1253" s="128" t="s">
        <v>32</v>
      </c>
      <c r="C1253" s="126">
        <f t="shared" si="284"/>
        <v>1291.33</v>
      </c>
      <c r="D1253" s="126">
        <f>D1255+D1257+D1259+D1261+D1263+D1265+D1267+D1269+D1271+D1273+D1275</f>
        <v>1105.33</v>
      </c>
      <c r="E1253" s="126">
        <f t="shared" si="285"/>
        <v>186</v>
      </c>
      <c r="F1253" s="126">
        <f t="shared" si="285"/>
        <v>0</v>
      </c>
      <c r="G1253" s="126">
        <f t="shared" si="285"/>
        <v>0</v>
      </c>
      <c r="H1253" s="126">
        <f t="shared" si="285"/>
        <v>0</v>
      </c>
      <c r="I1253" s="126">
        <f t="shared" si="285"/>
        <v>0</v>
      </c>
    </row>
    <row r="1254" spans="1:9" s="215" customFormat="1" ht="30">
      <c r="A1254" s="299" t="s">
        <v>509</v>
      </c>
      <c r="B1254" s="241" t="s">
        <v>31</v>
      </c>
      <c r="C1254" s="253">
        <f t="shared" si="284"/>
        <v>213</v>
      </c>
      <c r="D1254" s="253">
        <v>213</v>
      </c>
      <c r="E1254" s="253">
        <v>0</v>
      </c>
      <c r="F1254" s="253">
        <v>0</v>
      </c>
      <c r="G1254" s="253">
        <v>0</v>
      </c>
      <c r="H1254" s="253">
        <v>0</v>
      </c>
      <c r="I1254" s="253">
        <v>0</v>
      </c>
    </row>
    <row r="1255" spans="1:9" s="215" customFormat="1">
      <c r="A1255" s="217"/>
      <c r="B1255" s="228" t="s">
        <v>32</v>
      </c>
      <c r="C1255" s="253">
        <f t="shared" si="284"/>
        <v>213</v>
      </c>
      <c r="D1255" s="253">
        <v>213</v>
      </c>
      <c r="E1255" s="253">
        <v>0</v>
      </c>
      <c r="F1255" s="253">
        <v>0</v>
      </c>
      <c r="G1255" s="253">
        <v>0</v>
      </c>
      <c r="H1255" s="253">
        <v>0</v>
      </c>
      <c r="I1255" s="253">
        <v>0</v>
      </c>
    </row>
    <row r="1256" spans="1:9" s="215" customFormat="1" ht="15">
      <c r="A1256" s="299" t="s">
        <v>510</v>
      </c>
      <c r="B1256" s="241" t="s">
        <v>31</v>
      </c>
      <c r="C1256" s="253">
        <f t="shared" si="284"/>
        <v>200</v>
      </c>
      <c r="D1256" s="253">
        <v>200</v>
      </c>
      <c r="E1256" s="253">
        <v>0</v>
      </c>
      <c r="F1256" s="253">
        <v>0</v>
      </c>
      <c r="G1256" s="253">
        <v>0</v>
      </c>
      <c r="H1256" s="253">
        <v>0</v>
      </c>
      <c r="I1256" s="253">
        <v>0</v>
      </c>
    </row>
    <row r="1257" spans="1:9" s="215" customFormat="1">
      <c r="A1257" s="217"/>
      <c r="B1257" s="228" t="s">
        <v>32</v>
      </c>
      <c r="C1257" s="253">
        <f t="shared" si="284"/>
        <v>200</v>
      </c>
      <c r="D1257" s="253">
        <v>200</v>
      </c>
      <c r="E1257" s="253">
        <v>0</v>
      </c>
      <c r="F1257" s="253">
        <v>0</v>
      </c>
      <c r="G1257" s="253">
        <v>0</v>
      </c>
      <c r="H1257" s="253">
        <v>0</v>
      </c>
      <c r="I1257" s="253">
        <v>0</v>
      </c>
    </row>
    <row r="1258" spans="1:9" s="215" customFormat="1" ht="15">
      <c r="A1258" s="299" t="s">
        <v>511</v>
      </c>
      <c r="B1258" s="241" t="s">
        <v>31</v>
      </c>
      <c r="C1258" s="253">
        <f t="shared" si="284"/>
        <v>525.33000000000004</v>
      </c>
      <c r="D1258" s="253">
        <v>525.33000000000004</v>
      </c>
      <c r="E1258" s="253">
        <v>0</v>
      </c>
      <c r="F1258" s="253">
        <v>0</v>
      </c>
      <c r="G1258" s="253">
        <v>0</v>
      </c>
      <c r="H1258" s="253">
        <v>0</v>
      </c>
      <c r="I1258" s="253">
        <v>0</v>
      </c>
    </row>
    <row r="1259" spans="1:9" s="215" customFormat="1">
      <c r="A1259" s="217"/>
      <c r="B1259" s="228" t="s">
        <v>32</v>
      </c>
      <c r="C1259" s="253">
        <f t="shared" si="284"/>
        <v>525.33000000000004</v>
      </c>
      <c r="D1259" s="253">
        <v>525.33000000000004</v>
      </c>
      <c r="E1259" s="253">
        <v>0</v>
      </c>
      <c r="F1259" s="253">
        <v>0</v>
      </c>
      <c r="G1259" s="253">
        <v>0</v>
      </c>
      <c r="H1259" s="253">
        <v>0</v>
      </c>
      <c r="I1259" s="253">
        <v>0</v>
      </c>
    </row>
    <row r="1260" spans="1:9" s="215" customFormat="1" ht="15">
      <c r="A1260" s="299" t="s">
        <v>512</v>
      </c>
      <c r="B1260" s="241" t="s">
        <v>31</v>
      </c>
      <c r="C1260" s="253">
        <f t="shared" si="284"/>
        <v>37</v>
      </c>
      <c r="D1260" s="253">
        <v>37</v>
      </c>
      <c r="E1260" s="253">
        <v>0</v>
      </c>
      <c r="F1260" s="253">
        <v>0</v>
      </c>
      <c r="G1260" s="253">
        <v>0</v>
      </c>
      <c r="H1260" s="253">
        <v>0</v>
      </c>
      <c r="I1260" s="253">
        <v>0</v>
      </c>
    </row>
    <row r="1261" spans="1:9" s="215" customFormat="1">
      <c r="A1261" s="217"/>
      <c r="B1261" s="228" t="s">
        <v>32</v>
      </c>
      <c r="C1261" s="253">
        <f t="shared" si="284"/>
        <v>37</v>
      </c>
      <c r="D1261" s="253">
        <v>37</v>
      </c>
      <c r="E1261" s="253">
        <v>0</v>
      </c>
      <c r="F1261" s="253">
        <v>0</v>
      </c>
      <c r="G1261" s="253">
        <v>0</v>
      </c>
      <c r="H1261" s="253">
        <v>0</v>
      </c>
      <c r="I1261" s="253">
        <v>0</v>
      </c>
    </row>
    <row r="1262" spans="1:9" s="215" customFormat="1" ht="13.5" customHeight="1">
      <c r="A1262" s="321" t="s">
        <v>513</v>
      </c>
      <c r="B1262" s="241" t="s">
        <v>31</v>
      </c>
      <c r="C1262" s="253">
        <f t="shared" si="284"/>
        <v>25</v>
      </c>
      <c r="D1262" s="253">
        <v>25</v>
      </c>
      <c r="E1262" s="253">
        <v>0</v>
      </c>
      <c r="F1262" s="253">
        <v>0</v>
      </c>
      <c r="G1262" s="253">
        <v>0</v>
      </c>
      <c r="H1262" s="253">
        <v>0</v>
      </c>
      <c r="I1262" s="253">
        <v>0</v>
      </c>
    </row>
    <row r="1263" spans="1:9" s="215" customFormat="1">
      <c r="A1263" s="217"/>
      <c r="B1263" s="228" t="s">
        <v>32</v>
      </c>
      <c r="C1263" s="253">
        <f t="shared" si="284"/>
        <v>25</v>
      </c>
      <c r="D1263" s="253">
        <v>25</v>
      </c>
      <c r="E1263" s="253">
        <v>0</v>
      </c>
      <c r="F1263" s="253">
        <v>0</v>
      </c>
      <c r="G1263" s="253">
        <v>0</v>
      </c>
      <c r="H1263" s="253">
        <v>0</v>
      </c>
      <c r="I1263" s="253">
        <v>0</v>
      </c>
    </row>
    <row r="1264" spans="1:9" s="215" customFormat="1" ht="15">
      <c r="A1264" s="458" t="s">
        <v>514</v>
      </c>
      <c r="B1264" s="241" t="s">
        <v>31</v>
      </c>
      <c r="C1264" s="253">
        <f t="shared" si="284"/>
        <v>105</v>
      </c>
      <c r="D1264" s="253">
        <v>105</v>
      </c>
      <c r="E1264" s="253">
        <v>0</v>
      </c>
      <c r="F1264" s="253">
        <v>0</v>
      </c>
      <c r="G1264" s="253">
        <v>0</v>
      </c>
      <c r="H1264" s="253">
        <v>0</v>
      </c>
      <c r="I1264" s="253">
        <v>0</v>
      </c>
    </row>
    <row r="1265" spans="1:9" s="215" customFormat="1">
      <c r="A1265" s="217"/>
      <c r="B1265" s="228" t="s">
        <v>32</v>
      </c>
      <c r="C1265" s="253">
        <f t="shared" si="284"/>
        <v>105</v>
      </c>
      <c r="D1265" s="253">
        <v>105</v>
      </c>
      <c r="E1265" s="253">
        <v>0</v>
      </c>
      <c r="F1265" s="253">
        <v>0</v>
      </c>
      <c r="G1265" s="253">
        <v>0</v>
      </c>
      <c r="H1265" s="253">
        <v>0</v>
      </c>
      <c r="I1265" s="253">
        <v>0</v>
      </c>
    </row>
    <row r="1266" spans="1:9" s="215" customFormat="1" ht="15">
      <c r="A1266" s="355" t="s">
        <v>515</v>
      </c>
      <c r="B1266" s="241" t="s">
        <v>31</v>
      </c>
      <c r="C1266" s="253">
        <f t="shared" si="284"/>
        <v>15</v>
      </c>
      <c r="D1266" s="253">
        <v>0</v>
      </c>
      <c r="E1266" s="253">
        <v>15</v>
      </c>
      <c r="F1266" s="253">
        <v>0</v>
      </c>
      <c r="G1266" s="253">
        <v>0</v>
      </c>
      <c r="H1266" s="253">
        <v>0</v>
      </c>
      <c r="I1266" s="253">
        <v>0</v>
      </c>
    </row>
    <row r="1267" spans="1:9" s="20" customFormat="1">
      <c r="A1267" s="12"/>
      <c r="B1267" s="62" t="s">
        <v>32</v>
      </c>
      <c r="C1267" s="64">
        <f t="shared" si="284"/>
        <v>15</v>
      </c>
      <c r="D1267" s="64">
        <v>0</v>
      </c>
      <c r="E1267" s="64">
        <v>15</v>
      </c>
      <c r="F1267" s="64">
        <v>0</v>
      </c>
      <c r="G1267" s="64">
        <v>0</v>
      </c>
      <c r="H1267" s="64">
        <v>0</v>
      </c>
      <c r="I1267" s="64">
        <v>0</v>
      </c>
    </row>
    <row r="1268" spans="1:9" s="215" customFormat="1" ht="15">
      <c r="A1268" s="355" t="s">
        <v>516</v>
      </c>
      <c r="B1268" s="241" t="s">
        <v>31</v>
      </c>
      <c r="C1268" s="253">
        <f t="shared" si="284"/>
        <v>133</v>
      </c>
      <c r="D1268" s="253">
        <v>0</v>
      </c>
      <c r="E1268" s="253">
        <v>133</v>
      </c>
      <c r="F1268" s="253">
        <v>0</v>
      </c>
      <c r="G1268" s="253">
        <v>0</v>
      </c>
      <c r="H1268" s="253">
        <v>0</v>
      </c>
      <c r="I1268" s="253">
        <v>0</v>
      </c>
    </row>
    <row r="1269" spans="1:9" s="215" customFormat="1">
      <c r="A1269" s="217"/>
      <c r="B1269" s="228" t="s">
        <v>32</v>
      </c>
      <c r="C1269" s="253">
        <f t="shared" si="284"/>
        <v>133</v>
      </c>
      <c r="D1269" s="253">
        <v>0</v>
      </c>
      <c r="E1269" s="253">
        <v>133</v>
      </c>
      <c r="F1269" s="253">
        <v>0</v>
      </c>
      <c r="G1269" s="253">
        <v>0</v>
      </c>
      <c r="H1269" s="253">
        <v>0</v>
      </c>
      <c r="I1269" s="253">
        <v>0</v>
      </c>
    </row>
    <row r="1270" spans="1:9" s="215" customFormat="1" ht="15">
      <c r="A1270" s="355" t="s">
        <v>517</v>
      </c>
      <c r="B1270" s="241" t="s">
        <v>31</v>
      </c>
      <c r="C1270" s="253">
        <f t="shared" si="284"/>
        <v>20</v>
      </c>
      <c r="D1270" s="253">
        <v>0</v>
      </c>
      <c r="E1270" s="253">
        <v>20</v>
      </c>
      <c r="F1270" s="253">
        <v>0</v>
      </c>
      <c r="G1270" s="253">
        <v>0</v>
      </c>
      <c r="H1270" s="253">
        <v>0</v>
      </c>
      <c r="I1270" s="253">
        <v>0</v>
      </c>
    </row>
    <row r="1271" spans="1:9" s="215" customFormat="1">
      <c r="A1271" s="217"/>
      <c r="B1271" s="228" t="s">
        <v>32</v>
      </c>
      <c r="C1271" s="253">
        <f t="shared" si="284"/>
        <v>20</v>
      </c>
      <c r="D1271" s="253">
        <v>0</v>
      </c>
      <c r="E1271" s="253">
        <v>20</v>
      </c>
      <c r="F1271" s="253">
        <v>0</v>
      </c>
      <c r="G1271" s="253">
        <v>0</v>
      </c>
      <c r="H1271" s="253">
        <v>0</v>
      </c>
      <c r="I1271" s="253">
        <v>0</v>
      </c>
    </row>
    <row r="1272" spans="1:9" s="215" customFormat="1" ht="14.25">
      <c r="A1272" s="589" t="s">
        <v>518</v>
      </c>
      <c r="B1272" s="241" t="s">
        <v>31</v>
      </c>
      <c r="C1272" s="253">
        <f t="shared" si="284"/>
        <v>11</v>
      </c>
      <c r="D1272" s="253">
        <v>0</v>
      </c>
      <c r="E1272" s="253">
        <v>11</v>
      </c>
      <c r="F1272" s="253">
        <v>0</v>
      </c>
      <c r="G1272" s="253">
        <v>0</v>
      </c>
      <c r="H1272" s="253">
        <v>0</v>
      </c>
      <c r="I1272" s="253">
        <v>0</v>
      </c>
    </row>
    <row r="1273" spans="1:9" s="215" customFormat="1">
      <c r="A1273" s="217"/>
      <c r="B1273" s="228" t="s">
        <v>32</v>
      </c>
      <c r="C1273" s="253">
        <f t="shared" si="284"/>
        <v>11</v>
      </c>
      <c r="D1273" s="253">
        <v>0</v>
      </c>
      <c r="E1273" s="253">
        <v>11</v>
      </c>
      <c r="F1273" s="253">
        <v>0</v>
      </c>
      <c r="G1273" s="253">
        <v>0</v>
      </c>
      <c r="H1273" s="253">
        <v>0</v>
      </c>
      <c r="I1273" s="253">
        <v>0</v>
      </c>
    </row>
    <row r="1274" spans="1:9" s="215" customFormat="1" ht="14.25">
      <c r="A1274" s="589" t="s">
        <v>519</v>
      </c>
      <c r="B1274" s="241" t="s">
        <v>31</v>
      </c>
      <c r="C1274" s="253">
        <f t="shared" si="284"/>
        <v>7</v>
      </c>
      <c r="D1274" s="253">
        <v>0</v>
      </c>
      <c r="E1274" s="253">
        <v>7</v>
      </c>
      <c r="F1274" s="253">
        <v>0</v>
      </c>
      <c r="G1274" s="253">
        <v>0</v>
      </c>
      <c r="H1274" s="253">
        <v>0</v>
      </c>
      <c r="I1274" s="253">
        <v>0</v>
      </c>
    </row>
    <row r="1275" spans="1:9" s="215" customFormat="1">
      <c r="A1275" s="217"/>
      <c r="B1275" s="228" t="s">
        <v>32</v>
      </c>
      <c r="C1275" s="253">
        <f t="shared" si="284"/>
        <v>7</v>
      </c>
      <c r="D1275" s="253">
        <v>0</v>
      </c>
      <c r="E1275" s="253">
        <v>7</v>
      </c>
      <c r="F1275" s="253">
        <v>0</v>
      </c>
      <c r="G1275" s="253">
        <v>0</v>
      </c>
      <c r="H1275" s="253">
        <v>0</v>
      </c>
      <c r="I1275" s="253">
        <v>0</v>
      </c>
    </row>
    <row r="1276" spans="1:9" s="260" customFormat="1" ht="29.25" customHeight="1">
      <c r="A1276" s="385" t="s">
        <v>520</v>
      </c>
      <c r="B1276" s="465" t="s">
        <v>31</v>
      </c>
      <c r="C1276" s="307">
        <f t="shared" si="284"/>
        <v>118</v>
      </c>
      <c r="D1276" s="307">
        <f>D1292+D1294+D1296+D1298</f>
        <v>0</v>
      </c>
      <c r="E1276" s="307">
        <f t="shared" ref="E1276:I1276" si="286">E1292+E1294+E1296+E1298</f>
        <v>118</v>
      </c>
      <c r="F1276" s="307">
        <f t="shared" si="286"/>
        <v>0</v>
      </c>
      <c r="G1276" s="307">
        <f t="shared" si="286"/>
        <v>0</v>
      </c>
      <c r="H1276" s="307">
        <f t="shared" si="286"/>
        <v>0</v>
      </c>
      <c r="I1276" s="307">
        <f t="shared" si="286"/>
        <v>0</v>
      </c>
    </row>
    <row r="1277" spans="1:9" s="260" customFormat="1">
      <c r="A1277" s="341"/>
      <c r="B1277" s="305" t="s">
        <v>32</v>
      </c>
      <c r="C1277" s="307">
        <f t="shared" si="284"/>
        <v>118</v>
      </c>
      <c r="D1277" s="307">
        <f>D1293+D1295+D1297+D1299</f>
        <v>0</v>
      </c>
      <c r="E1277" s="307">
        <f t="shared" ref="E1277:I1277" si="287">E1293+E1295+E1297+E1299</f>
        <v>118</v>
      </c>
      <c r="F1277" s="307">
        <f t="shared" si="287"/>
        <v>0</v>
      </c>
      <c r="G1277" s="307">
        <f t="shared" si="287"/>
        <v>0</v>
      </c>
      <c r="H1277" s="307">
        <f t="shared" si="287"/>
        <v>0</v>
      </c>
      <c r="I1277" s="307">
        <f t="shared" si="287"/>
        <v>0</v>
      </c>
    </row>
    <row r="1278" spans="1:9" s="215" customFormat="1" hidden="1">
      <c r="A1278" s="280" t="s">
        <v>43</v>
      </c>
      <c r="B1278" s="241" t="s">
        <v>31</v>
      </c>
      <c r="C1278" s="253" t="e">
        <f t="shared" si="284"/>
        <v>#REF!</v>
      </c>
      <c r="D1278" s="307" t="e">
        <f>#REF!+#REF!+#REF!+#REF!+#REF!+#REF!+#REF!+#REF!+D1300</f>
        <v>#REF!</v>
      </c>
      <c r="E1278" s="253">
        <f t="shared" ref="E1278:E1291" si="288">100+49</f>
        <v>149</v>
      </c>
      <c r="F1278" s="253">
        <f t="shared" ref="F1278:I1279" si="289">F1280</f>
        <v>0</v>
      </c>
      <c r="G1278" s="253">
        <f t="shared" si="289"/>
        <v>0</v>
      </c>
      <c r="H1278" s="253">
        <f t="shared" si="289"/>
        <v>0</v>
      </c>
      <c r="I1278" s="253">
        <f t="shared" si="289"/>
        <v>0</v>
      </c>
    </row>
    <row r="1279" spans="1:9" s="215" customFormat="1" hidden="1">
      <c r="A1279" s="217"/>
      <c r="B1279" s="228" t="s">
        <v>32</v>
      </c>
      <c r="C1279" s="253" t="e">
        <f t="shared" si="284"/>
        <v>#REF!</v>
      </c>
      <c r="D1279" s="307" t="e">
        <f>#REF!+#REF!+#REF!+#REF!+#REF!+#REF!+#REF!+#REF!+D1301</f>
        <v>#REF!</v>
      </c>
      <c r="E1279" s="253">
        <f t="shared" si="288"/>
        <v>149</v>
      </c>
      <c r="F1279" s="253">
        <f t="shared" si="289"/>
        <v>0</v>
      </c>
      <c r="G1279" s="253">
        <f t="shared" si="289"/>
        <v>0</v>
      </c>
      <c r="H1279" s="253">
        <f t="shared" si="289"/>
        <v>0</v>
      </c>
      <c r="I1279" s="253">
        <f t="shared" si="289"/>
        <v>0</v>
      </c>
    </row>
    <row r="1280" spans="1:9" s="215" customFormat="1" hidden="1">
      <c r="A1280" s="460" t="s">
        <v>521</v>
      </c>
      <c r="B1280" s="218" t="s">
        <v>31</v>
      </c>
      <c r="C1280" s="253" t="e">
        <f t="shared" si="284"/>
        <v>#REF!</v>
      </c>
      <c r="D1280" s="307" t="e">
        <f>#REF!+#REF!+#REF!+#REF!+#REF!+#REF!+#REF!+D1300+#REF!</f>
        <v>#REF!</v>
      </c>
      <c r="E1280" s="253">
        <f t="shared" si="288"/>
        <v>149</v>
      </c>
      <c r="F1280" s="253">
        <v>0</v>
      </c>
      <c r="G1280" s="253">
        <v>0</v>
      </c>
      <c r="H1280" s="253">
        <v>0</v>
      </c>
      <c r="I1280" s="253">
        <v>0</v>
      </c>
    </row>
    <row r="1281" spans="1:9" s="215" customFormat="1" hidden="1">
      <c r="A1281" s="217"/>
      <c r="B1281" s="219" t="s">
        <v>32</v>
      </c>
      <c r="C1281" s="253" t="e">
        <f t="shared" si="284"/>
        <v>#REF!</v>
      </c>
      <c r="D1281" s="307" t="e">
        <f>#REF!+#REF!+#REF!+#REF!+#REF!+#REF!+#REF!+D1301+#REF!</f>
        <v>#REF!</v>
      </c>
      <c r="E1281" s="253">
        <f t="shared" si="288"/>
        <v>149</v>
      </c>
      <c r="F1281" s="253">
        <v>0</v>
      </c>
      <c r="G1281" s="253">
        <v>0</v>
      </c>
      <c r="H1281" s="253">
        <v>0</v>
      </c>
      <c r="I1281" s="253">
        <v>0</v>
      </c>
    </row>
    <row r="1282" spans="1:9" s="215" customFormat="1" hidden="1">
      <c r="A1282" s="280" t="s">
        <v>44</v>
      </c>
      <c r="B1282" s="241" t="s">
        <v>31</v>
      </c>
      <c r="C1282" s="253" t="e">
        <f t="shared" si="284"/>
        <v>#REF!</v>
      </c>
      <c r="D1282" s="307" t="e">
        <f>#REF!+#REF!+#REF!+#REF!+#REF!+#REF!+D1300+#REF!+#REF!</f>
        <v>#REF!</v>
      </c>
      <c r="E1282" s="253">
        <f t="shared" si="288"/>
        <v>149</v>
      </c>
      <c r="F1282" s="253">
        <f t="shared" ref="F1282:I1283" si="290">F1284+F1286+F1288+F1290</f>
        <v>0</v>
      </c>
      <c r="G1282" s="253">
        <f t="shared" si="290"/>
        <v>0</v>
      </c>
      <c r="H1282" s="253">
        <f t="shared" si="290"/>
        <v>0</v>
      </c>
      <c r="I1282" s="253">
        <f t="shared" si="290"/>
        <v>0</v>
      </c>
    </row>
    <row r="1283" spans="1:9" s="215" customFormat="1" hidden="1">
      <c r="A1283" s="217"/>
      <c r="B1283" s="228" t="s">
        <v>32</v>
      </c>
      <c r="C1283" s="253" t="e">
        <f t="shared" si="284"/>
        <v>#REF!</v>
      </c>
      <c r="D1283" s="307" t="e">
        <f>#REF!+#REF!+#REF!+#REF!+#REF!+#REF!+D1301+#REF!+#REF!</f>
        <v>#REF!</v>
      </c>
      <c r="E1283" s="253">
        <f t="shared" si="288"/>
        <v>149</v>
      </c>
      <c r="F1283" s="253">
        <f t="shared" si="290"/>
        <v>0</v>
      </c>
      <c r="G1283" s="253">
        <f t="shared" si="290"/>
        <v>0</v>
      </c>
      <c r="H1283" s="253">
        <f t="shared" si="290"/>
        <v>0</v>
      </c>
      <c r="I1283" s="253">
        <f t="shared" si="290"/>
        <v>0</v>
      </c>
    </row>
    <row r="1284" spans="1:9" s="215" customFormat="1" hidden="1">
      <c r="A1284" s="460" t="s">
        <v>521</v>
      </c>
      <c r="B1284" s="218" t="s">
        <v>31</v>
      </c>
      <c r="C1284" s="253" t="e">
        <f t="shared" si="284"/>
        <v>#REF!</v>
      </c>
      <c r="D1284" s="307" t="e">
        <f>#REF!+#REF!+#REF!+#REF!+#REF!+D1300+#REF!+#REF!+#REF!</f>
        <v>#REF!</v>
      </c>
      <c r="E1284" s="253">
        <f t="shared" si="288"/>
        <v>149</v>
      </c>
      <c r="F1284" s="253">
        <v>0</v>
      </c>
      <c r="G1284" s="253">
        <v>0</v>
      </c>
      <c r="H1284" s="253">
        <v>0</v>
      </c>
      <c r="I1284" s="253">
        <v>0</v>
      </c>
    </row>
    <row r="1285" spans="1:9" s="215" customFormat="1" hidden="1">
      <c r="A1285" s="217"/>
      <c r="B1285" s="219" t="s">
        <v>32</v>
      </c>
      <c r="C1285" s="253" t="e">
        <f t="shared" si="284"/>
        <v>#REF!</v>
      </c>
      <c r="D1285" s="307" t="e">
        <f>#REF!+#REF!+#REF!+#REF!+#REF!+D1301+#REF!+#REF!+#REF!</f>
        <v>#REF!</v>
      </c>
      <c r="E1285" s="253">
        <f t="shared" si="288"/>
        <v>149</v>
      </c>
      <c r="F1285" s="253">
        <v>0</v>
      </c>
      <c r="G1285" s="253">
        <v>0</v>
      </c>
      <c r="H1285" s="253">
        <v>0</v>
      </c>
      <c r="I1285" s="253">
        <v>0</v>
      </c>
    </row>
    <row r="1286" spans="1:9" s="215" customFormat="1" hidden="1">
      <c r="A1286" s="466" t="s">
        <v>101</v>
      </c>
      <c r="B1286" s="328" t="s">
        <v>31</v>
      </c>
      <c r="C1286" s="253" t="e">
        <f t="shared" si="284"/>
        <v>#REF!</v>
      </c>
      <c r="D1286" s="307" t="e">
        <f>#REF!+#REF!+#REF!+#REF!+D1300+#REF!+#REF!+#REF!+#REF!</f>
        <v>#REF!</v>
      </c>
      <c r="E1286" s="253">
        <f t="shared" si="288"/>
        <v>149</v>
      </c>
      <c r="F1286" s="253">
        <v>0</v>
      </c>
      <c r="G1286" s="253">
        <v>0</v>
      </c>
      <c r="H1286" s="253">
        <v>0</v>
      </c>
      <c r="I1286" s="253">
        <v>0</v>
      </c>
    </row>
    <row r="1287" spans="1:9" s="215" customFormat="1" hidden="1">
      <c r="A1287" s="217"/>
      <c r="B1287" s="219" t="s">
        <v>32</v>
      </c>
      <c r="C1287" s="253" t="e">
        <f t="shared" si="284"/>
        <v>#REF!</v>
      </c>
      <c r="D1287" s="307" t="e">
        <f>#REF!+#REF!+#REF!+#REF!+D1301+#REF!+#REF!+#REF!+#REF!</f>
        <v>#REF!</v>
      </c>
      <c r="E1287" s="253">
        <f t="shared" si="288"/>
        <v>149</v>
      </c>
      <c r="F1287" s="253">
        <v>0</v>
      </c>
      <c r="G1287" s="253">
        <v>0</v>
      </c>
      <c r="H1287" s="253">
        <v>0</v>
      </c>
      <c r="I1287" s="253">
        <v>0</v>
      </c>
    </row>
    <row r="1288" spans="1:9" s="215" customFormat="1" hidden="1">
      <c r="A1288" s="460" t="s">
        <v>522</v>
      </c>
      <c r="B1288" s="218" t="s">
        <v>31</v>
      </c>
      <c r="C1288" s="253" t="e">
        <f t="shared" si="284"/>
        <v>#REF!</v>
      </c>
      <c r="D1288" s="307" t="e">
        <f>#REF!+#REF!+#REF!+D1300+#REF!+#REF!+#REF!+#REF!+#REF!</f>
        <v>#REF!</v>
      </c>
      <c r="E1288" s="253">
        <f t="shared" si="288"/>
        <v>149</v>
      </c>
      <c r="F1288" s="253">
        <v>0</v>
      </c>
      <c r="G1288" s="253">
        <v>0</v>
      </c>
      <c r="H1288" s="253">
        <v>0</v>
      </c>
      <c r="I1288" s="253">
        <v>0</v>
      </c>
    </row>
    <row r="1289" spans="1:9" s="215" customFormat="1" hidden="1">
      <c r="A1289" s="217"/>
      <c r="B1289" s="219" t="s">
        <v>32</v>
      </c>
      <c r="C1289" s="253" t="e">
        <f t="shared" si="284"/>
        <v>#REF!</v>
      </c>
      <c r="D1289" s="307" t="e">
        <f>#REF!+#REF!+#REF!+D1301+#REF!+#REF!+#REF!+#REF!+#REF!</f>
        <v>#REF!</v>
      </c>
      <c r="E1289" s="253">
        <f t="shared" si="288"/>
        <v>149</v>
      </c>
      <c r="F1289" s="253">
        <v>0</v>
      </c>
      <c r="G1289" s="253">
        <v>0</v>
      </c>
      <c r="H1289" s="253">
        <v>0</v>
      </c>
      <c r="I1289" s="253">
        <v>0</v>
      </c>
    </row>
    <row r="1290" spans="1:9" s="262" customFormat="1" hidden="1">
      <c r="A1290" s="460" t="s">
        <v>523</v>
      </c>
      <c r="B1290" s="328" t="s">
        <v>31</v>
      </c>
      <c r="C1290" s="205" t="e">
        <f t="shared" si="284"/>
        <v>#REF!</v>
      </c>
      <c r="D1290" s="307" t="e">
        <f>#REF!+#REF!+D1300+#REF!+#REF!+#REF!+#REF!+#REF!+#REF!</f>
        <v>#REF!</v>
      </c>
      <c r="E1290" s="253">
        <f t="shared" si="288"/>
        <v>149</v>
      </c>
      <c r="F1290" s="205">
        <v>0</v>
      </c>
      <c r="G1290" s="205">
        <v>0</v>
      </c>
      <c r="H1290" s="205">
        <v>0</v>
      </c>
      <c r="I1290" s="205">
        <v>0</v>
      </c>
    </row>
    <row r="1291" spans="1:9" s="262" customFormat="1" hidden="1">
      <c r="A1291" s="204"/>
      <c r="B1291" s="219" t="s">
        <v>32</v>
      </c>
      <c r="C1291" s="205" t="e">
        <f t="shared" si="284"/>
        <v>#REF!</v>
      </c>
      <c r="D1291" s="307" t="e">
        <f>#REF!+#REF!+D1301+#REF!+#REF!+#REF!+#REF!+#REF!+#REF!</f>
        <v>#REF!</v>
      </c>
      <c r="E1291" s="253">
        <f t="shared" si="288"/>
        <v>149</v>
      </c>
      <c r="F1291" s="205">
        <v>0</v>
      </c>
      <c r="G1291" s="205">
        <v>0</v>
      </c>
      <c r="H1291" s="205">
        <v>0</v>
      </c>
      <c r="I1291" s="205">
        <v>0</v>
      </c>
    </row>
    <row r="1292" spans="1:9" s="215" customFormat="1" ht="16.5" customHeight="1">
      <c r="A1292" s="527" t="s">
        <v>524</v>
      </c>
      <c r="B1292" s="218" t="s">
        <v>31</v>
      </c>
      <c r="C1292" s="205">
        <f t="shared" si="284"/>
        <v>23</v>
      </c>
      <c r="D1292" s="205">
        <v>0</v>
      </c>
      <c r="E1292" s="205">
        <v>23</v>
      </c>
      <c r="F1292" s="205">
        <v>0</v>
      </c>
      <c r="G1292" s="205">
        <v>0</v>
      </c>
      <c r="H1292" s="205">
        <v>0</v>
      </c>
      <c r="I1292" s="205">
        <v>0</v>
      </c>
    </row>
    <row r="1293" spans="1:9" s="211" customFormat="1" ht="15">
      <c r="A1293" s="296"/>
      <c r="B1293" s="26" t="s">
        <v>32</v>
      </c>
      <c r="C1293" s="72">
        <f t="shared" si="284"/>
        <v>23</v>
      </c>
      <c r="D1293" s="72">
        <v>0</v>
      </c>
      <c r="E1293" s="72">
        <v>23</v>
      </c>
      <c r="F1293" s="72">
        <v>0</v>
      </c>
      <c r="G1293" s="72">
        <v>0</v>
      </c>
      <c r="H1293" s="72">
        <v>0</v>
      </c>
      <c r="I1293" s="72">
        <v>0</v>
      </c>
    </row>
    <row r="1294" spans="1:9" s="215" customFormat="1" ht="15.75" customHeight="1">
      <c r="A1294" s="528" t="s">
        <v>525</v>
      </c>
      <c r="B1294" s="218" t="s">
        <v>31</v>
      </c>
      <c r="C1294" s="205">
        <f t="shared" si="284"/>
        <v>20</v>
      </c>
      <c r="D1294" s="205">
        <v>0</v>
      </c>
      <c r="E1294" s="205">
        <v>20</v>
      </c>
      <c r="F1294" s="205">
        <v>0</v>
      </c>
      <c r="G1294" s="205">
        <v>0</v>
      </c>
      <c r="H1294" s="205">
        <v>0</v>
      </c>
      <c r="I1294" s="205">
        <v>0</v>
      </c>
    </row>
    <row r="1295" spans="1:9" s="215" customFormat="1" ht="15">
      <c r="A1295" s="296"/>
      <c r="B1295" s="219" t="s">
        <v>32</v>
      </c>
      <c r="C1295" s="205">
        <f t="shared" si="284"/>
        <v>20</v>
      </c>
      <c r="D1295" s="205">
        <v>0</v>
      </c>
      <c r="E1295" s="205">
        <v>20</v>
      </c>
      <c r="F1295" s="205">
        <v>0</v>
      </c>
      <c r="G1295" s="205">
        <v>0</v>
      </c>
      <c r="H1295" s="205">
        <v>0</v>
      </c>
      <c r="I1295" s="205">
        <v>0</v>
      </c>
    </row>
    <row r="1296" spans="1:9" s="215" customFormat="1" ht="15.75" customHeight="1">
      <c r="A1296" s="492" t="s">
        <v>526</v>
      </c>
      <c r="B1296" s="218" t="s">
        <v>31</v>
      </c>
      <c r="C1296" s="205">
        <f t="shared" ref="C1296:C1297" si="291">D1296+E1296+F1296+G1296+H1296+I1296</f>
        <v>8</v>
      </c>
      <c r="D1296" s="205">
        <v>0</v>
      </c>
      <c r="E1296" s="205">
        <v>8</v>
      </c>
      <c r="F1296" s="205">
        <v>0</v>
      </c>
      <c r="G1296" s="205">
        <v>0</v>
      </c>
      <c r="H1296" s="205">
        <v>0</v>
      </c>
      <c r="I1296" s="205">
        <v>0</v>
      </c>
    </row>
    <row r="1297" spans="1:9" s="215" customFormat="1" ht="15">
      <c r="A1297" s="296"/>
      <c r="B1297" s="219" t="s">
        <v>32</v>
      </c>
      <c r="C1297" s="205">
        <f t="shared" si="291"/>
        <v>8</v>
      </c>
      <c r="D1297" s="205">
        <v>0</v>
      </c>
      <c r="E1297" s="205">
        <v>8</v>
      </c>
      <c r="F1297" s="205">
        <v>0</v>
      </c>
      <c r="G1297" s="205">
        <v>0</v>
      </c>
      <c r="H1297" s="205">
        <v>0</v>
      </c>
      <c r="I1297" s="205">
        <v>0</v>
      </c>
    </row>
    <row r="1298" spans="1:9" s="215" customFormat="1" ht="29.25" customHeight="1">
      <c r="A1298" s="492" t="s">
        <v>527</v>
      </c>
      <c r="B1298" s="218" t="s">
        <v>31</v>
      </c>
      <c r="C1298" s="205">
        <f t="shared" ref="C1298:C1299" si="292">D1298+E1298+F1298+G1298+H1298+I1298</f>
        <v>67</v>
      </c>
      <c r="D1298" s="205">
        <v>0</v>
      </c>
      <c r="E1298" s="205">
        <v>67</v>
      </c>
      <c r="F1298" s="205">
        <v>0</v>
      </c>
      <c r="G1298" s="205">
        <v>0</v>
      </c>
      <c r="H1298" s="205">
        <v>0</v>
      </c>
      <c r="I1298" s="205">
        <v>0</v>
      </c>
    </row>
    <row r="1299" spans="1:9" s="215" customFormat="1" ht="15">
      <c r="A1299" s="296"/>
      <c r="B1299" s="219" t="s">
        <v>32</v>
      </c>
      <c r="C1299" s="205">
        <f t="shared" si="292"/>
        <v>67</v>
      </c>
      <c r="D1299" s="205">
        <v>0</v>
      </c>
      <c r="E1299" s="205">
        <v>67</v>
      </c>
      <c r="F1299" s="205">
        <v>0</v>
      </c>
      <c r="G1299" s="205">
        <v>0</v>
      </c>
      <c r="H1299" s="205">
        <v>0</v>
      </c>
      <c r="I1299" s="205">
        <v>0</v>
      </c>
    </row>
    <row r="1300" spans="1:9" s="260" customFormat="1">
      <c r="A1300" s="229" t="s">
        <v>528</v>
      </c>
      <c r="B1300" s="465" t="s">
        <v>31</v>
      </c>
      <c r="C1300" s="307">
        <f t="shared" si="284"/>
        <v>869.56</v>
      </c>
      <c r="D1300" s="307">
        <f>D1302+D1304+D1306+D1308+D1310</f>
        <v>4.5599999999999996</v>
      </c>
      <c r="E1300" s="307">
        <f t="shared" ref="E1300:I1301" si="293">E1302+E1304+E1306+E1308+E1310</f>
        <v>865</v>
      </c>
      <c r="F1300" s="307">
        <f t="shared" si="293"/>
        <v>0</v>
      </c>
      <c r="G1300" s="307">
        <f t="shared" si="293"/>
        <v>0</v>
      </c>
      <c r="H1300" s="307">
        <f t="shared" si="293"/>
        <v>0</v>
      </c>
      <c r="I1300" s="307">
        <f t="shared" si="293"/>
        <v>0</v>
      </c>
    </row>
    <row r="1301" spans="1:9" s="260" customFormat="1">
      <c r="A1301" s="341"/>
      <c r="B1301" s="305" t="s">
        <v>32</v>
      </c>
      <c r="C1301" s="307">
        <f t="shared" si="284"/>
        <v>869.56</v>
      </c>
      <c r="D1301" s="307">
        <f>D1303+D1305+D1307+D1309+D1311</f>
        <v>4.5599999999999996</v>
      </c>
      <c r="E1301" s="307">
        <f t="shared" si="293"/>
        <v>865</v>
      </c>
      <c r="F1301" s="307">
        <f t="shared" si="293"/>
        <v>0</v>
      </c>
      <c r="G1301" s="307">
        <f t="shared" si="293"/>
        <v>0</v>
      </c>
      <c r="H1301" s="307">
        <f t="shared" si="293"/>
        <v>0</v>
      </c>
      <c r="I1301" s="307">
        <f t="shared" si="293"/>
        <v>0</v>
      </c>
    </row>
    <row r="1302" spans="1:9" s="215" customFormat="1">
      <c r="A1302" s="388" t="s">
        <v>518</v>
      </c>
      <c r="B1302" s="241" t="s">
        <v>31</v>
      </c>
      <c r="C1302" s="253">
        <f t="shared" ref="C1302:C1391" si="294">D1302+E1302+F1302+G1302+H1302+I1302</f>
        <v>4.5599999999999996</v>
      </c>
      <c r="D1302" s="253">
        <v>4.5599999999999996</v>
      </c>
      <c r="E1302" s="253">
        <v>0</v>
      </c>
      <c r="F1302" s="253">
        <v>0</v>
      </c>
      <c r="G1302" s="253">
        <v>0</v>
      </c>
      <c r="H1302" s="253">
        <v>0</v>
      </c>
      <c r="I1302" s="253">
        <v>0</v>
      </c>
    </row>
    <row r="1303" spans="1:9" s="215" customFormat="1">
      <c r="A1303" s="217"/>
      <c r="B1303" s="228" t="s">
        <v>32</v>
      </c>
      <c r="C1303" s="253">
        <f t="shared" si="294"/>
        <v>4.5599999999999996</v>
      </c>
      <c r="D1303" s="253">
        <v>4.5599999999999996</v>
      </c>
      <c r="E1303" s="253">
        <v>0</v>
      </c>
      <c r="F1303" s="253">
        <v>0</v>
      </c>
      <c r="G1303" s="253">
        <v>0</v>
      </c>
      <c r="H1303" s="253">
        <v>0</v>
      </c>
      <c r="I1303" s="253">
        <v>0</v>
      </c>
    </row>
    <row r="1304" spans="1:9" s="215" customFormat="1" ht="15">
      <c r="A1304" s="467" t="s">
        <v>529</v>
      </c>
      <c r="B1304" s="241" t="s">
        <v>31</v>
      </c>
      <c r="C1304" s="253">
        <f t="shared" si="294"/>
        <v>762</v>
      </c>
      <c r="D1304" s="253">
        <v>0</v>
      </c>
      <c r="E1304" s="253">
        <v>762</v>
      </c>
      <c r="F1304" s="253">
        <v>0</v>
      </c>
      <c r="G1304" s="253">
        <v>0</v>
      </c>
      <c r="H1304" s="253">
        <v>0</v>
      </c>
      <c r="I1304" s="253">
        <v>0</v>
      </c>
    </row>
    <row r="1305" spans="1:9" s="215" customFormat="1">
      <c r="A1305" s="217"/>
      <c r="B1305" s="228" t="s">
        <v>32</v>
      </c>
      <c r="C1305" s="253">
        <f t="shared" si="294"/>
        <v>762</v>
      </c>
      <c r="D1305" s="253">
        <v>0</v>
      </c>
      <c r="E1305" s="253">
        <v>762</v>
      </c>
      <c r="F1305" s="253">
        <v>0</v>
      </c>
      <c r="G1305" s="253">
        <v>0</v>
      </c>
      <c r="H1305" s="253">
        <v>0</v>
      </c>
      <c r="I1305" s="253">
        <v>0</v>
      </c>
    </row>
    <row r="1306" spans="1:9" s="215" customFormat="1" ht="15">
      <c r="A1306" s="468" t="s">
        <v>530</v>
      </c>
      <c r="B1306" s="241" t="s">
        <v>31</v>
      </c>
      <c r="C1306" s="253">
        <f t="shared" si="294"/>
        <v>21</v>
      </c>
      <c r="D1306" s="253">
        <v>0</v>
      </c>
      <c r="E1306" s="253">
        <v>21</v>
      </c>
      <c r="F1306" s="253">
        <v>0</v>
      </c>
      <c r="G1306" s="253">
        <v>0</v>
      </c>
      <c r="H1306" s="253">
        <v>0</v>
      </c>
      <c r="I1306" s="253">
        <v>0</v>
      </c>
    </row>
    <row r="1307" spans="1:9" s="20" customFormat="1">
      <c r="A1307" s="12"/>
      <c r="B1307" s="62" t="s">
        <v>32</v>
      </c>
      <c r="C1307" s="64">
        <f t="shared" si="294"/>
        <v>21</v>
      </c>
      <c r="D1307" s="64">
        <v>0</v>
      </c>
      <c r="E1307" s="64">
        <v>21</v>
      </c>
      <c r="F1307" s="64">
        <v>0</v>
      </c>
      <c r="G1307" s="64">
        <v>0</v>
      </c>
      <c r="H1307" s="64">
        <v>0</v>
      </c>
      <c r="I1307" s="64">
        <v>0</v>
      </c>
    </row>
    <row r="1308" spans="1:9" s="215" customFormat="1" ht="15">
      <c r="A1308" s="620" t="s">
        <v>531</v>
      </c>
      <c r="B1308" s="241" t="s">
        <v>31</v>
      </c>
      <c r="C1308" s="253">
        <f t="shared" si="294"/>
        <v>50</v>
      </c>
      <c r="D1308" s="253">
        <v>0</v>
      </c>
      <c r="E1308" s="253">
        <v>50</v>
      </c>
      <c r="F1308" s="253">
        <v>0</v>
      </c>
      <c r="G1308" s="253">
        <v>0</v>
      </c>
      <c r="H1308" s="253">
        <v>0</v>
      </c>
      <c r="I1308" s="253">
        <v>0</v>
      </c>
    </row>
    <row r="1309" spans="1:9" s="20" customFormat="1">
      <c r="A1309" s="12"/>
      <c r="B1309" s="62" t="s">
        <v>32</v>
      </c>
      <c r="C1309" s="64">
        <f t="shared" si="294"/>
        <v>50</v>
      </c>
      <c r="D1309" s="64">
        <v>0</v>
      </c>
      <c r="E1309" s="64">
        <v>50</v>
      </c>
      <c r="F1309" s="64">
        <v>0</v>
      </c>
      <c r="G1309" s="64">
        <v>0</v>
      </c>
      <c r="H1309" s="64">
        <v>0</v>
      </c>
      <c r="I1309" s="64">
        <v>0</v>
      </c>
    </row>
    <row r="1310" spans="1:9" s="215" customFormat="1" ht="15">
      <c r="A1310" s="620" t="s">
        <v>532</v>
      </c>
      <c r="B1310" s="241" t="s">
        <v>31</v>
      </c>
      <c r="C1310" s="253">
        <f t="shared" si="294"/>
        <v>32</v>
      </c>
      <c r="D1310" s="253">
        <v>0</v>
      </c>
      <c r="E1310" s="253">
        <v>32</v>
      </c>
      <c r="F1310" s="253">
        <v>0</v>
      </c>
      <c r="G1310" s="253">
        <v>0</v>
      </c>
      <c r="H1310" s="253">
        <v>0</v>
      </c>
      <c r="I1310" s="253">
        <v>0</v>
      </c>
    </row>
    <row r="1311" spans="1:9" s="20" customFormat="1">
      <c r="A1311" s="12"/>
      <c r="B1311" s="62" t="s">
        <v>32</v>
      </c>
      <c r="C1311" s="64">
        <f t="shared" si="294"/>
        <v>32</v>
      </c>
      <c r="D1311" s="64">
        <v>0</v>
      </c>
      <c r="E1311" s="64">
        <v>32</v>
      </c>
      <c r="F1311" s="64">
        <v>0</v>
      </c>
      <c r="G1311" s="64">
        <v>0</v>
      </c>
      <c r="H1311" s="64">
        <v>0</v>
      </c>
      <c r="I1311" s="64">
        <v>0</v>
      </c>
    </row>
    <row r="1312" spans="1:9" s="127" customFormat="1">
      <c r="A1312" s="142" t="s">
        <v>533</v>
      </c>
      <c r="B1312" s="125" t="s">
        <v>31</v>
      </c>
      <c r="C1312" s="126">
        <f t="shared" si="294"/>
        <v>294</v>
      </c>
      <c r="D1312" s="126">
        <f>D1314+D1316+D1318+D1320+D1322+D1324+D1326+D1328+D1330</f>
        <v>124</v>
      </c>
      <c r="E1312" s="126">
        <f t="shared" ref="E1312:I1312" si="295">E1314+E1316+E1318+E1320+E1322+E1324+E1326+E1328+E1330</f>
        <v>170</v>
      </c>
      <c r="F1312" s="126">
        <f t="shared" si="295"/>
        <v>0</v>
      </c>
      <c r="G1312" s="126">
        <f t="shared" si="295"/>
        <v>0</v>
      </c>
      <c r="H1312" s="126">
        <f t="shared" si="295"/>
        <v>0</v>
      </c>
      <c r="I1312" s="126">
        <f t="shared" si="295"/>
        <v>0</v>
      </c>
    </row>
    <row r="1313" spans="1:9" s="127" customFormat="1">
      <c r="A1313" s="135"/>
      <c r="B1313" s="128" t="s">
        <v>32</v>
      </c>
      <c r="C1313" s="126">
        <f t="shared" si="294"/>
        <v>294</v>
      </c>
      <c r="D1313" s="126">
        <f>D1315+D1317+D1319+D1321+D1323+D1325+D1327+D1329+D1331</f>
        <v>124</v>
      </c>
      <c r="E1313" s="126">
        <f t="shared" ref="E1313:I1313" si="296">E1315+E1317+E1319+E1321+E1323+E1325+E1327+E1329+E1331</f>
        <v>170</v>
      </c>
      <c r="F1313" s="126">
        <f t="shared" si="296"/>
        <v>0</v>
      </c>
      <c r="G1313" s="126">
        <f t="shared" si="296"/>
        <v>0</v>
      </c>
      <c r="H1313" s="126">
        <f t="shared" si="296"/>
        <v>0</v>
      </c>
      <c r="I1313" s="126">
        <f t="shared" si="296"/>
        <v>0</v>
      </c>
    </row>
    <row r="1314" spans="1:9" s="215" customFormat="1" ht="12.75" customHeight="1">
      <c r="A1314" s="359" t="s">
        <v>534</v>
      </c>
      <c r="B1314" s="241" t="s">
        <v>31</v>
      </c>
      <c r="C1314" s="253">
        <f t="shared" si="294"/>
        <v>45</v>
      </c>
      <c r="D1314" s="253">
        <v>45</v>
      </c>
      <c r="E1314" s="253">
        <v>0</v>
      </c>
      <c r="F1314" s="253">
        <v>0</v>
      </c>
      <c r="G1314" s="253">
        <v>0</v>
      </c>
      <c r="H1314" s="253">
        <v>0</v>
      </c>
      <c r="I1314" s="253">
        <v>0</v>
      </c>
    </row>
    <row r="1315" spans="1:9" s="215" customFormat="1" ht="15">
      <c r="A1315" s="469"/>
      <c r="B1315" s="228" t="s">
        <v>32</v>
      </c>
      <c r="C1315" s="253">
        <f t="shared" si="294"/>
        <v>45</v>
      </c>
      <c r="D1315" s="253">
        <v>45</v>
      </c>
      <c r="E1315" s="253">
        <v>0</v>
      </c>
      <c r="F1315" s="253">
        <v>0</v>
      </c>
      <c r="G1315" s="253">
        <v>0</v>
      </c>
      <c r="H1315" s="253">
        <v>0</v>
      </c>
      <c r="I1315" s="253">
        <v>0</v>
      </c>
    </row>
    <row r="1316" spans="1:9" s="215" customFormat="1" ht="12.75" customHeight="1">
      <c r="A1316" s="525" t="s">
        <v>535</v>
      </c>
      <c r="B1316" s="241" t="s">
        <v>31</v>
      </c>
      <c r="C1316" s="253">
        <f t="shared" si="294"/>
        <v>7</v>
      </c>
      <c r="D1316" s="253">
        <v>7</v>
      </c>
      <c r="E1316" s="253">
        <v>0</v>
      </c>
      <c r="F1316" s="253">
        <v>0</v>
      </c>
      <c r="G1316" s="253">
        <v>0</v>
      </c>
      <c r="H1316" s="253">
        <v>0</v>
      </c>
      <c r="I1316" s="253">
        <v>0</v>
      </c>
    </row>
    <row r="1317" spans="1:9" s="215" customFormat="1" ht="15">
      <c r="A1317" s="469"/>
      <c r="B1317" s="228" t="s">
        <v>32</v>
      </c>
      <c r="C1317" s="253">
        <f t="shared" si="294"/>
        <v>7</v>
      </c>
      <c r="D1317" s="253">
        <v>7</v>
      </c>
      <c r="E1317" s="253">
        <v>0</v>
      </c>
      <c r="F1317" s="253">
        <v>0</v>
      </c>
      <c r="G1317" s="253">
        <v>0</v>
      </c>
      <c r="H1317" s="253">
        <v>0</v>
      </c>
      <c r="I1317" s="253">
        <v>0</v>
      </c>
    </row>
    <row r="1318" spans="1:9" s="215" customFormat="1" ht="12.75" customHeight="1">
      <c r="A1318" s="525" t="s">
        <v>536</v>
      </c>
      <c r="B1318" s="241" t="s">
        <v>31</v>
      </c>
      <c r="C1318" s="253">
        <f t="shared" si="294"/>
        <v>53</v>
      </c>
      <c r="D1318" s="253">
        <v>53</v>
      </c>
      <c r="E1318" s="253">
        <v>0</v>
      </c>
      <c r="F1318" s="253">
        <v>0</v>
      </c>
      <c r="G1318" s="253">
        <v>0</v>
      </c>
      <c r="H1318" s="253">
        <v>0</v>
      </c>
      <c r="I1318" s="253">
        <v>0</v>
      </c>
    </row>
    <row r="1319" spans="1:9" s="215" customFormat="1" ht="15">
      <c r="A1319" s="469"/>
      <c r="B1319" s="228" t="s">
        <v>32</v>
      </c>
      <c r="C1319" s="253">
        <f t="shared" si="294"/>
        <v>53</v>
      </c>
      <c r="D1319" s="253">
        <v>53</v>
      </c>
      <c r="E1319" s="253">
        <v>0</v>
      </c>
      <c r="F1319" s="253">
        <v>0</v>
      </c>
      <c r="G1319" s="253">
        <v>0</v>
      </c>
      <c r="H1319" s="253">
        <v>0</v>
      </c>
      <c r="I1319" s="253">
        <v>0</v>
      </c>
    </row>
    <row r="1320" spans="1:9" s="215" customFormat="1" ht="12.75" customHeight="1">
      <c r="A1320" s="459" t="s">
        <v>537</v>
      </c>
      <c r="B1320" s="241" t="s">
        <v>31</v>
      </c>
      <c r="C1320" s="253">
        <f t="shared" si="294"/>
        <v>8</v>
      </c>
      <c r="D1320" s="253">
        <v>8</v>
      </c>
      <c r="E1320" s="253">
        <v>0</v>
      </c>
      <c r="F1320" s="253">
        <v>0</v>
      </c>
      <c r="G1320" s="253">
        <v>0</v>
      </c>
      <c r="H1320" s="253">
        <v>0</v>
      </c>
      <c r="I1320" s="253">
        <v>0</v>
      </c>
    </row>
    <row r="1321" spans="1:9" s="215" customFormat="1" ht="13.5" customHeight="1">
      <c r="A1321" s="469"/>
      <c r="B1321" s="228" t="s">
        <v>32</v>
      </c>
      <c r="C1321" s="253">
        <f t="shared" si="294"/>
        <v>8</v>
      </c>
      <c r="D1321" s="253">
        <v>8</v>
      </c>
      <c r="E1321" s="253">
        <v>0</v>
      </c>
      <c r="F1321" s="253">
        <v>0</v>
      </c>
      <c r="G1321" s="253">
        <v>0</v>
      </c>
      <c r="H1321" s="253">
        <v>0</v>
      </c>
      <c r="I1321" s="253">
        <v>0</v>
      </c>
    </row>
    <row r="1322" spans="1:9" s="215" customFormat="1" ht="12.75" customHeight="1">
      <c r="A1322" s="459" t="s">
        <v>538</v>
      </c>
      <c r="B1322" s="241" t="s">
        <v>31</v>
      </c>
      <c r="C1322" s="253">
        <f t="shared" si="294"/>
        <v>11</v>
      </c>
      <c r="D1322" s="253">
        <v>11</v>
      </c>
      <c r="E1322" s="253">
        <v>0</v>
      </c>
      <c r="F1322" s="253">
        <v>0</v>
      </c>
      <c r="G1322" s="253">
        <v>0</v>
      </c>
      <c r="H1322" s="253">
        <v>0</v>
      </c>
      <c r="I1322" s="253">
        <v>0</v>
      </c>
    </row>
    <row r="1323" spans="1:9" s="211" customFormat="1" ht="13.5" customHeight="1">
      <c r="A1323" s="312"/>
      <c r="B1323" s="62" t="s">
        <v>32</v>
      </c>
      <c r="C1323" s="64">
        <f t="shared" si="294"/>
        <v>11</v>
      </c>
      <c r="D1323" s="64">
        <v>11</v>
      </c>
      <c r="E1323" s="64">
        <v>0</v>
      </c>
      <c r="F1323" s="64">
        <v>0</v>
      </c>
      <c r="G1323" s="64">
        <v>0</v>
      </c>
      <c r="H1323" s="64">
        <v>0</v>
      </c>
      <c r="I1323" s="64">
        <v>0</v>
      </c>
    </row>
    <row r="1324" spans="1:9" s="215" customFormat="1" ht="12.75" customHeight="1">
      <c r="A1324" s="332" t="s">
        <v>539</v>
      </c>
      <c r="B1324" s="241" t="s">
        <v>31</v>
      </c>
      <c r="C1324" s="253">
        <f t="shared" si="294"/>
        <v>15</v>
      </c>
      <c r="D1324" s="253">
        <v>0</v>
      </c>
      <c r="E1324" s="253">
        <v>15</v>
      </c>
      <c r="F1324" s="253">
        <v>0</v>
      </c>
      <c r="G1324" s="253">
        <v>0</v>
      </c>
      <c r="H1324" s="253">
        <v>0</v>
      </c>
      <c r="I1324" s="253">
        <v>0</v>
      </c>
    </row>
    <row r="1325" spans="1:9" s="211" customFormat="1" ht="13.5" customHeight="1">
      <c r="A1325" s="312"/>
      <c r="B1325" s="62" t="s">
        <v>32</v>
      </c>
      <c r="C1325" s="64">
        <f t="shared" si="294"/>
        <v>15</v>
      </c>
      <c r="D1325" s="64">
        <v>0</v>
      </c>
      <c r="E1325" s="64">
        <v>15</v>
      </c>
      <c r="F1325" s="64">
        <v>0</v>
      </c>
      <c r="G1325" s="64">
        <v>0</v>
      </c>
      <c r="H1325" s="64">
        <v>0</v>
      </c>
      <c r="I1325" s="64">
        <v>0</v>
      </c>
    </row>
    <row r="1326" spans="1:9" s="215" customFormat="1" ht="12.75" customHeight="1">
      <c r="A1326" s="775" t="s">
        <v>540</v>
      </c>
      <c r="B1326" s="241" t="s">
        <v>31</v>
      </c>
      <c r="C1326" s="253">
        <f t="shared" si="294"/>
        <v>92</v>
      </c>
      <c r="D1326" s="253">
        <v>0</v>
      </c>
      <c r="E1326" s="253">
        <v>92</v>
      </c>
      <c r="F1326" s="253">
        <v>0</v>
      </c>
      <c r="G1326" s="253">
        <v>0</v>
      </c>
      <c r="H1326" s="253">
        <v>0</v>
      </c>
      <c r="I1326" s="253">
        <v>0</v>
      </c>
    </row>
    <row r="1327" spans="1:9" s="211" customFormat="1" ht="13.5" customHeight="1">
      <c r="A1327" s="776"/>
      <c r="B1327" s="62" t="s">
        <v>32</v>
      </c>
      <c r="C1327" s="64">
        <f t="shared" si="294"/>
        <v>92</v>
      </c>
      <c r="D1327" s="64">
        <v>0</v>
      </c>
      <c r="E1327" s="64">
        <v>92</v>
      </c>
      <c r="F1327" s="64">
        <v>0</v>
      </c>
      <c r="G1327" s="64">
        <v>0</v>
      </c>
      <c r="H1327" s="64">
        <v>0</v>
      </c>
      <c r="I1327" s="64">
        <v>0</v>
      </c>
    </row>
    <row r="1328" spans="1:9" s="215" customFormat="1" ht="14.25" customHeight="1">
      <c r="A1328" s="635" t="s">
        <v>541</v>
      </c>
      <c r="B1328" s="241" t="s">
        <v>31</v>
      </c>
      <c r="C1328" s="253">
        <f t="shared" ref="C1328:C1329" si="297">D1328+E1328+F1328+G1328+H1328+I1328</f>
        <v>50</v>
      </c>
      <c r="D1328" s="253">
        <v>0</v>
      </c>
      <c r="E1328" s="253">
        <v>50</v>
      </c>
      <c r="F1328" s="253">
        <v>0</v>
      </c>
      <c r="G1328" s="253">
        <v>0</v>
      </c>
      <c r="H1328" s="253">
        <v>0</v>
      </c>
      <c r="I1328" s="253">
        <v>0</v>
      </c>
    </row>
    <row r="1329" spans="1:9" s="211" customFormat="1" ht="13.5" customHeight="1">
      <c r="A1329" s="634"/>
      <c r="B1329" s="62" t="s">
        <v>32</v>
      </c>
      <c r="C1329" s="64">
        <f t="shared" si="297"/>
        <v>50</v>
      </c>
      <c r="D1329" s="64">
        <v>0</v>
      </c>
      <c r="E1329" s="64">
        <v>50</v>
      </c>
      <c r="F1329" s="64">
        <v>0</v>
      </c>
      <c r="G1329" s="64">
        <v>0</v>
      </c>
      <c r="H1329" s="64">
        <v>0</v>
      </c>
      <c r="I1329" s="64">
        <v>0</v>
      </c>
    </row>
    <row r="1330" spans="1:9" s="215" customFormat="1" ht="12.75" customHeight="1">
      <c r="A1330" s="635" t="s">
        <v>542</v>
      </c>
      <c r="B1330" s="241" t="s">
        <v>31</v>
      </c>
      <c r="C1330" s="253">
        <f t="shared" ref="C1330:C1331" si="298">D1330+E1330+F1330+G1330+H1330+I1330</f>
        <v>13</v>
      </c>
      <c r="D1330" s="253">
        <v>0</v>
      </c>
      <c r="E1330" s="253">
        <v>13</v>
      </c>
      <c r="F1330" s="253">
        <v>0</v>
      </c>
      <c r="G1330" s="253">
        <v>0</v>
      </c>
      <c r="H1330" s="253">
        <v>0</v>
      </c>
      <c r="I1330" s="253">
        <v>0</v>
      </c>
    </row>
    <row r="1331" spans="1:9" s="211" customFormat="1" ht="13.5" customHeight="1">
      <c r="A1331" s="634"/>
      <c r="B1331" s="62" t="s">
        <v>32</v>
      </c>
      <c r="C1331" s="64">
        <f t="shared" si="298"/>
        <v>13</v>
      </c>
      <c r="D1331" s="64">
        <v>0</v>
      </c>
      <c r="E1331" s="64">
        <v>13</v>
      </c>
      <c r="F1331" s="64">
        <v>0</v>
      </c>
      <c r="G1331" s="64">
        <v>0</v>
      </c>
      <c r="H1331" s="64">
        <v>0</v>
      </c>
      <c r="I1331" s="64">
        <v>0</v>
      </c>
    </row>
    <row r="1332" spans="1:9" s="127" customFormat="1">
      <c r="A1332" s="229" t="s">
        <v>543</v>
      </c>
      <c r="B1332" s="125" t="s">
        <v>31</v>
      </c>
      <c r="C1332" s="126">
        <f t="shared" si="294"/>
        <v>449</v>
      </c>
      <c r="D1332" s="126">
        <f>D1334+D1336+D1338+D1340+D1342</f>
        <v>31</v>
      </c>
      <c r="E1332" s="126">
        <f t="shared" ref="E1332:I1332" si="299">E1334+E1336+E1338+E1340+E1342</f>
        <v>418</v>
      </c>
      <c r="F1332" s="126">
        <f t="shared" si="299"/>
        <v>0</v>
      </c>
      <c r="G1332" s="126">
        <f t="shared" si="299"/>
        <v>0</v>
      </c>
      <c r="H1332" s="126">
        <f t="shared" si="299"/>
        <v>0</v>
      </c>
      <c r="I1332" s="126">
        <f t="shared" si="299"/>
        <v>0</v>
      </c>
    </row>
    <row r="1333" spans="1:9" s="127" customFormat="1">
      <c r="A1333" s="135"/>
      <c r="B1333" s="128" t="s">
        <v>32</v>
      </c>
      <c r="C1333" s="126">
        <f t="shared" si="294"/>
        <v>449</v>
      </c>
      <c r="D1333" s="126">
        <f>D1335+D1337+D1339+D1341+D1343</f>
        <v>31</v>
      </c>
      <c r="E1333" s="126">
        <f t="shared" ref="E1333:I1333" si="300">E1335+E1337+E1339+E1341+E1343</f>
        <v>418</v>
      </c>
      <c r="F1333" s="126">
        <f t="shared" si="300"/>
        <v>0</v>
      </c>
      <c r="G1333" s="126">
        <f t="shared" si="300"/>
        <v>0</v>
      </c>
      <c r="H1333" s="126">
        <f t="shared" si="300"/>
        <v>0</v>
      </c>
      <c r="I1333" s="126">
        <f t="shared" si="300"/>
        <v>0</v>
      </c>
    </row>
    <row r="1334" spans="1:9" s="215" customFormat="1" ht="12.75" customHeight="1">
      <c r="A1334" s="470" t="s">
        <v>544</v>
      </c>
      <c r="B1334" s="241" t="s">
        <v>31</v>
      </c>
      <c r="C1334" s="253">
        <f t="shared" si="294"/>
        <v>31</v>
      </c>
      <c r="D1334" s="253">
        <v>31</v>
      </c>
      <c r="E1334" s="253">
        <v>0</v>
      </c>
      <c r="F1334" s="253">
        <v>0</v>
      </c>
      <c r="G1334" s="253">
        <v>0</v>
      </c>
      <c r="H1334" s="253">
        <v>0</v>
      </c>
      <c r="I1334" s="253">
        <v>0</v>
      </c>
    </row>
    <row r="1335" spans="1:9" s="215" customFormat="1" ht="15.75">
      <c r="A1335" s="331"/>
      <c r="B1335" s="228" t="s">
        <v>32</v>
      </c>
      <c r="C1335" s="253">
        <f t="shared" si="294"/>
        <v>31</v>
      </c>
      <c r="D1335" s="253">
        <v>31</v>
      </c>
      <c r="E1335" s="253">
        <v>0</v>
      </c>
      <c r="F1335" s="253">
        <v>0</v>
      </c>
      <c r="G1335" s="253">
        <v>0</v>
      </c>
      <c r="H1335" s="253">
        <v>0</v>
      </c>
      <c r="I1335" s="253">
        <v>0</v>
      </c>
    </row>
    <row r="1336" spans="1:9" s="215" customFormat="1" ht="17.25" customHeight="1">
      <c r="A1336" s="371" t="s">
        <v>545</v>
      </c>
      <c r="B1336" s="241" t="s">
        <v>31</v>
      </c>
      <c r="C1336" s="253">
        <f t="shared" si="294"/>
        <v>160</v>
      </c>
      <c r="D1336" s="253">
        <v>0</v>
      </c>
      <c r="E1336" s="253">
        <v>160</v>
      </c>
      <c r="F1336" s="253">
        <v>0</v>
      </c>
      <c r="G1336" s="253">
        <v>0</v>
      </c>
      <c r="H1336" s="253">
        <v>0</v>
      </c>
      <c r="I1336" s="253">
        <v>0</v>
      </c>
    </row>
    <row r="1337" spans="1:9" s="215" customFormat="1" ht="15.75">
      <c r="A1337" s="331"/>
      <c r="B1337" s="228" t="s">
        <v>32</v>
      </c>
      <c r="C1337" s="253">
        <f t="shared" si="294"/>
        <v>160</v>
      </c>
      <c r="D1337" s="253">
        <v>0</v>
      </c>
      <c r="E1337" s="253">
        <v>160</v>
      </c>
      <c r="F1337" s="253">
        <v>0</v>
      </c>
      <c r="G1337" s="253">
        <v>0</v>
      </c>
      <c r="H1337" s="253">
        <v>0</v>
      </c>
      <c r="I1337" s="253">
        <v>0</v>
      </c>
    </row>
    <row r="1338" spans="1:9" s="215" customFormat="1" ht="16.5" customHeight="1">
      <c r="A1338" s="355" t="s">
        <v>546</v>
      </c>
      <c r="B1338" s="241" t="s">
        <v>31</v>
      </c>
      <c r="C1338" s="253">
        <f t="shared" si="294"/>
        <v>100</v>
      </c>
      <c r="D1338" s="253">
        <v>0</v>
      </c>
      <c r="E1338" s="253">
        <v>100</v>
      </c>
      <c r="F1338" s="253">
        <v>0</v>
      </c>
      <c r="G1338" s="253">
        <v>0</v>
      </c>
      <c r="H1338" s="253">
        <v>0</v>
      </c>
      <c r="I1338" s="253">
        <v>0</v>
      </c>
    </row>
    <row r="1339" spans="1:9" s="211" customFormat="1" ht="15.75">
      <c r="A1339" s="331"/>
      <c r="B1339" s="62" t="s">
        <v>32</v>
      </c>
      <c r="C1339" s="64">
        <f t="shared" si="294"/>
        <v>100</v>
      </c>
      <c r="D1339" s="64">
        <v>0</v>
      </c>
      <c r="E1339" s="64">
        <v>100</v>
      </c>
      <c r="F1339" s="64">
        <v>0</v>
      </c>
      <c r="G1339" s="64">
        <v>0</v>
      </c>
      <c r="H1339" s="64">
        <v>0</v>
      </c>
      <c r="I1339" s="64">
        <v>0</v>
      </c>
    </row>
    <row r="1340" spans="1:9" s="215" customFormat="1" ht="16.5" customHeight="1">
      <c r="A1340" s="636" t="s">
        <v>547</v>
      </c>
      <c r="B1340" s="241" t="s">
        <v>31</v>
      </c>
      <c r="C1340" s="253">
        <f t="shared" si="294"/>
        <v>8</v>
      </c>
      <c r="D1340" s="253">
        <v>0</v>
      </c>
      <c r="E1340" s="253">
        <v>8</v>
      </c>
      <c r="F1340" s="253">
        <v>0</v>
      </c>
      <c r="G1340" s="253">
        <v>0</v>
      </c>
      <c r="H1340" s="253">
        <v>0</v>
      </c>
      <c r="I1340" s="253">
        <v>0</v>
      </c>
    </row>
    <row r="1341" spans="1:9" s="211" customFormat="1" ht="15.75">
      <c r="A1341" s="331"/>
      <c r="B1341" s="62" t="s">
        <v>32</v>
      </c>
      <c r="C1341" s="64">
        <f t="shared" si="294"/>
        <v>8</v>
      </c>
      <c r="D1341" s="64">
        <v>0</v>
      </c>
      <c r="E1341" s="64">
        <v>8</v>
      </c>
      <c r="F1341" s="64">
        <v>0</v>
      </c>
      <c r="G1341" s="64">
        <v>0</v>
      </c>
      <c r="H1341" s="64">
        <v>0</v>
      </c>
      <c r="I1341" s="64">
        <v>0</v>
      </c>
    </row>
    <row r="1342" spans="1:9" s="215" customFormat="1" ht="16.5" customHeight="1">
      <c r="A1342" s="495" t="s">
        <v>548</v>
      </c>
      <c r="B1342" s="241" t="s">
        <v>31</v>
      </c>
      <c r="C1342" s="253">
        <f t="shared" ref="C1342:C1343" si="301">D1342+E1342+F1342+G1342+H1342+I1342</f>
        <v>150</v>
      </c>
      <c r="D1342" s="253">
        <v>0</v>
      </c>
      <c r="E1342" s="253">
        <v>150</v>
      </c>
      <c r="F1342" s="253">
        <v>0</v>
      </c>
      <c r="G1342" s="253">
        <v>0</v>
      </c>
      <c r="H1342" s="253">
        <v>0</v>
      </c>
      <c r="I1342" s="253">
        <v>0</v>
      </c>
    </row>
    <row r="1343" spans="1:9" s="211" customFormat="1" ht="15.75">
      <c r="A1343" s="331"/>
      <c r="B1343" s="62" t="s">
        <v>32</v>
      </c>
      <c r="C1343" s="64">
        <f t="shared" si="301"/>
        <v>150</v>
      </c>
      <c r="D1343" s="64">
        <v>0</v>
      </c>
      <c r="E1343" s="64">
        <v>150</v>
      </c>
      <c r="F1343" s="64">
        <v>0</v>
      </c>
      <c r="G1343" s="64">
        <v>0</v>
      </c>
      <c r="H1343" s="64">
        <v>0</v>
      </c>
      <c r="I1343" s="64">
        <v>0</v>
      </c>
    </row>
    <row r="1344" spans="1:9" s="147" customFormat="1">
      <c r="A1344" s="23" t="s">
        <v>549</v>
      </c>
      <c r="B1344" s="82" t="s">
        <v>31</v>
      </c>
      <c r="C1344" s="84">
        <f t="shared" si="294"/>
        <v>309.55</v>
      </c>
      <c r="D1344" s="84">
        <f>D1346+D1348+D1350+D1352+D1354+D1356+D1358+D1360+D1362+D1364</f>
        <v>60.55</v>
      </c>
      <c r="E1344" s="84">
        <f t="shared" ref="E1344:I1344" si="302">E1346+E1348+E1350+E1352+E1354+E1356+E1358+E1360+E1362+E1364</f>
        <v>249</v>
      </c>
      <c r="F1344" s="84">
        <f t="shared" si="302"/>
        <v>0</v>
      </c>
      <c r="G1344" s="84">
        <f t="shared" si="302"/>
        <v>0</v>
      </c>
      <c r="H1344" s="84">
        <f t="shared" si="302"/>
        <v>0</v>
      </c>
      <c r="I1344" s="84">
        <f t="shared" si="302"/>
        <v>0</v>
      </c>
    </row>
    <row r="1345" spans="1:15" s="147" customFormat="1">
      <c r="A1345" s="21"/>
      <c r="B1345" s="86" t="s">
        <v>32</v>
      </c>
      <c r="C1345" s="84">
        <f t="shared" si="294"/>
        <v>309.55</v>
      </c>
      <c r="D1345" s="84">
        <f>D1347+D1349+D1351+D1353+D1355+D1357+D1359+D1361+D1363+D1365</f>
        <v>60.55</v>
      </c>
      <c r="E1345" s="84">
        <f t="shared" ref="E1345:I1345" si="303">E1347+E1349+E1351+E1353+E1355+E1357+E1359+E1361+E1363+E1365</f>
        <v>249</v>
      </c>
      <c r="F1345" s="84">
        <f t="shared" si="303"/>
        <v>0</v>
      </c>
      <c r="G1345" s="84">
        <f t="shared" si="303"/>
        <v>0</v>
      </c>
      <c r="H1345" s="84">
        <f t="shared" si="303"/>
        <v>0</v>
      </c>
      <c r="I1345" s="84">
        <f t="shared" si="303"/>
        <v>0</v>
      </c>
    </row>
    <row r="1346" spans="1:15" s="262" customFormat="1" ht="15">
      <c r="A1346" s="444" t="s">
        <v>550</v>
      </c>
      <c r="B1346" s="218" t="s">
        <v>31</v>
      </c>
      <c r="C1346" s="205">
        <f t="shared" si="294"/>
        <v>45.71</v>
      </c>
      <c r="D1346" s="205">
        <v>45.71</v>
      </c>
      <c r="E1346" s="205">
        <v>0</v>
      </c>
      <c r="F1346" s="205">
        <v>0</v>
      </c>
      <c r="G1346" s="205">
        <v>0</v>
      </c>
      <c r="H1346" s="205">
        <v>0</v>
      </c>
      <c r="I1346" s="205">
        <v>0</v>
      </c>
      <c r="J1346" s="777"/>
      <c r="K1346" s="778"/>
      <c r="L1346" s="778"/>
      <c r="M1346" s="778"/>
      <c r="N1346" s="778"/>
      <c r="O1346" s="778"/>
    </row>
    <row r="1347" spans="1:15" s="262" customFormat="1">
      <c r="A1347" s="204"/>
      <c r="B1347" s="219" t="s">
        <v>32</v>
      </c>
      <c r="C1347" s="205">
        <f t="shared" si="294"/>
        <v>45.71</v>
      </c>
      <c r="D1347" s="205">
        <v>45.71</v>
      </c>
      <c r="E1347" s="205">
        <v>0</v>
      </c>
      <c r="F1347" s="205">
        <v>0</v>
      </c>
      <c r="G1347" s="205">
        <v>0</v>
      </c>
      <c r="H1347" s="205">
        <v>0</v>
      </c>
      <c r="I1347" s="205">
        <v>0</v>
      </c>
      <c r="J1347" s="777"/>
      <c r="K1347" s="778"/>
      <c r="L1347" s="778"/>
      <c r="M1347" s="778"/>
      <c r="N1347" s="778"/>
      <c r="O1347" s="778"/>
    </row>
    <row r="1348" spans="1:15" s="262" customFormat="1" ht="15">
      <c r="A1348" s="445" t="s">
        <v>551</v>
      </c>
      <c r="B1348" s="218" t="s">
        <v>31</v>
      </c>
      <c r="C1348" s="205">
        <f t="shared" si="294"/>
        <v>9.75</v>
      </c>
      <c r="D1348" s="205">
        <v>9.75</v>
      </c>
      <c r="E1348" s="205">
        <v>0</v>
      </c>
      <c r="F1348" s="205">
        <v>0</v>
      </c>
      <c r="G1348" s="205">
        <v>0</v>
      </c>
      <c r="H1348" s="205">
        <v>0</v>
      </c>
      <c r="I1348" s="205">
        <v>0</v>
      </c>
      <c r="J1348" s="777"/>
      <c r="K1348" s="778"/>
      <c r="L1348" s="778"/>
      <c r="M1348" s="778"/>
      <c r="N1348" s="778"/>
      <c r="O1348" s="778"/>
    </row>
    <row r="1349" spans="1:15" s="262" customFormat="1">
      <c r="A1349" s="204"/>
      <c r="B1349" s="219" t="s">
        <v>32</v>
      </c>
      <c r="C1349" s="205">
        <f t="shared" si="294"/>
        <v>9.75</v>
      </c>
      <c r="D1349" s="205">
        <v>9.75</v>
      </c>
      <c r="E1349" s="205">
        <v>0</v>
      </c>
      <c r="F1349" s="205">
        <v>0</v>
      </c>
      <c r="G1349" s="205">
        <v>0</v>
      </c>
      <c r="H1349" s="205">
        <v>0</v>
      </c>
      <c r="I1349" s="205">
        <v>0</v>
      </c>
      <c r="J1349" s="777"/>
      <c r="K1349" s="778"/>
      <c r="L1349" s="778"/>
      <c r="M1349" s="778"/>
      <c r="N1349" s="778"/>
      <c r="O1349" s="778"/>
    </row>
    <row r="1350" spans="1:15" s="262" customFormat="1" ht="15">
      <c r="A1350" s="445" t="s">
        <v>552</v>
      </c>
      <c r="B1350" s="218" t="s">
        <v>31</v>
      </c>
      <c r="C1350" s="205">
        <f t="shared" si="294"/>
        <v>5.09</v>
      </c>
      <c r="D1350" s="205">
        <v>5.09</v>
      </c>
      <c r="E1350" s="205">
        <v>0</v>
      </c>
      <c r="F1350" s="205">
        <v>0</v>
      </c>
      <c r="G1350" s="205">
        <v>0</v>
      </c>
      <c r="H1350" s="205">
        <v>0</v>
      </c>
      <c r="I1350" s="205">
        <v>0</v>
      </c>
      <c r="J1350" s="777"/>
      <c r="K1350" s="778"/>
      <c r="L1350" s="778"/>
      <c r="M1350" s="778"/>
      <c r="N1350" s="778"/>
      <c r="O1350" s="778"/>
    </row>
    <row r="1351" spans="1:15" s="262" customFormat="1">
      <c r="A1351" s="204"/>
      <c r="B1351" s="219" t="s">
        <v>32</v>
      </c>
      <c r="C1351" s="205">
        <f t="shared" si="294"/>
        <v>5.09</v>
      </c>
      <c r="D1351" s="205">
        <v>5.09</v>
      </c>
      <c r="E1351" s="205">
        <v>0</v>
      </c>
      <c r="F1351" s="205">
        <v>0</v>
      </c>
      <c r="G1351" s="205">
        <v>0</v>
      </c>
      <c r="H1351" s="205">
        <v>0</v>
      </c>
      <c r="I1351" s="205">
        <v>0</v>
      </c>
      <c r="J1351" s="777"/>
      <c r="K1351" s="778"/>
      <c r="L1351" s="778"/>
      <c r="M1351" s="778"/>
      <c r="N1351" s="778"/>
      <c r="O1351" s="778"/>
    </row>
    <row r="1352" spans="1:15" s="262" customFormat="1" ht="15">
      <c r="A1352" s="445" t="s">
        <v>553</v>
      </c>
      <c r="B1352" s="218" t="s">
        <v>31</v>
      </c>
      <c r="C1352" s="205">
        <f t="shared" si="294"/>
        <v>66</v>
      </c>
      <c r="D1352" s="205">
        <v>0</v>
      </c>
      <c r="E1352" s="205">
        <v>66</v>
      </c>
      <c r="F1352" s="205">
        <v>0</v>
      </c>
      <c r="G1352" s="205">
        <v>0</v>
      </c>
      <c r="H1352" s="205">
        <v>0</v>
      </c>
      <c r="I1352" s="205">
        <v>0</v>
      </c>
      <c r="J1352" s="770"/>
      <c r="K1352" s="771"/>
      <c r="L1352" s="771"/>
      <c r="M1352" s="771"/>
      <c r="N1352" s="771"/>
      <c r="O1352" s="771"/>
    </row>
    <row r="1353" spans="1:15" s="209" customFormat="1">
      <c r="A1353" s="204"/>
      <c r="B1353" s="219" t="s">
        <v>32</v>
      </c>
      <c r="C1353" s="84">
        <f t="shared" si="294"/>
        <v>66</v>
      </c>
      <c r="D1353" s="84">
        <v>0</v>
      </c>
      <c r="E1353" s="72">
        <v>66</v>
      </c>
      <c r="F1353" s="84">
        <v>0</v>
      </c>
      <c r="G1353" s="84">
        <v>0</v>
      </c>
      <c r="H1353" s="84">
        <v>0</v>
      </c>
      <c r="I1353" s="84">
        <v>0</v>
      </c>
      <c r="J1353" s="770"/>
      <c r="K1353" s="771"/>
      <c r="L1353" s="771"/>
      <c r="M1353" s="771"/>
      <c r="N1353" s="771"/>
      <c r="O1353" s="771"/>
    </row>
    <row r="1354" spans="1:15" s="262" customFormat="1" ht="15">
      <c r="A1354" s="588" t="s">
        <v>554</v>
      </c>
      <c r="B1354" s="218" t="s">
        <v>31</v>
      </c>
      <c r="C1354" s="205">
        <f t="shared" si="294"/>
        <v>17</v>
      </c>
      <c r="D1354" s="205">
        <v>0</v>
      </c>
      <c r="E1354" s="205">
        <v>17</v>
      </c>
      <c r="F1354" s="205">
        <v>0</v>
      </c>
      <c r="G1354" s="205">
        <v>0</v>
      </c>
      <c r="H1354" s="205">
        <v>0</v>
      </c>
      <c r="I1354" s="205">
        <v>0</v>
      </c>
      <c r="J1354" s="770"/>
      <c r="K1354" s="771"/>
      <c r="L1354" s="771"/>
      <c r="M1354" s="771"/>
      <c r="N1354" s="771"/>
      <c r="O1354" s="771"/>
    </row>
    <row r="1355" spans="1:15" s="209" customFormat="1">
      <c r="A1355" s="204"/>
      <c r="B1355" s="219" t="s">
        <v>32</v>
      </c>
      <c r="C1355" s="84">
        <f t="shared" si="294"/>
        <v>17</v>
      </c>
      <c r="D1355" s="84">
        <v>0</v>
      </c>
      <c r="E1355" s="72">
        <v>17</v>
      </c>
      <c r="F1355" s="84">
        <v>0</v>
      </c>
      <c r="G1355" s="84">
        <v>0</v>
      </c>
      <c r="H1355" s="84">
        <v>0</v>
      </c>
      <c r="I1355" s="84">
        <v>0</v>
      </c>
      <c r="J1355" s="770"/>
      <c r="K1355" s="771"/>
      <c r="L1355" s="771"/>
      <c r="M1355" s="771"/>
      <c r="N1355" s="771"/>
      <c r="O1355" s="771"/>
    </row>
    <row r="1356" spans="1:15" s="262" customFormat="1" ht="15">
      <c r="A1356" s="588" t="s">
        <v>555</v>
      </c>
      <c r="B1356" s="218" t="s">
        <v>31</v>
      </c>
      <c r="C1356" s="205">
        <f t="shared" si="294"/>
        <v>16</v>
      </c>
      <c r="D1356" s="205">
        <v>0</v>
      </c>
      <c r="E1356" s="205">
        <v>16</v>
      </c>
      <c r="F1356" s="205">
        <v>0</v>
      </c>
      <c r="G1356" s="205">
        <v>0</v>
      </c>
      <c r="H1356" s="205">
        <v>0</v>
      </c>
      <c r="I1356" s="205">
        <v>0</v>
      </c>
      <c r="J1356" s="770"/>
      <c r="K1356" s="771"/>
      <c r="L1356" s="771"/>
      <c r="M1356" s="771"/>
      <c r="N1356" s="771"/>
      <c r="O1356" s="771"/>
    </row>
    <row r="1357" spans="1:15" s="209" customFormat="1">
      <c r="A1357" s="204"/>
      <c r="B1357" s="219" t="s">
        <v>32</v>
      </c>
      <c r="C1357" s="84">
        <f t="shared" si="294"/>
        <v>16</v>
      </c>
      <c r="D1357" s="84">
        <v>0</v>
      </c>
      <c r="E1357" s="72">
        <v>16</v>
      </c>
      <c r="F1357" s="84">
        <v>0</v>
      </c>
      <c r="G1357" s="84">
        <v>0</v>
      </c>
      <c r="H1357" s="84">
        <v>0</v>
      </c>
      <c r="I1357" s="84">
        <v>0</v>
      </c>
      <c r="J1357" s="770"/>
      <c r="K1357" s="771"/>
      <c r="L1357" s="771"/>
      <c r="M1357" s="771"/>
      <c r="N1357" s="771"/>
      <c r="O1357" s="771"/>
    </row>
    <row r="1358" spans="1:15" s="262" customFormat="1">
      <c r="A1358" s="619" t="s">
        <v>556</v>
      </c>
      <c r="B1358" s="218" t="s">
        <v>31</v>
      </c>
      <c r="C1358" s="205">
        <f t="shared" si="294"/>
        <v>70</v>
      </c>
      <c r="D1358" s="205">
        <v>0</v>
      </c>
      <c r="E1358" s="205">
        <v>70</v>
      </c>
      <c r="F1358" s="205">
        <v>0</v>
      </c>
      <c r="G1358" s="205">
        <v>0</v>
      </c>
      <c r="H1358" s="205">
        <v>0</v>
      </c>
      <c r="I1358" s="205">
        <v>0</v>
      </c>
      <c r="J1358" s="770"/>
      <c r="K1358" s="771"/>
      <c r="L1358" s="771"/>
      <c r="M1358" s="771"/>
      <c r="N1358" s="771"/>
      <c r="O1358" s="771"/>
    </row>
    <row r="1359" spans="1:15" s="209" customFormat="1">
      <c r="A1359" s="204"/>
      <c r="B1359" s="219" t="s">
        <v>32</v>
      </c>
      <c r="C1359" s="84">
        <f t="shared" si="294"/>
        <v>70</v>
      </c>
      <c r="D1359" s="84">
        <v>0</v>
      </c>
      <c r="E1359" s="72">
        <v>70</v>
      </c>
      <c r="F1359" s="84">
        <v>0</v>
      </c>
      <c r="G1359" s="84">
        <v>0</v>
      </c>
      <c r="H1359" s="84">
        <v>0</v>
      </c>
      <c r="I1359" s="84">
        <v>0</v>
      </c>
      <c r="J1359" s="770"/>
      <c r="K1359" s="771"/>
      <c r="L1359" s="771"/>
      <c r="M1359" s="771"/>
      <c r="N1359" s="771"/>
      <c r="O1359" s="771"/>
    </row>
    <row r="1360" spans="1:15" s="262" customFormat="1" ht="15">
      <c r="A1360" s="458" t="s">
        <v>557</v>
      </c>
      <c r="B1360" s="218" t="s">
        <v>31</v>
      </c>
      <c r="C1360" s="205">
        <f t="shared" ref="C1360:C1361" si="304">D1360+E1360+F1360+G1360+H1360+I1360</f>
        <v>32</v>
      </c>
      <c r="D1360" s="205">
        <v>0</v>
      </c>
      <c r="E1360" s="205">
        <v>32</v>
      </c>
      <c r="F1360" s="205">
        <v>0</v>
      </c>
      <c r="G1360" s="205">
        <v>0</v>
      </c>
      <c r="H1360" s="205">
        <v>0</v>
      </c>
      <c r="I1360" s="205">
        <v>0</v>
      </c>
      <c r="J1360" s="770"/>
      <c r="K1360" s="771"/>
      <c r="L1360" s="771"/>
      <c r="M1360" s="771"/>
      <c r="N1360" s="771"/>
      <c r="O1360" s="771"/>
    </row>
    <row r="1361" spans="1:15" s="209" customFormat="1">
      <c r="A1361" s="204"/>
      <c r="B1361" s="219" t="s">
        <v>32</v>
      </c>
      <c r="C1361" s="84">
        <f t="shared" si="304"/>
        <v>32</v>
      </c>
      <c r="D1361" s="84">
        <v>0</v>
      </c>
      <c r="E1361" s="72">
        <v>32</v>
      </c>
      <c r="F1361" s="84">
        <v>0</v>
      </c>
      <c r="G1361" s="84">
        <v>0</v>
      </c>
      <c r="H1361" s="84">
        <v>0</v>
      </c>
      <c r="I1361" s="84">
        <v>0</v>
      </c>
      <c r="J1361" s="770"/>
      <c r="K1361" s="771"/>
      <c r="L1361" s="771"/>
      <c r="M1361" s="771"/>
      <c r="N1361" s="771"/>
      <c r="O1361" s="771"/>
    </row>
    <row r="1362" spans="1:15" s="262" customFormat="1" ht="15">
      <c r="A1362" s="459" t="s">
        <v>541</v>
      </c>
      <c r="B1362" s="218" t="s">
        <v>31</v>
      </c>
      <c r="C1362" s="205">
        <f t="shared" ref="C1362:C1363" si="305">D1362+E1362+F1362+G1362+H1362+I1362</f>
        <v>8</v>
      </c>
      <c r="D1362" s="205">
        <v>0</v>
      </c>
      <c r="E1362" s="205">
        <v>8</v>
      </c>
      <c r="F1362" s="205">
        <v>0</v>
      </c>
      <c r="G1362" s="205">
        <v>0</v>
      </c>
      <c r="H1362" s="205">
        <v>0</v>
      </c>
      <c r="I1362" s="205">
        <v>0</v>
      </c>
      <c r="J1362" s="770"/>
      <c r="K1362" s="771"/>
      <c r="L1362" s="771"/>
      <c r="M1362" s="771"/>
      <c r="N1362" s="771"/>
      <c r="O1362" s="771"/>
    </row>
    <row r="1363" spans="1:15" s="209" customFormat="1">
      <c r="A1363" s="204"/>
      <c r="B1363" s="219" t="s">
        <v>32</v>
      </c>
      <c r="C1363" s="84">
        <f t="shared" si="305"/>
        <v>8</v>
      </c>
      <c r="D1363" s="84">
        <v>0</v>
      </c>
      <c r="E1363" s="72">
        <v>8</v>
      </c>
      <c r="F1363" s="84">
        <v>0</v>
      </c>
      <c r="G1363" s="84">
        <v>0</v>
      </c>
      <c r="H1363" s="84">
        <v>0</v>
      </c>
      <c r="I1363" s="84">
        <v>0</v>
      </c>
      <c r="J1363" s="770"/>
      <c r="K1363" s="771"/>
      <c r="L1363" s="771"/>
      <c r="M1363" s="771"/>
      <c r="N1363" s="771"/>
      <c r="O1363" s="771"/>
    </row>
    <row r="1364" spans="1:15" s="262" customFormat="1" ht="15">
      <c r="A1364" s="458" t="s">
        <v>470</v>
      </c>
      <c r="B1364" s="218" t="s">
        <v>31</v>
      </c>
      <c r="C1364" s="205">
        <f t="shared" ref="C1364:C1365" si="306">D1364+E1364+F1364+G1364+H1364+I1364</f>
        <v>40</v>
      </c>
      <c r="D1364" s="205">
        <v>0</v>
      </c>
      <c r="E1364" s="205">
        <v>40</v>
      </c>
      <c r="F1364" s="205">
        <v>0</v>
      </c>
      <c r="G1364" s="205">
        <v>0</v>
      </c>
      <c r="H1364" s="205">
        <v>0</v>
      </c>
      <c r="I1364" s="205">
        <v>0</v>
      </c>
      <c r="J1364" s="770"/>
      <c r="K1364" s="771"/>
      <c r="L1364" s="771"/>
      <c r="M1364" s="771"/>
      <c r="N1364" s="771"/>
      <c r="O1364" s="771"/>
    </row>
    <row r="1365" spans="1:15" s="209" customFormat="1">
      <c r="A1365" s="204"/>
      <c r="B1365" s="219" t="s">
        <v>32</v>
      </c>
      <c r="C1365" s="84">
        <f t="shared" si="306"/>
        <v>40</v>
      </c>
      <c r="D1365" s="84">
        <v>0</v>
      </c>
      <c r="E1365" s="72">
        <v>40</v>
      </c>
      <c r="F1365" s="84">
        <v>0</v>
      </c>
      <c r="G1365" s="84">
        <v>0</v>
      </c>
      <c r="H1365" s="84">
        <v>0</v>
      </c>
      <c r="I1365" s="84">
        <v>0</v>
      </c>
      <c r="J1365" s="770"/>
      <c r="K1365" s="771"/>
      <c r="L1365" s="771"/>
      <c r="M1365" s="771"/>
      <c r="N1365" s="771"/>
      <c r="O1365" s="771"/>
    </row>
    <row r="1366" spans="1:15" s="127" customFormat="1">
      <c r="A1366" s="134" t="s">
        <v>44</v>
      </c>
      <c r="B1366" s="125" t="s">
        <v>31</v>
      </c>
      <c r="C1366" s="126">
        <f t="shared" si="294"/>
        <v>85</v>
      </c>
      <c r="D1366" s="126">
        <f>D1368+D1380+D1384+D1392</f>
        <v>10</v>
      </c>
      <c r="E1366" s="126">
        <f t="shared" ref="E1366:I1367" si="307">E1368+E1380+E1384+E1392</f>
        <v>75</v>
      </c>
      <c r="F1366" s="126">
        <f t="shared" si="307"/>
        <v>0</v>
      </c>
      <c r="G1366" s="126">
        <f t="shared" si="307"/>
        <v>0</v>
      </c>
      <c r="H1366" s="126">
        <f t="shared" si="307"/>
        <v>0</v>
      </c>
      <c r="I1366" s="126">
        <f t="shared" si="307"/>
        <v>0</v>
      </c>
    </row>
    <row r="1367" spans="1:15" s="127" customFormat="1">
      <c r="A1367" s="135"/>
      <c r="B1367" s="128" t="s">
        <v>32</v>
      </c>
      <c r="C1367" s="126">
        <f t="shared" si="294"/>
        <v>85</v>
      </c>
      <c r="D1367" s="126">
        <f>D1369+D1381+D1385+D1393</f>
        <v>10</v>
      </c>
      <c r="E1367" s="126">
        <f t="shared" si="307"/>
        <v>75</v>
      </c>
      <c r="F1367" s="126">
        <f t="shared" si="307"/>
        <v>0</v>
      </c>
      <c r="G1367" s="126">
        <f t="shared" si="307"/>
        <v>0</v>
      </c>
      <c r="H1367" s="126">
        <f t="shared" si="307"/>
        <v>0</v>
      </c>
      <c r="I1367" s="126">
        <f t="shared" si="307"/>
        <v>0</v>
      </c>
    </row>
    <row r="1368" spans="1:15" s="95" customFormat="1" ht="25.5">
      <c r="A1368" s="149" t="s">
        <v>558</v>
      </c>
      <c r="B1368" s="130" t="s">
        <v>31</v>
      </c>
      <c r="C1368" s="131">
        <f t="shared" si="294"/>
        <v>11</v>
      </c>
      <c r="D1368" s="131">
        <f>D1370+D1372+D1374+D1376+D1378</f>
        <v>0</v>
      </c>
      <c r="E1368" s="131">
        <f t="shared" ref="E1368:I1369" si="308">E1370+E1372+E1374+E1376+E1378</f>
        <v>11</v>
      </c>
      <c r="F1368" s="131">
        <f t="shared" si="308"/>
        <v>0</v>
      </c>
      <c r="G1368" s="131">
        <f t="shared" si="308"/>
        <v>0</v>
      </c>
      <c r="H1368" s="131">
        <f t="shared" si="308"/>
        <v>0</v>
      </c>
      <c r="I1368" s="131">
        <f t="shared" si="308"/>
        <v>0</v>
      </c>
    </row>
    <row r="1369" spans="1:15" s="95" customFormat="1">
      <c r="A1369" s="132"/>
      <c r="B1369" s="133" t="s">
        <v>32</v>
      </c>
      <c r="C1369" s="131">
        <f t="shared" si="294"/>
        <v>11</v>
      </c>
      <c r="D1369" s="131">
        <f>D1371+D1373+D1375+D1377+D1379</f>
        <v>0</v>
      </c>
      <c r="E1369" s="131">
        <f t="shared" si="308"/>
        <v>11</v>
      </c>
      <c r="F1369" s="131">
        <f t="shared" si="308"/>
        <v>0</v>
      </c>
      <c r="G1369" s="131">
        <f t="shared" si="308"/>
        <v>0</v>
      </c>
      <c r="H1369" s="131">
        <f t="shared" si="308"/>
        <v>0</v>
      </c>
      <c r="I1369" s="131">
        <f t="shared" si="308"/>
        <v>0</v>
      </c>
    </row>
    <row r="1370" spans="1:15" s="215" customFormat="1" ht="15">
      <c r="A1370" s="464" t="s">
        <v>559</v>
      </c>
      <c r="B1370" s="241" t="s">
        <v>31</v>
      </c>
      <c r="C1370" s="253">
        <f t="shared" si="294"/>
        <v>3</v>
      </c>
      <c r="D1370" s="253">
        <v>0</v>
      </c>
      <c r="E1370" s="253">
        <v>3</v>
      </c>
      <c r="F1370" s="253">
        <v>0</v>
      </c>
      <c r="G1370" s="253">
        <v>0</v>
      </c>
      <c r="H1370" s="253">
        <v>0</v>
      </c>
      <c r="I1370" s="253">
        <v>0</v>
      </c>
    </row>
    <row r="1371" spans="1:15" s="215" customFormat="1">
      <c r="A1371" s="217"/>
      <c r="B1371" s="228" t="s">
        <v>32</v>
      </c>
      <c r="C1371" s="253">
        <f t="shared" si="294"/>
        <v>3</v>
      </c>
      <c r="D1371" s="253">
        <v>0</v>
      </c>
      <c r="E1371" s="253">
        <v>3</v>
      </c>
      <c r="F1371" s="253">
        <v>0</v>
      </c>
      <c r="G1371" s="253">
        <v>0</v>
      </c>
      <c r="H1371" s="253">
        <v>0</v>
      </c>
      <c r="I1371" s="253">
        <v>0</v>
      </c>
    </row>
    <row r="1372" spans="1:15" s="215" customFormat="1" ht="30">
      <c r="A1372" s="621" t="s">
        <v>560</v>
      </c>
      <c r="B1372" s="241" t="s">
        <v>31</v>
      </c>
      <c r="C1372" s="253">
        <f t="shared" si="294"/>
        <v>2</v>
      </c>
      <c r="D1372" s="253">
        <v>0</v>
      </c>
      <c r="E1372" s="253">
        <v>2</v>
      </c>
      <c r="F1372" s="253">
        <v>0</v>
      </c>
      <c r="G1372" s="253">
        <v>0</v>
      </c>
      <c r="H1372" s="253">
        <v>0</v>
      </c>
      <c r="I1372" s="253">
        <v>0</v>
      </c>
    </row>
    <row r="1373" spans="1:15" s="215" customFormat="1">
      <c r="A1373" s="217"/>
      <c r="B1373" s="228" t="s">
        <v>32</v>
      </c>
      <c r="C1373" s="253">
        <f t="shared" si="294"/>
        <v>2</v>
      </c>
      <c r="D1373" s="253">
        <v>0</v>
      </c>
      <c r="E1373" s="253">
        <v>2</v>
      </c>
      <c r="F1373" s="253">
        <v>0</v>
      </c>
      <c r="G1373" s="253">
        <v>0</v>
      </c>
      <c r="H1373" s="253">
        <v>0</v>
      </c>
      <c r="I1373" s="253">
        <v>0</v>
      </c>
    </row>
    <row r="1374" spans="1:15" s="215" customFormat="1" ht="30">
      <c r="A1374" s="621" t="s">
        <v>561</v>
      </c>
      <c r="B1374" s="241" t="s">
        <v>31</v>
      </c>
      <c r="C1374" s="253">
        <f t="shared" si="294"/>
        <v>2</v>
      </c>
      <c r="D1374" s="253">
        <v>0</v>
      </c>
      <c r="E1374" s="253">
        <v>2</v>
      </c>
      <c r="F1374" s="253">
        <v>0</v>
      </c>
      <c r="G1374" s="253">
        <v>0</v>
      </c>
      <c r="H1374" s="253">
        <v>0</v>
      </c>
      <c r="I1374" s="253">
        <v>0</v>
      </c>
    </row>
    <row r="1375" spans="1:15" s="215" customFormat="1">
      <c r="A1375" s="217"/>
      <c r="B1375" s="228" t="s">
        <v>32</v>
      </c>
      <c r="C1375" s="253">
        <f t="shared" si="294"/>
        <v>2</v>
      </c>
      <c r="D1375" s="253">
        <v>0</v>
      </c>
      <c r="E1375" s="253">
        <v>2</v>
      </c>
      <c r="F1375" s="253">
        <v>0</v>
      </c>
      <c r="G1375" s="253">
        <v>0</v>
      </c>
      <c r="H1375" s="253">
        <v>0</v>
      </c>
      <c r="I1375" s="253">
        <v>0</v>
      </c>
    </row>
    <row r="1376" spans="1:15" s="215" customFormat="1" ht="30">
      <c r="A1376" s="621" t="s">
        <v>562</v>
      </c>
      <c r="B1376" s="241" t="s">
        <v>31</v>
      </c>
      <c r="C1376" s="253">
        <f t="shared" si="294"/>
        <v>2</v>
      </c>
      <c r="D1376" s="253">
        <v>0</v>
      </c>
      <c r="E1376" s="253">
        <v>2</v>
      </c>
      <c r="F1376" s="253">
        <v>0</v>
      </c>
      <c r="G1376" s="253">
        <v>0</v>
      </c>
      <c r="H1376" s="253">
        <v>0</v>
      </c>
      <c r="I1376" s="253">
        <v>0</v>
      </c>
    </row>
    <row r="1377" spans="1:9" s="215" customFormat="1">
      <c r="A1377" s="217"/>
      <c r="B1377" s="228" t="s">
        <v>32</v>
      </c>
      <c r="C1377" s="253">
        <f t="shared" si="294"/>
        <v>2</v>
      </c>
      <c r="D1377" s="253">
        <v>0</v>
      </c>
      <c r="E1377" s="253">
        <v>2</v>
      </c>
      <c r="F1377" s="253">
        <v>0</v>
      </c>
      <c r="G1377" s="253">
        <v>0</v>
      </c>
      <c r="H1377" s="253">
        <v>0</v>
      </c>
      <c r="I1377" s="253">
        <v>0</v>
      </c>
    </row>
    <row r="1378" spans="1:9" s="215" customFormat="1" ht="30">
      <c r="A1378" s="621" t="s">
        <v>563</v>
      </c>
      <c r="B1378" s="241" t="s">
        <v>31</v>
      </c>
      <c r="C1378" s="253">
        <f t="shared" si="294"/>
        <v>2</v>
      </c>
      <c r="D1378" s="253">
        <v>0</v>
      </c>
      <c r="E1378" s="253">
        <v>2</v>
      </c>
      <c r="F1378" s="253">
        <v>0</v>
      </c>
      <c r="G1378" s="253">
        <v>0</v>
      </c>
      <c r="H1378" s="253">
        <v>0</v>
      </c>
      <c r="I1378" s="253">
        <v>0</v>
      </c>
    </row>
    <row r="1379" spans="1:9" s="215" customFormat="1">
      <c r="A1379" s="217"/>
      <c r="B1379" s="228" t="s">
        <v>32</v>
      </c>
      <c r="C1379" s="253">
        <f t="shared" si="294"/>
        <v>2</v>
      </c>
      <c r="D1379" s="253">
        <v>0</v>
      </c>
      <c r="E1379" s="253">
        <v>2</v>
      </c>
      <c r="F1379" s="253">
        <v>0</v>
      </c>
      <c r="G1379" s="253">
        <v>0</v>
      </c>
      <c r="H1379" s="253">
        <v>0</v>
      </c>
      <c r="I1379" s="253">
        <v>0</v>
      </c>
    </row>
    <row r="1380" spans="1:9" s="260" customFormat="1" ht="14.25">
      <c r="A1380" s="529" t="s">
        <v>564</v>
      </c>
      <c r="B1380" s="465" t="s">
        <v>31</v>
      </c>
      <c r="C1380" s="307">
        <f t="shared" si="294"/>
        <v>0</v>
      </c>
      <c r="D1380" s="307">
        <f>D1382</f>
        <v>0</v>
      </c>
      <c r="E1380" s="307">
        <f t="shared" ref="E1380:I1381" si="309">E1382</f>
        <v>0</v>
      </c>
      <c r="F1380" s="307">
        <f t="shared" si="309"/>
        <v>0</v>
      </c>
      <c r="G1380" s="307">
        <f t="shared" si="309"/>
        <v>0</v>
      </c>
      <c r="H1380" s="307">
        <f t="shared" si="309"/>
        <v>0</v>
      </c>
      <c r="I1380" s="307">
        <f t="shared" si="309"/>
        <v>0</v>
      </c>
    </row>
    <row r="1381" spans="1:9" s="260" customFormat="1">
      <c r="A1381" s="341"/>
      <c r="B1381" s="305" t="s">
        <v>32</v>
      </c>
      <c r="C1381" s="307">
        <f t="shared" si="294"/>
        <v>0</v>
      </c>
      <c r="D1381" s="307">
        <f>D1383</f>
        <v>0</v>
      </c>
      <c r="E1381" s="307">
        <f t="shared" si="309"/>
        <v>0</v>
      </c>
      <c r="F1381" s="307">
        <f t="shared" si="309"/>
        <v>0</v>
      </c>
      <c r="G1381" s="307">
        <f t="shared" si="309"/>
        <v>0</v>
      </c>
      <c r="H1381" s="307">
        <f t="shared" si="309"/>
        <v>0</v>
      </c>
      <c r="I1381" s="307">
        <f t="shared" si="309"/>
        <v>0</v>
      </c>
    </row>
    <row r="1382" spans="1:9" s="215" customFormat="1" ht="15">
      <c r="A1382" s="524" t="s">
        <v>565</v>
      </c>
      <c r="B1382" s="241" t="s">
        <v>31</v>
      </c>
      <c r="C1382" s="253">
        <f t="shared" si="294"/>
        <v>0</v>
      </c>
      <c r="D1382" s="253">
        <v>0</v>
      </c>
      <c r="E1382" s="253">
        <f>3-3</f>
        <v>0</v>
      </c>
      <c r="F1382" s="253">
        <v>0</v>
      </c>
      <c r="G1382" s="253">
        <v>0</v>
      </c>
      <c r="H1382" s="253">
        <v>0</v>
      </c>
      <c r="I1382" s="253">
        <v>0</v>
      </c>
    </row>
    <row r="1383" spans="1:9" s="215" customFormat="1">
      <c r="A1383" s="217"/>
      <c r="B1383" s="228" t="s">
        <v>32</v>
      </c>
      <c r="C1383" s="253">
        <f t="shared" si="294"/>
        <v>0</v>
      </c>
      <c r="D1383" s="253">
        <v>0</v>
      </c>
      <c r="E1383" s="253">
        <f>3-3</f>
        <v>0</v>
      </c>
      <c r="F1383" s="253">
        <v>0</v>
      </c>
      <c r="G1383" s="253">
        <v>0</v>
      </c>
      <c r="H1383" s="253">
        <v>0</v>
      </c>
      <c r="I1383" s="253">
        <v>0</v>
      </c>
    </row>
    <row r="1384" spans="1:9" s="260" customFormat="1">
      <c r="A1384" s="229" t="s">
        <v>566</v>
      </c>
      <c r="B1384" s="465" t="s">
        <v>31</v>
      </c>
      <c r="C1384" s="307">
        <f t="shared" si="294"/>
        <v>49</v>
      </c>
      <c r="D1384" s="307">
        <f>D1386+D1388+D1390</f>
        <v>10</v>
      </c>
      <c r="E1384" s="307">
        <f t="shared" ref="E1384:I1385" si="310">E1386+E1388+E1390</f>
        <v>39</v>
      </c>
      <c r="F1384" s="307">
        <f t="shared" si="310"/>
        <v>0</v>
      </c>
      <c r="G1384" s="307">
        <f t="shared" si="310"/>
        <v>0</v>
      </c>
      <c r="H1384" s="307">
        <f t="shared" si="310"/>
        <v>0</v>
      </c>
      <c r="I1384" s="307">
        <f t="shared" si="310"/>
        <v>0</v>
      </c>
    </row>
    <row r="1385" spans="1:9" s="260" customFormat="1">
      <c r="A1385" s="341"/>
      <c r="B1385" s="305" t="s">
        <v>32</v>
      </c>
      <c r="C1385" s="307">
        <f t="shared" si="294"/>
        <v>49</v>
      </c>
      <c r="D1385" s="307">
        <f>D1387+D1389+D1391</f>
        <v>10</v>
      </c>
      <c r="E1385" s="307">
        <f t="shared" si="310"/>
        <v>39</v>
      </c>
      <c r="F1385" s="307">
        <f t="shared" si="310"/>
        <v>0</v>
      </c>
      <c r="G1385" s="307">
        <f t="shared" si="310"/>
        <v>0</v>
      </c>
      <c r="H1385" s="307">
        <f t="shared" si="310"/>
        <v>0</v>
      </c>
      <c r="I1385" s="307">
        <f t="shared" si="310"/>
        <v>0</v>
      </c>
    </row>
    <row r="1386" spans="1:9" s="215" customFormat="1">
      <c r="A1386" s="360" t="s">
        <v>567</v>
      </c>
      <c r="B1386" s="241" t="s">
        <v>31</v>
      </c>
      <c r="C1386" s="253">
        <f t="shared" si="294"/>
        <v>22</v>
      </c>
      <c r="D1386" s="253">
        <v>10</v>
      </c>
      <c r="E1386" s="253">
        <v>12</v>
      </c>
      <c r="F1386" s="253">
        <v>0</v>
      </c>
      <c r="G1386" s="253">
        <v>0</v>
      </c>
      <c r="H1386" s="253">
        <v>0</v>
      </c>
      <c r="I1386" s="253">
        <v>0</v>
      </c>
    </row>
    <row r="1387" spans="1:9" s="20" customFormat="1">
      <c r="A1387" s="12"/>
      <c r="B1387" s="62" t="s">
        <v>32</v>
      </c>
      <c r="C1387" s="64">
        <f t="shared" si="294"/>
        <v>22</v>
      </c>
      <c r="D1387" s="64">
        <v>10</v>
      </c>
      <c r="E1387" s="64">
        <v>12</v>
      </c>
      <c r="F1387" s="64">
        <v>0</v>
      </c>
      <c r="G1387" s="64">
        <v>0</v>
      </c>
      <c r="H1387" s="64">
        <v>0</v>
      </c>
      <c r="I1387" s="64">
        <v>0</v>
      </c>
    </row>
    <row r="1388" spans="1:9" s="215" customFormat="1" ht="15">
      <c r="A1388" s="458" t="s">
        <v>568</v>
      </c>
      <c r="B1388" s="241" t="s">
        <v>31</v>
      </c>
      <c r="C1388" s="253">
        <f t="shared" si="294"/>
        <v>21</v>
      </c>
      <c r="D1388" s="253">
        <v>0</v>
      </c>
      <c r="E1388" s="253">
        <v>21</v>
      </c>
      <c r="F1388" s="253">
        <v>0</v>
      </c>
      <c r="G1388" s="253">
        <v>0</v>
      </c>
      <c r="H1388" s="253">
        <v>0</v>
      </c>
      <c r="I1388" s="253">
        <v>0</v>
      </c>
    </row>
    <row r="1389" spans="1:9" s="215" customFormat="1">
      <c r="A1389" s="217"/>
      <c r="B1389" s="228" t="s">
        <v>32</v>
      </c>
      <c r="C1389" s="253">
        <f t="shared" si="294"/>
        <v>21</v>
      </c>
      <c r="D1389" s="253">
        <v>0</v>
      </c>
      <c r="E1389" s="253">
        <v>21</v>
      </c>
      <c r="F1389" s="253">
        <v>0</v>
      </c>
      <c r="G1389" s="253">
        <v>0</v>
      </c>
      <c r="H1389" s="253">
        <v>0</v>
      </c>
      <c r="I1389" s="253">
        <v>0</v>
      </c>
    </row>
    <row r="1390" spans="1:9" s="215" customFormat="1" ht="15">
      <c r="A1390" s="458" t="s">
        <v>569</v>
      </c>
      <c r="B1390" s="241" t="s">
        <v>31</v>
      </c>
      <c r="C1390" s="253">
        <f t="shared" si="294"/>
        <v>6</v>
      </c>
      <c r="D1390" s="253">
        <v>0</v>
      </c>
      <c r="E1390" s="253">
        <v>6</v>
      </c>
      <c r="F1390" s="253">
        <v>0</v>
      </c>
      <c r="G1390" s="253">
        <v>0</v>
      </c>
      <c r="H1390" s="253">
        <v>0</v>
      </c>
      <c r="I1390" s="253">
        <v>0</v>
      </c>
    </row>
    <row r="1391" spans="1:9" s="20" customFormat="1">
      <c r="A1391" s="12"/>
      <c r="B1391" s="62" t="s">
        <v>32</v>
      </c>
      <c r="C1391" s="64">
        <f t="shared" si="294"/>
        <v>6</v>
      </c>
      <c r="D1391" s="64">
        <v>0</v>
      </c>
      <c r="E1391" s="64">
        <v>6</v>
      </c>
      <c r="F1391" s="64">
        <v>0</v>
      </c>
      <c r="G1391" s="64">
        <v>0</v>
      </c>
      <c r="H1391" s="64">
        <v>0</v>
      </c>
      <c r="I1391" s="64">
        <v>0</v>
      </c>
    </row>
    <row r="1392" spans="1:9" s="260" customFormat="1">
      <c r="A1392" s="229" t="s">
        <v>570</v>
      </c>
      <c r="B1392" s="465" t="s">
        <v>31</v>
      </c>
      <c r="C1392" s="307">
        <f t="shared" ref="C1392:C1399" si="311">D1392+E1392+F1392+G1392+H1392+I1392</f>
        <v>25</v>
      </c>
      <c r="D1392" s="307">
        <f>D1394+D1396+D1398</f>
        <v>0</v>
      </c>
      <c r="E1392" s="307">
        <f t="shared" ref="E1392:I1393" si="312">E1394+E1396+E1398</f>
        <v>25</v>
      </c>
      <c r="F1392" s="307">
        <f t="shared" si="312"/>
        <v>0</v>
      </c>
      <c r="G1392" s="307">
        <f t="shared" si="312"/>
        <v>0</v>
      </c>
      <c r="H1392" s="307">
        <f t="shared" si="312"/>
        <v>0</v>
      </c>
      <c r="I1392" s="307">
        <f t="shared" si="312"/>
        <v>0</v>
      </c>
    </row>
    <row r="1393" spans="1:9" s="260" customFormat="1">
      <c r="A1393" s="341"/>
      <c r="B1393" s="305" t="s">
        <v>32</v>
      </c>
      <c r="C1393" s="307">
        <f t="shared" si="311"/>
        <v>25</v>
      </c>
      <c r="D1393" s="307">
        <f>D1395+D1397+D1399</f>
        <v>0</v>
      </c>
      <c r="E1393" s="307">
        <f t="shared" si="312"/>
        <v>25</v>
      </c>
      <c r="F1393" s="307">
        <f t="shared" si="312"/>
        <v>0</v>
      </c>
      <c r="G1393" s="307">
        <f t="shared" si="312"/>
        <v>0</v>
      </c>
      <c r="H1393" s="307">
        <f t="shared" si="312"/>
        <v>0</v>
      </c>
      <c r="I1393" s="307">
        <f t="shared" si="312"/>
        <v>0</v>
      </c>
    </row>
    <row r="1394" spans="1:9" s="215" customFormat="1">
      <c r="A1394" s="360" t="s">
        <v>571</v>
      </c>
      <c r="B1394" s="241" t="s">
        <v>31</v>
      </c>
      <c r="C1394" s="253">
        <f t="shared" si="311"/>
        <v>16.5</v>
      </c>
      <c r="D1394" s="253">
        <v>0</v>
      </c>
      <c r="E1394" s="253">
        <v>16.5</v>
      </c>
      <c r="F1394" s="253">
        <v>0</v>
      </c>
      <c r="G1394" s="253">
        <v>0</v>
      </c>
      <c r="H1394" s="253">
        <v>0</v>
      </c>
      <c r="I1394" s="253">
        <v>0</v>
      </c>
    </row>
    <row r="1395" spans="1:9" s="20" customFormat="1">
      <c r="A1395" s="12"/>
      <c r="B1395" s="62" t="s">
        <v>32</v>
      </c>
      <c r="C1395" s="64">
        <f t="shared" si="311"/>
        <v>16.5</v>
      </c>
      <c r="D1395" s="64">
        <v>0</v>
      </c>
      <c r="E1395" s="64">
        <v>16.5</v>
      </c>
      <c r="F1395" s="64">
        <v>0</v>
      </c>
      <c r="G1395" s="64">
        <v>0</v>
      </c>
      <c r="H1395" s="64">
        <v>0</v>
      </c>
      <c r="I1395" s="64">
        <v>0</v>
      </c>
    </row>
    <row r="1396" spans="1:9" s="215" customFormat="1">
      <c r="A1396" s="360" t="s">
        <v>572</v>
      </c>
      <c r="B1396" s="241" t="s">
        <v>31</v>
      </c>
      <c r="C1396" s="253">
        <f t="shared" si="311"/>
        <v>5.5</v>
      </c>
      <c r="D1396" s="253">
        <v>0</v>
      </c>
      <c r="E1396" s="253">
        <v>5.5</v>
      </c>
      <c r="F1396" s="253">
        <v>0</v>
      </c>
      <c r="G1396" s="253">
        <v>0</v>
      </c>
      <c r="H1396" s="253">
        <v>0</v>
      </c>
      <c r="I1396" s="253">
        <v>0</v>
      </c>
    </row>
    <row r="1397" spans="1:9" s="20" customFormat="1">
      <c r="A1397" s="12"/>
      <c r="B1397" s="62" t="s">
        <v>32</v>
      </c>
      <c r="C1397" s="64">
        <f t="shared" si="311"/>
        <v>5.5</v>
      </c>
      <c r="D1397" s="64">
        <v>0</v>
      </c>
      <c r="E1397" s="64">
        <v>5.5</v>
      </c>
      <c r="F1397" s="64">
        <v>0</v>
      </c>
      <c r="G1397" s="64">
        <v>0</v>
      </c>
      <c r="H1397" s="64">
        <v>0</v>
      </c>
      <c r="I1397" s="64">
        <v>0</v>
      </c>
    </row>
    <row r="1398" spans="1:9" s="215" customFormat="1">
      <c r="A1398" s="360" t="s">
        <v>573</v>
      </c>
      <c r="B1398" s="241" t="s">
        <v>31</v>
      </c>
      <c r="C1398" s="253">
        <f t="shared" si="311"/>
        <v>3</v>
      </c>
      <c r="D1398" s="253">
        <v>0</v>
      </c>
      <c r="E1398" s="253">
        <v>3</v>
      </c>
      <c r="F1398" s="253">
        <v>0</v>
      </c>
      <c r="G1398" s="253">
        <v>0</v>
      </c>
      <c r="H1398" s="253">
        <v>0</v>
      </c>
      <c r="I1398" s="253">
        <v>0</v>
      </c>
    </row>
    <row r="1399" spans="1:9" s="20" customFormat="1">
      <c r="A1399" s="12"/>
      <c r="B1399" s="62" t="s">
        <v>32</v>
      </c>
      <c r="C1399" s="64">
        <f t="shared" si="311"/>
        <v>3</v>
      </c>
      <c r="D1399" s="64">
        <v>0</v>
      </c>
      <c r="E1399" s="64">
        <v>3</v>
      </c>
      <c r="F1399" s="64">
        <v>0</v>
      </c>
      <c r="G1399" s="64">
        <v>0</v>
      </c>
      <c r="H1399" s="64">
        <v>0</v>
      </c>
      <c r="I1399" s="64">
        <v>0</v>
      </c>
    </row>
    <row r="1400" spans="1:9">
      <c r="A1400" s="729" t="s">
        <v>574</v>
      </c>
      <c r="B1400" s="731"/>
      <c r="C1400" s="731"/>
      <c r="D1400" s="731"/>
      <c r="E1400" s="731"/>
      <c r="F1400" s="731"/>
      <c r="G1400" s="731"/>
      <c r="H1400" s="731"/>
      <c r="I1400" s="732"/>
    </row>
    <row r="1401" spans="1:9">
      <c r="A1401" s="79" t="s">
        <v>57</v>
      </c>
      <c r="B1401" s="162" t="s">
        <v>31</v>
      </c>
      <c r="C1401" s="52">
        <f t="shared" ref="C1401:C1612" si="313">D1401+E1401+F1401+G1401+H1401+I1401</f>
        <v>10567.550000000001</v>
      </c>
      <c r="D1401" s="52">
        <f t="shared" ref="D1401:I1402" si="314">D1403+D1437</f>
        <v>368.16999999999996</v>
      </c>
      <c r="E1401" s="52">
        <f t="shared" si="314"/>
        <v>10199.380000000001</v>
      </c>
      <c r="F1401" s="52">
        <f t="shared" si="314"/>
        <v>0</v>
      </c>
      <c r="G1401" s="52">
        <f t="shared" si="314"/>
        <v>0</v>
      </c>
      <c r="H1401" s="52">
        <f t="shared" si="314"/>
        <v>0</v>
      </c>
      <c r="I1401" s="52">
        <f t="shared" si="314"/>
        <v>0</v>
      </c>
    </row>
    <row r="1402" spans="1:9">
      <c r="A1402" s="21" t="s">
        <v>90</v>
      </c>
      <c r="B1402" s="4" t="s">
        <v>32</v>
      </c>
      <c r="C1402" s="52">
        <f t="shared" si="313"/>
        <v>10567.550000000001</v>
      </c>
      <c r="D1402" s="52">
        <f t="shared" si="314"/>
        <v>368.16999999999996</v>
      </c>
      <c r="E1402" s="52">
        <f t="shared" si="314"/>
        <v>10199.380000000001</v>
      </c>
      <c r="F1402" s="52">
        <f t="shared" si="314"/>
        <v>0</v>
      </c>
      <c r="G1402" s="52">
        <f t="shared" si="314"/>
        <v>0</v>
      </c>
      <c r="H1402" s="52">
        <f t="shared" si="314"/>
        <v>0</v>
      </c>
      <c r="I1402" s="52">
        <f t="shared" si="314"/>
        <v>0</v>
      </c>
    </row>
    <row r="1403" spans="1:9">
      <c r="A1403" s="23" t="s">
        <v>63</v>
      </c>
      <c r="B1403" s="162" t="s">
        <v>31</v>
      </c>
      <c r="C1403" s="52">
        <f t="shared" si="313"/>
        <v>190.46</v>
      </c>
      <c r="D1403" s="52">
        <f>D1405+D1411</f>
        <v>51.46</v>
      </c>
      <c r="E1403" s="52">
        <f t="shared" ref="E1403:I1404" si="315">E1405+E1411</f>
        <v>139</v>
      </c>
      <c r="F1403" s="52">
        <f t="shared" si="315"/>
        <v>0</v>
      </c>
      <c r="G1403" s="52">
        <f t="shared" si="315"/>
        <v>0</v>
      </c>
      <c r="H1403" s="52">
        <f t="shared" si="315"/>
        <v>0</v>
      </c>
      <c r="I1403" s="52">
        <f t="shared" si="315"/>
        <v>0</v>
      </c>
    </row>
    <row r="1404" spans="1:9">
      <c r="A1404" s="21" t="s">
        <v>92</v>
      </c>
      <c r="B1404" s="4" t="s">
        <v>32</v>
      </c>
      <c r="C1404" s="52">
        <f t="shared" si="313"/>
        <v>190.46</v>
      </c>
      <c r="D1404" s="52">
        <f>D1406+D1412</f>
        <v>51.46</v>
      </c>
      <c r="E1404" s="52">
        <f t="shared" si="315"/>
        <v>139</v>
      </c>
      <c r="F1404" s="52">
        <f t="shared" si="315"/>
        <v>0</v>
      </c>
      <c r="G1404" s="52">
        <f t="shared" si="315"/>
        <v>0</v>
      </c>
      <c r="H1404" s="52">
        <f t="shared" si="315"/>
        <v>0</v>
      </c>
      <c r="I1404" s="52">
        <f t="shared" si="315"/>
        <v>0</v>
      </c>
    </row>
    <row r="1405" spans="1:9" s="20" customFormat="1">
      <c r="A1405" s="17" t="s">
        <v>36</v>
      </c>
      <c r="B1405" s="63" t="s">
        <v>31</v>
      </c>
      <c r="C1405" s="64">
        <f t="shared" si="313"/>
        <v>32.46</v>
      </c>
      <c r="D1405" s="64">
        <f>D1407</f>
        <v>24.46</v>
      </c>
      <c r="E1405" s="64">
        <f t="shared" ref="E1405:I1408" si="316">E1407</f>
        <v>8</v>
      </c>
      <c r="F1405" s="64">
        <f t="shared" si="316"/>
        <v>0</v>
      </c>
      <c r="G1405" s="64">
        <f t="shared" si="316"/>
        <v>0</v>
      </c>
      <c r="H1405" s="64">
        <f t="shared" si="316"/>
        <v>0</v>
      </c>
      <c r="I1405" s="64">
        <f t="shared" si="316"/>
        <v>0</v>
      </c>
    </row>
    <row r="1406" spans="1:9" s="20" customFormat="1">
      <c r="A1406" s="16" t="s">
        <v>37</v>
      </c>
      <c r="B1406" s="62" t="s">
        <v>32</v>
      </c>
      <c r="C1406" s="64">
        <f t="shared" si="313"/>
        <v>32.46</v>
      </c>
      <c r="D1406" s="64">
        <f>D1408</f>
        <v>24.46</v>
      </c>
      <c r="E1406" s="64">
        <f t="shared" si="316"/>
        <v>8</v>
      </c>
      <c r="F1406" s="64">
        <f t="shared" si="316"/>
        <v>0</v>
      </c>
      <c r="G1406" s="64">
        <f t="shared" si="316"/>
        <v>0</v>
      </c>
      <c r="H1406" s="64">
        <f t="shared" si="316"/>
        <v>0</v>
      </c>
      <c r="I1406" s="64">
        <f t="shared" si="316"/>
        <v>0</v>
      </c>
    </row>
    <row r="1407" spans="1:9" s="208" customFormat="1">
      <c r="A1407" s="96" t="s">
        <v>575</v>
      </c>
      <c r="B1407" s="63" t="s">
        <v>31</v>
      </c>
      <c r="C1407" s="64">
        <f t="shared" si="313"/>
        <v>32.46</v>
      </c>
      <c r="D1407" s="64">
        <f>D1409</f>
        <v>24.46</v>
      </c>
      <c r="E1407" s="64">
        <f t="shared" si="316"/>
        <v>8</v>
      </c>
      <c r="F1407" s="64">
        <f t="shared" si="316"/>
        <v>0</v>
      </c>
      <c r="G1407" s="64">
        <f t="shared" si="316"/>
        <v>0</v>
      </c>
      <c r="H1407" s="64">
        <f t="shared" si="316"/>
        <v>0</v>
      </c>
      <c r="I1407" s="64">
        <f t="shared" si="316"/>
        <v>0</v>
      </c>
    </row>
    <row r="1408" spans="1:9" s="208" customFormat="1">
      <c r="A1408" s="12" t="s">
        <v>576</v>
      </c>
      <c r="B1408" s="62" t="s">
        <v>32</v>
      </c>
      <c r="C1408" s="64">
        <f t="shared" si="313"/>
        <v>32.46</v>
      </c>
      <c r="D1408" s="64">
        <f>D1410</f>
        <v>24.46</v>
      </c>
      <c r="E1408" s="64">
        <f t="shared" si="316"/>
        <v>8</v>
      </c>
      <c r="F1408" s="64">
        <f t="shared" si="316"/>
        <v>0</v>
      </c>
      <c r="G1408" s="64">
        <f t="shared" si="316"/>
        <v>0</v>
      </c>
      <c r="H1408" s="64">
        <f t="shared" si="316"/>
        <v>0</v>
      </c>
      <c r="I1408" s="64">
        <f t="shared" si="316"/>
        <v>0</v>
      </c>
    </row>
    <row r="1409" spans="1:9" s="215" customFormat="1" ht="15">
      <c r="A1409" s="471" t="s">
        <v>577</v>
      </c>
      <c r="B1409" s="294" t="s">
        <v>31</v>
      </c>
      <c r="C1409" s="253">
        <f t="shared" si="313"/>
        <v>32.46</v>
      </c>
      <c r="D1409" s="253">
        <f>10.95+13.51</f>
        <v>24.46</v>
      </c>
      <c r="E1409" s="253">
        <v>8</v>
      </c>
      <c r="F1409" s="253">
        <v>0</v>
      </c>
      <c r="G1409" s="253">
        <v>0</v>
      </c>
      <c r="H1409" s="253">
        <v>0</v>
      </c>
      <c r="I1409" s="253">
        <v>0</v>
      </c>
    </row>
    <row r="1410" spans="1:9" s="208" customFormat="1">
      <c r="A1410" s="12"/>
      <c r="B1410" s="59" t="s">
        <v>32</v>
      </c>
      <c r="C1410" s="64">
        <f t="shared" si="313"/>
        <v>32.46</v>
      </c>
      <c r="D1410" s="64">
        <f>10.95+13.51</f>
        <v>24.46</v>
      </c>
      <c r="E1410" s="64">
        <v>8</v>
      </c>
      <c r="F1410" s="64">
        <v>0</v>
      </c>
      <c r="G1410" s="64">
        <v>0</v>
      </c>
      <c r="H1410" s="64">
        <v>0</v>
      </c>
      <c r="I1410" s="64">
        <v>0</v>
      </c>
    </row>
    <row r="1411" spans="1:9">
      <c r="A1411" s="19" t="s">
        <v>39</v>
      </c>
      <c r="B1411" s="3" t="s">
        <v>31</v>
      </c>
      <c r="C1411" s="52">
        <f t="shared" si="313"/>
        <v>158</v>
      </c>
      <c r="D1411" s="52">
        <f t="shared" ref="D1411:I1424" si="317">D1413</f>
        <v>27</v>
      </c>
      <c r="E1411" s="52">
        <f t="shared" si="317"/>
        <v>131</v>
      </c>
      <c r="F1411" s="52">
        <f t="shared" si="317"/>
        <v>0</v>
      </c>
      <c r="G1411" s="52">
        <f t="shared" si="317"/>
        <v>0</v>
      </c>
      <c r="H1411" s="52">
        <f t="shared" si="317"/>
        <v>0</v>
      </c>
      <c r="I1411" s="52">
        <f t="shared" si="317"/>
        <v>0</v>
      </c>
    </row>
    <row r="1412" spans="1:9">
      <c r="A1412" s="16"/>
      <c r="B1412" s="4" t="s">
        <v>32</v>
      </c>
      <c r="C1412" s="52">
        <f t="shared" si="313"/>
        <v>158</v>
      </c>
      <c r="D1412" s="52">
        <f t="shared" si="317"/>
        <v>27</v>
      </c>
      <c r="E1412" s="52">
        <f>E1414</f>
        <v>131</v>
      </c>
      <c r="F1412" s="52">
        <f t="shared" si="317"/>
        <v>0</v>
      </c>
      <c r="G1412" s="52">
        <f t="shared" si="317"/>
        <v>0</v>
      </c>
      <c r="H1412" s="52">
        <f t="shared" si="317"/>
        <v>0</v>
      </c>
      <c r="I1412" s="52">
        <f t="shared" si="317"/>
        <v>0</v>
      </c>
    </row>
    <row r="1413" spans="1:9">
      <c r="A1413" s="31" t="s">
        <v>53</v>
      </c>
      <c r="B1413" s="162" t="s">
        <v>31</v>
      </c>
      <c r="C1413" s="52">
        <f t="shared" si="313"/>
        <v>158</v>
      </c>
      <c r="D1413" s="52">
        <f>D1415+D1423+D1431</f>
        <v>27</v>
      </c>
      <c r="E1413" s="52">
        <f t="shared" ref="E1413:I1414" si="318">E1415+E1423+E1431</f>
        <v>131</v>
      </c>
      <c r="F1413" s="52">
        <f t="shared" si="318"/>
        <v>0</v>
      </c>
      <c r="G1413" s="52">
        <f t="shared" si="318"/>
        <v>0</v>
      </c>
      <c r="H1413" s="52">
        <f t="shared" si="318"/>
        <v>0</v>
      </c>
      <c r="I1413" s="52">
        <f t="shared" si="318"/>
        <v>0</v>
      </c>
    </row>
    <row r="1414" spans="1:9">
      <c r="A1414" s="12"/>
      <c r="B1414" s="4" t="s">
        <v>32</v>
      </c>
      <c r="C1414" s="52">
        <f t="shared" si="313"/>
        <v>158</v>
      </c>
      <c r="D1414" s="52">
        <f>D1416+D1424+D1432</f>
        <v>27</v>
      </c>
      <c r="E1414" s="52">
        <f t="shared" si="318"/>
        <v>131</v>
      </c>
      <c r="F1414" s="52">
        <f t="shared" si="318"/>
        <v>0</v>
      </c>
      <c r="G1414" s="52">
        <f t="shared" si="318"/>
        <v>0</v>
      </c>
      <c r="H1414" s="52">
        <f t="shared" si="318"/>
        <v>0</v>
      </c>
      <c r="I1414" s="52">
        <f t="shared" si="318"/>
        <v>0</v>
      </c>
    </row>
    <row r="1415" spans="1:9" s="95" customFormat="1">
      <c r="A1415" s="58" t="s">
        <v>42</v>
      </c>
      <c r="B1415" s="130" t="s">
        <v>31</v>
      </c>
      <c r="C1415" s="131">
        <f t="shared" si="313"/>
        <v>131</v>
      </c>
      <c r="D1415" s="131">
        <f>D1417</f>
        <v>0</v>
      </c>
      <c r="E1415" s="131">
        <f t="shared" ref="E1415:I1416" si="319">E1417</f>
        <v>131</v>
      </c>
      <c r="F1415" s="131">
        <f t="shared" si="319"/>
        <v>0</v>
      </c>
      <c r="G1415" s="131">
        <f t="shared" si="319"/>
        <v>0</v>
      </c>
      <c r="H1415" s="131">
        <f t="shared" si="319"/>
        <v>0</v>
      </c>
      <c r="I1415" s="131">
        <f t="shared" si="319"/>
        <v>0</v>
      </c>
    </row>
    <row r="1416" spans="1:9" s="95" customFormat="1">
      <c r="A1416" s="132"/>
      <c r="B1416" s="133" t="s">
        <v>32</v>
      </c>
      <c r="C1416" s="131">
        <f t="shared" si="313"/>
        <v>131</v>
      </c>
      <c r="D1416" s="131">
        <f>D1418</f>
        <v>0</v>
      </c>
      <c r="E1416" s="131">
        <f t="shared" si="319"/>
        <v>131</v>
      </c>
      <c r="F1416" s="131">
        <f t="shared" si="319"/>
        <v>0</v>
      </c>
      <c r="G1416" s="131">
        <f t="shared" si="319"/>
        <v>0</v>
      </c>
      <c r="H1416" s="131">
        <f t="shared" si="319"/>
        <v>0</v>
      </c>
      <c r="I1416" s="131">
        <f t="shared" si="319"/>
        <v>0</v>
      </c>
    </row>
    <row r="1417" spans="1:9" s="127" customFormat="1">
      <c r="A1417" s="96" t="s">
        <v>578</v>
      </c>
      <c r="B1417" s="125" t="s">
        <v>31</v>
      </c>
      <c r="C1417" s="126">
        <f t="shared" si="313"/>
        <v>131</v>
      </c>
      <c r="D1417" s="126">
        <f>D1419+D1421</f>
        <v>0</v>
      </c>
      <c r="E1417" s="126">
        <f t="shared" ref="E1417:I1418" si="320">E1419+E1421</f>
        <v>131</v>
      </c>
      <c r="F1417" s="126">
        <f t="shared" si="320"/>
        <v>0</v>
      </c>
      <c r="G1417" s="126">
        <f t="shared" si="320"/>
        <v>0</v>
      </c>
      <c r="H1417" s="126">
        <f t="shared" si="320"/>
        <v>0</v>
      </c>
      <c r="I1417" s="126">
        <f t="shared" si="320"/>
        <v>0</v>
      </c>
    </row>
    <row r="1418" spans="1:9" s="127" customFormat="1">
      <c r="A1418" s="135"/>
      <c r="B1418" s="128" t="s">
        <v>32</v>
      </c>
      <c r="C1418" s="126">
        <f t="shared" si="313"/>
        <v>131</v>
      </c>
      <c r="D1418" s="126">
        <f>D1420+D1422</f>
        <v>0</v>
      </c>
      <c r="E1418" s="126">
        <f t="shared" si="320"/>
        <v>131</v>
      </c>
      <c r="F1418" s="126">
        <f t="shared" si="320"/>
        <v>0</v>
      </c>
      <c r="G1418" s="126">
        <f t="shared" si="320"/>
        <v>0</v>
      </c>
      <c r="H1418" s="126">
        <f t="shared" si="320"/>
        <v>0</v>
      </c>
      <c r="I1418" s="126">
        <f t="shared" si="320"/>
        <v>0</v>
      </c>
    </row>
    <row r="1419" spans="1:9" s="215" customFormat="1" ht="15">
      <c r="A1419" s="530" t="s">
        <v>544</v>
      </c>
      <c r="B1419" s="241" t="s">
        <v>31</v>
      </c>
      <c r="C1419" s="253">
        <f t="shared" si="313"/>
        <v>30</v>
      </c>
      <c r="D1419" s="253">
        <v>0</v>
      </c>
      <c r="E1419" s="253">
        <v>30</v>
      </c>
      <c r="F1419" s="253">
        <v>0</v>
      </c>
      <c r="G1419" s="253">
        <v>0</v>
      </c>
      <c r="H1419" s="253">
        <v>0</v>
      </c>
      <c r="I1419" s="253">
        <v>0</v>
      </c>
    </row>
    <row r="1420" spans="1:9" s="262" customFormat="1">
      <c r="A1420" s="204"/>
      <c r="B1420" s="219" t="s">
        <v>32</v>
      </c>
      <c r="C1420" s="205">
        <f t="shared" si="313"/>
        <v>30</v>
      </c>
      <c r="D1420" s="205">
        <v>0</v>
      </c>
      <c r="E1420" s="205">
        <v>30</v>
      </c>
      <c r="F1420" s="205">
        <v>0</v>
      </c>
      <c r="G1420" s="205">
        <v>0</v>
      </c>
      <c r="H1420" s="205">
        <v>0</v>
      </c>
      <c r="I1420" s="205">
        <v>0</v>
      </c>
    </row>
    <row r="1421" spans="1:9" s="215" customFormat="1" ht="15">
      <c r="A1421" s="530" t="s">
        <v>579</v>
      </c>
      <c r="B1421" s="241" t="s">
        <v>31</v>
      </c>
      <c r="C1421" s="253">
        <f t="shared" si="313"/>
        <v>101</v>
      </c>
      <c r="D1421" s="253">
        <v>0</v>
      </c>
      <c r="E1421" s="253">
        <v>101</v>
      </c>
      <c r="F1421" s="253">
        <v>0</v>
      </c>
      <c r="G1421" s="253">
        <v>0</v>
      </c>
      <c r="H1421" s="253">
        <v>0</v>
      </c>
      <c r="I1421" s="253">
        <v>0</v>
      </c>
    </row>
    <row r="1422" spans="1:9" s="209" customFormat="1">
      <c r="A1422" s="21"/>
      <c r="B1422" s="26" t="s">
        <v>32</v>
      </c>
      <c r="C1422" s="72">
        <f t="shared" si="313"/>
        <v>101</v>
      </c>
      <c r="D1422" s="72">
        <v>0</v>
      </c>
      <c r="E1422" s="72">
        <v>101</v>
      </c>
      <c r="F1422" s="72">
        <v>0</v>
      </c>
      <c r="G1422" s="72">
        <v>0</v>
      </c>
      <c r="H1422" s="72">
        <v>0</v>
      </c>
      <c r="I1422" s="72">
        <v>0</v>
      </c>
    </row>
    <row r="1423" spans="1:9" s="127" customFormat="1">
      <c r="A1423" s="142" t="s">
        <v>43</v>
      </c>
      <c r="B1423" s="125" t="s">
        <v>31</v>
      </c>
      <c r="C1423" s="126">
        <f t="shared" si="313"/>
        <v>19.5</v>
      </c>
      <c r="D1423" s="143">
        <f t="shared" si="317"/>
        <v>19.5</v>
      </c>
      <c r="E1423" s="143">
        <f t="shared" si="317"/>
        <v>0</v>
      </c>
      <c r="F1423" s="143">
        <f t="shared" si="317"/>
        <v>0</v>
      </c>
      <c r="G1423" s="143">
        <f t="shared" si="317"/>
        <v>0</v>
      </c>
      <c r="H1423" s="143">
        <f t="shared" si="317"/>
        <v>0</v>
      </c>
      <c r="I1423" s="143">
        <f t="shared" si="317"/>
        <v>0</v>
      </c>
    </row>
    <row r="1424" spans="1:9" s="127" customFormat="1">
      <c r="A1424" s="135"/>
      <c r="B1424" s="128" t="s">
        <v>32</v>
      </c>
      <c r="C1424" s="126">
        <f t="shared" si="313"/>
        <v>19.5</v>
      </c>
      <c r="D1424" s="143">
        <f t="shared" si="317"/>
        <v>19.5</v>
      </c>
      <c r="E1424" s="143">
        <f t="shared" si="317"/>
        <v>0</v>
      </c>
      <c r="F1424" s="143">
        <f t="shared" si="317"/>
        <v>0</v>
      </c>
      <c r="G1424" s="143">
        <f t="shared" si="317"/>
        <v>0</v>
      </c>
      <c r="H1424" s="143">
        <f t="shared" si="317"/>
        <v>0</v>
      </c>
      <c r="I1424" s="143">
        <f t="shared" si="317"/>
        <v>0</v>
      </c>
    </row>
    <row r="1425" spans="1:9" s="127" customFormat="1">
      <c r="A1425" s="96" t="s">
        <v>578</v>
      </c>
      <c r="B1425" s="125" t="s">
        <v>31</v>
      </c>
      <c r="C1425" s="126">
        <f t="shared" si="313"/>
        <v>19.5</v>
      </c>
      <c r="D1425" s="126">
        <f>D1427+D1429</f>
        <v>19.5</v>
      </c>
      <c r="E1425" s="126">
        <f t="shared" ref="E1425:I1426" si="321">E1427+E1429</f>
        <v>0</v>
      </c>
      <c r="F1425" s="126">
        <f t="shared" si="321"/>
        <v>0</v>
      </c>
      <c r="G1425" s="126">
        <f t="shared" si="321"/>
        <v>0</v>
      </c>
      <c r="H1425" s="126">
        <f t="shared" si="321"/>
        <v>0</v>
      </c>
      <c r="I1425" s="126">
        <f t="shared" si="321"/>
        <v>0</v>
      </c>
    </row>
    <row r="1426" spans="1:9" s="127" customFormat="1">
      <c r="A1426" s="135"/>
      <c r="B1426" s="128" t="s">
        <v>32</v>
      </c>
      <c r="C1426" s="126">
        <f t="shared" si="313"/>
        <v>19.5</v>
      </c>
      <c r="D1426" s="126">
        <f>D1428+D1430</f>
        <v>19.5</v>
      </c>
      <c r="E1426" s="126">
        <f t="shared" si="321"/>
        <v>0</v>
      </c>
      <c r="F1426" s="126">
        <f t="shared" si="321"/>
        <v>0</v>
      </c>
      <c r="G1426" s="126">
        <f t="shared" si="321"/>
        <v>0</v>
      </c>
      <c r="H1426" s="126">
        <f t="shared" si="321"/>
        <v>0</v>
      </c>
      <c r="I1426" s="126">
        <f t="shared" si="321"/>
        <v>0</v>
      </c>
    </row>
    <row r="1427" spans="1:9" s="215" customFormat="1" ht="15">
      <c r="A1427" s="472" t="s">
        <v>580</v>
      </c>
      <c r="B1427" s="241" t="s">
        <v>31</v>
      </c>
      <c r="C1427" s="253">
        <f t="shared" si="313"/>
        <v>11.5</v>
      </c>
      <c r="D1427" s="253">
        <v>11.5</v>
      </c>
      <c r="E1427" s="253">
        <v>0</v>
      </c>
      <c r="F1427" s="253">
        <v>0</v>
      </c>
      <c r="G1427" s="253">
        <v>0</v>
      </c>
      <c r="H1427" s="253">
        <v>0</v>
      </c>
      <c r="I1427" s="253">
        <v>0</v>
      </c>
    </row>
    <row r="1428" spans="1:9" s="262" customFormat="1">
      <c r="A1428" s="204"/>
      <c r="B1428" s="219" t="s">
        <v>32</v>
      </c>
      <c r="C1428" s="205">
        <f t="shared" si="313"/>
        <v>11.5</v>
      </c>
      <c r="D1428" s="205">
        <v>11.5</v>
      </c>
      <c r="E1428" s="205">
        <v>0</v>
      </c>
      <c r="F1428" s="205">
        <v>0</v>
      </c>
      <c r="G1428" s="205">
        <v>0</v>
      </c>
      <c r="H1428" s="205">
        <v>0</v>
      </c>
      <c r="I1428" s="205">
        <v>0</v>
      </c>
    </row>
    <row r="1429" spans="1:9" s="215" customFormat="1" ht="15">
      <c r="A1429" s="459" t="s">
        <v>581</v>
      </c>
      <c r="B1429" s="241" t="s">
        <v>31</v>
      </c>
      <c r="C1429" s="253">
        <f t="shared" si="313"/>
        <v>8</v>
      </c>
      <c r="D1429" s="253">
        <v>8</v>
      </c>
      <c r="E1429" s="253">
        <v>0</v>
      </c>
      <c r="F1429" s="253">
        <v>0</v>
      </c>
      <c r="G1429" s="253">
        <v>0</v>
      </c>
      <c r="H1429" s="253">
        <v>0</v>
      </c>
      <c r="I1429" s="253">
        <v>0</v>
      </c>
    </row>
    <row r="1430" spans="1:9" s="209" customFormat="1">
      <c r="A1430" s="21"/>
      <c r="B1430" s="26" t="s">
        <v>32</v>
      </c>
      <c r="C1430" s="72">
        <f t="shared" si="313"/>
        <v>8</v>
      </c>
      <c r="D1430" s="72">
        <v>8</v>
      </c>
      <c r="E1430" s="72">
        <v>0</v>
      </c>
      <c r="F1430" s="72">
        <v>0</v>
      </c>
      <c r="G1430" s="72">
        <v>0</v>
      </c>
      <c r="H1430" s="72">
        <v>0</v>
      </c>
      <c r="I1430" s="72">
        <v>0</v>
      </c>
    </row>
    <row r="1431" spans="1:9" s="127" customFormat="1">
      <c r="A1431" s="96" t="s">
        <v>44</v>
      </c>
      <c r="B1431" s="125" t="s">
        <v>31</v>
      </c>
      <c r="C1431" s="126">
        <f t="shared" si="313"/>
        <v>7.5</v>
      </c>
      <c r="D1431" s="143">
        <f t="shared" ref="D1431:I1434" si="322">D1433</f>
        <v>7.5</v>
      </c>
      <c r="E1431" s="143">
        <f t="shared" si="322"/>
        <v>0</v>
      </c>
      <c r="F1431" s="143">
        <f t="shared" si="322"/>
        <v>0</v>
      </c>
      <c r="G1431" s="143">
        <f t="shared" si="322"/>
        <v>0</v>
      </c>
      <c r="H1431" s="143">
        <f t="shared" si="322"/>
        <v>0</v>
      </c>
      <c r="I1431" s="143">
        <f t="shared" si="322"/>
        <v>0</v>
      </c>
    </row>
    <row r="1432" spans="1:9" s="127" customFormat="1">
      <c r="A1432" s="135"/>
      <c r="B1432" s="128" t="s">
        <v>32</v>
      </c>
      <c r="C1432" s="126">
        <f t="shared" si="313"/>
        <v>7.5</v>
      </c>
      <c r="D1432" s="143">
        <f t="shared" si="322"/>
        <v>7.5</v>
      </c>
      <c r="E1432" s="143">
        <f t="shared" si="322"/>
        <v>0</v>
      </c>
      <c r="F1432" s="143">
        <f t="shared" si="322"/>
        <v>0</v>
      </c>
      <c r="G1432" s="143">
        <f t="shared" si="322"/>
        <v>0</v>
      </c>
      <c r="H1432" s="143">
        <f t="shared" si="322"/>
        <v>0</v>
      </c>
      <c r="I1432" s="143">
        <f t="shared" si="322"/>
        <v>0</v>
      </c>
    </row>
    <row r="1433" spans="1:9" s="127" customFormat="1">
      <c r="A1433" s="96" t="s">
        <v>578</v>
      </c>
      <c r="B1433" s="125" t="s">
        <v>31</v>
      </c>
      <c r="C1433" s="126">
        <f t="shared" si="313"/>
        <v>7.5</v>
      </c>
      <c r="D1433" s="126">
        <f>D1435</f>
        <v>7.5</v>
      </c>
      <c r="E1433" s="126">
        <f t="shared" si="322"/>
        <v>0</v>
      </c>
      <c r="F1433" s="126">
        <f t="shared" si="322"/>
        <v>0</v>
      </c>
      <c r="G1433" s="126">
        <f t="shared" si="322"/>
        <v>0</v>
      </c>
      <c r="H1433" s="126">
        <f t="shared" si="322"/>
        <v>0</v>
      </c>
      <c r="I1433" s="126">
        <f t="shared" si="322"/>
        <v>0</v>
      </c>
    </row>
    <row r="1434" spans="1:9" s="127" customFormat="1">
      <c r="A1434" s="135"/>
      <c r="B1434" s="128" t="s">
        <v>32</v>
      </c>
      <c r="C1434" s="126">
        <f t="shared" si="313"/>
        <v>7.5</v>
      </c>
      <c r="D1434" s="126">
        <f>D1436</f>
        <v>7.5</v>
      </c>
      <c r="E1434" s="126">
        <f t="shared" si="322"/>
        <v>0</v>
      </c>
      <c r="F1434" s="126">
        <f t="shared" si="322"/>
        <v>0</v>
      </c>
      <c r="G1434" s="126">
        <f t="shared" si="322"/>
        <v>0</v>
      </c>
      <c r="H1434" s="126">
        <f t="shared" si="322"/>
        <v>0</v>
      </c>
      <c r="I1434" s="126">
        <f t="shared" si="322"/>
        <v>0</v>
      </c>
    </row>
    <row r="1435" spans="1:9" s="215" customFormat="1" ht="15">
      <c r="A1435" s="459" t="s">
        <v>582</v>
      </c>
      <c r="B1435" s="241" t="s">
        <v>31</v>
      </c>
      <c r="C1435" s="253">
        <f t="shared" si="313"/>
        <v>7.5</v>
      </c>
      <c r="D1435" s="253">
        <v>7.5</v>
      </c>
      <c r="E1435" s="253">
        <v>0</v>
      </c>
      <c r="F1435" s="253">
        <v>0</v>
      </c>
      <c r="G1435" s="253">
        <v>0</v>
      </c>
      <c r="H1435" s="253">
        <v>0</v>
      </c>
      <c r="I1435" s="253">
        <v>0</v>
      </c>
    </row>
    <row r="1436" spans="1:9" s="209" customFormat="1">
      <c r="A1436" s="21"/>
      <c r="B1436" s="26" t="s">
        <v>32</v>
      </c>
      <c r="C1436" s="72">
        <f t="shared" si="313"/>
        <v>7.5</v>
      </c>
      <c r="D1436" s="72">
        <v>7.5</v>
      </c>
      <c r="E1436" s="72">
        <v>0</v>
      </c>
      <c r="F1436" s="72">
        <v>0</v>
      </c>
      <c r="G1436" s="72">
        <v>0</v>
      </c>
      <c r="H1436" s="72">
        <v>0</v>
      </c>
      <c r="I1436" s="72">
        <v>0</v>
      </c>
    </row>
    <row r="1437" spans="1:9">
      <c r="A1437" s="58" t="s">
        <v>583</v>
      </c>
      <c r="B1437" s="162" t="s">
        <v>31</v>
      </c>
      <c r="C1437" s="52">
        <f t="shared" si="313"/>
        <v>10377.09</v>
      </c>
      <c r="D1437" s="52">
        <f>D1439</f>
        <v>316.70999999999998</v>
      </c>
      <c r="E1437" s="52">
        <f t="shared" ref="E1437:I1438" si="323">E1439</f>
        <v>10060.380000000001</v>
      </c>
      <c r="F1437" s="52">
        <f t="shared" si="323"/>
        <v>0</v>
      </c>
      <c r="G1437" s="52">
        <f t="shared" si="323"/>
        <v>0</v>
      </c>
      <c r="H1437" s="52">
        <f t="shared" si="323"/>
        <v>0</v>
      </c>
      <c r="I1437" s="52">
        <f t="shared" si="323"/>
        <v>0</v>
      </c>
    </row>
    <row r="1438" spans="1:9">
      <c r="A1438" s="21" t="s">
        <v>92</v>
      </c>
      <c r="B1438" s="4" t="s">
        <v>32</v>
      </c>
      <c r="C1438" s="52">
        <f t="shared" si="313"/>
        <v>10377.09</v>
      </c>
      <c r="D1438" s="52">
        <f>D1440</f>
        <v>316.70999999999998</v>
      </c>
      <c r="E1438" s="52">
        <f t="shared" si="323"/>
        <v>10060.380000000001</v>
      </c>
      <c r="F1438" s="52">
        <f t="shared" si="323"/>
        <v>0</v>
      </c>
      <c r="G1438" s="52">
        <f t="shared" si="323"/>
        <v>0</v>
      </c>
      <c r="H1438" s="52">
        <f t="shared" si="323"/>
        <v>0</v>
      </c>
      <c r="I1438" s="52">
        <f t="shared" si="323"/>
        <v>0</v>
      </c>
    </row>
    <row r="1439" spans="1:9">
      <c r="A1439" s="19" t="s">
        <v>39</v>
      </c>
      <c r="B1439" s="3" t="s">
        <v>31</v>
      </c>
      <c r="C1439" s="52">
        <f t="shared" si="313"/>
        <v>10377.09</v>
      </c>
      <c r="D1439" s="52">
        <f t="shared" ref="D1439:I1440" si="324">D1441</f>
        <v>316.70999999999998</v>
      </c>
      <c r="E1439" s="52">
        <f t="shared" si="324"/>
        <v>10060.380000000001</v>
      </c>
      <c r="F1439" s="52">
        <f t="shared" si="324"/>
        <v>0</v>
      </c>
      <c r="G1439" s="52">
        <f t="shared" si="324"/>
        <v>0</v>
      </c>
      <c r="H1439" s="52">
        <f t="shared" si="324"/>
        <v>0</v>
      </c>
      <c r="I1439" s="52">
        <f t="shared" si="324"/>
        <v>0</v>
      </c>
    </row>
    <row r="1440" spans="1:9">
      <c r="A1440" s="16"/>
      <c r="B1440" s="4" t="s">
        <v>32</v>
      </c>
      <c r="C1440" s="52">
        <f t="shared" si="313"/>
        <v>10377.09</v>
      </c>
      <c r="D1440" s="52">
        <f t="shared" si="324"/>
        <v>316.70999999999998</v>
      </c>
      <c r="E1440" s="52">
        <f>E1442</f>
        <v>10060.380000000001</v>
      </c>
      <c r="F1440" s="52">
        <f t="shared" si="324"/>
        <v>0</v>
      </c>
      <c r="G1440" s="52">
        <f t="shared" si="324"/>
        <v>0</v>
      </c>
      <c r="H1440" s="52">
        <f t="shared" si="324"/>
        <v>0</v>
      </c>
      <c r="I1440" s="52">
        <f t="shared" si="324"/>
        <v>0</v>
      </c>
    </row>
    <row r="1441" spans="1:9">
      <c r="A1441" s="31" t="s">
        <v>53</v>
      </c>
      <c r="B1441" s="162" t="s">
        <v>31</v>
      </c>
      <c r="C1441" s="52">
        <f t="shared" si="313"/>
        <v>10377.09</v>
      </c>
      <c r="D1441" s="52">
        <f t="shared" ref="D1441:I1442" si="325">D1443+D1603+D1609</f>
        <v>316.70999999999998</v>
      </c>
      <c r="E1441" s="52">
        <f t="shared" si="325"/>
        <v>10060.380000000001</v>
      </c>
      <c r="F1441" s="52">
        <f t="shared" si="325"/>
        <v>0</v>
      </c>
      <c r="G1441" s="52">
        <f t="shared" si="325"/>
        <v>0</v>
      </c>
      <c r="H1441" s="52">
        <f t="shared" si="325"/>
        <v>0</v>
      </c>
      <c r="I1441" s="52">
        <f t="shared" si="325"/>
        <v>0</v>
      </c>
    </row>
    <row r="1442" spans="1:9">
      <c r="A1442" s="12"/>
      <c r="B1442" s="4" t="s">
        <v>32</v>
      </c>
      <c r="C1442" s="52">
        <f t="shared" si="313"/>
        <v>10377.09</v>
      </c>
      <c r="D1442" s="52">
        <f t="shared" si="325"/>
        <v>316.70999999999998</v>
      </c>
      <c r="E1442" s="52">
        <f t="shared" si="325"/>
        <v>10060.380000000001</v>
      </c>
      <c r="F1442" s="52">
        <f t="shared" si="325"/>
        <v>0</v>
      </c>
      <c r="G1442" s="52">
        <f t="shared" si="325"/>
        <v>0</v>
      </c>
      <c r="H1442" s="52">
        <f t="shared" si="325"/>
        <v>0</v>
      </c>
      <c r="I1442" s="52">
        <f t="shared" si="325"/>
        <v>0</v>
      </c>
    </row>
    <row r="1443" spans="1:9" s="95" customFormat="1">
      <c r="A1443" s="58" t="s">
        <v>42</v>
      </c>
      <c r="B1443" s="130" t="s">
        <v>31</v>
      </c>
      <c r="C1443" s="131">
        <f t="shared" si="313"/>
        <v>10156.290000000001</v>
      </c>
      <c r="D1443" s="131">
        <f t="shared" ref="D1443:I1444" si="326">D1445+D1499+D1571+D1589</f>
        <v>305.70999999999998</v>
      </c>
      <c r="E1443" s="131">
        <f t="shared" si="326"/>
        <v>9850.5800000000017</v>
      </c>
      <c r="F1443" s="131">
        <f t="shared" si="326"/>
        <v>0</v>
      </c>
      <c r="G1443" s="131">
        <f t="shared" si="326"/>
        <v>0</v>
      </c>
      <c r="H1443" s="131">
        <f t="shared" si="326"/>
        <v>0</v>
      </c>
      <c r="I1443" s="131">
        <f t="shared" si="326"/>
        <v>0</v>
      </c>
    </row>
    <row r="1444" spans="1:9" s="95" customFormat="1">
      <c r="A1444" s="132"/>
      <c r="B1444" s="133" t="s">
        <v>32</v>
      </c>
      <c r="C1444" s="131">
        <f t="shared" si="313"/>
        <v>10156.290000000001</v>
      </c>
      <c r="D1444" s="131">
        <f t="shared" si="326"/>
        <v>305.70999999999998</v>
      </c>
      <c r="E1444" s="131">
        <f t="shared" si="326"/>
        <v>9850.5800000000017</v>
      </c>
      <c r="F1444" s="131">
        <f t="shared" si="326"/>
        <v>0</v>
      </c>
      <c r="G1444" s="131">
        <f t="shared" si="326"/>
        <v>0</v>
      </c>
      <c r="H1444" s="131">
        <f t="shared" si="326"/>
        <v>0</v>
      </c>
      <c r="I1444" s="131">
        <f t="shared" si="326"/>
        <v>0</v>
      </c>
    </row>
    <row r="1445" spans="1:9" s="127" customFormat="1">
      <c r="A1445" s="134" t="s">
        <v>584</v>
      </c>
      <c r="B1445" s="125" t="s">
        <v>31</v>
      </c>
      <c r="C1445" s="126">
        <f t="shared" si="313"/>
        <v>350</v>
      </c>
      <c r="D1445" s="126">
        <f>D1447+D1449+D1451+D1453+D1455+D1457+D1459+D1461+D1463+D1465+D1467+D1469+D1471+D1473+D1475+D1477+D1479+D1481+D1483+D1485+D1487+D1489+D1491+D1493+D1495+D1497</f>
        <v>91</v>
      </c>
      <c r="E1445" s="126">
        <f t="shared" ref="E1445:I1445" si="327">E1447+E1449+E1451+E1453+E1455+E1457+E1459+E1461+E1463+E1465+E1467+E1469+E1471+E1473+E1475+E1477+E1479+E1481+E1483+E1485+E1487+E1489+E1491+E1493+E1495+E1497</f>
        <v>259</v>
      </c>
      <c r="F1445" s="126">
        <f t="shared" si="327"/>
        <v>0</v>
      </c>
      <c r="G1445" s="126">
        <f t="shared" si="327"/>
        <v>0</v>
      </c>
      <c r="H1445" s="126">
        <f t="shared" si="327"/>
        <v>0</v>
      </c>
      <c r="I1445" s="126">
        <f t="shared" si="327"/>
        <v>0</v>
      </c>
    </row>
    <row r="1446" spans="1:9" s="127" customFormat="1">
      <c r="A1446" s="135"/>
      <c r="B1446" s="128" t="s">
        <v>32</v>
      </c>
      <c r="C1446" s="126">
        <f t="shared" si="313"/>
        <v>350</v>
      </c>
      <c r="D1446" s="126">
        <f>D1448+D1450+D1452+D1454+D1456+D1458+D1460+D1462+D1464+D1466+D1468+D1470+D1472+D1474+D1476+D1478+D1480+D1482+D1484+D1486+D1488+D1490+D1492+D1494+D1496+D1498</f>
        <v>91</v>
      </c>
      <c r="E1446" s="126">
        <f t="shared" ref="E1446:I1446" si="328">E1448+E1450+E1452+E1454+E1456+E1458+E1460+E1462+E1464+E1466+E1468+E1470+E1472+E1474+E1476+E1478+E1480+E1482+E1484+E1486+E1488+E1490+E1492+E1494+E1496+E1498</f>
        <v>259</v>
      </c>
      <c r="F1446" s="126">
        <f t="shared" si="328"/>
        <v>0</v>
      </c>
      <c r="G1446" s="126">
        <f t="shared" si="328"/>
        <v>0</v>
      </c>
      <c r="H1446" s="126">
        <f t="shared" si="328"/>
        <v>0</v>
      </c>
      <c r="I1446" s="126">
        <f t="shared" si="328"/>
        <v>0</v>
      </c>
    </row>
    <row r="1447" spans="1:9" s="215" customFormat="1" ht="15">
      <c r="A1447" s="297" t="s">
        <v>585</v>
      </c>
      <c r="B1447" s="241" t="s">
        <v>31</v>
      </c>
      <c r="C1447" s="253">
        <f t="shared" si="313"/>
        <v>3</v>
      </c>
      <c r="D1447" s="253">
        <v>3</v>
      </c>
      <c r="E1447" s="253">
        <v>0</v>
      </c>
      <c r="F1447" s="253">
        <v>0</v>
      </c>
      <c r="G1447" s="253">
        <v>0</v>
      </c>
      <c r="H1447" s="253">
        <v>0</v>
      </c>
      <c r="I1447" s="253">
        <v>0</v>
      </c>
    </row>
    <row r="1448" spans="1:9" s="215" customFormat="1">
      <c r="A1448" s="217"/>
      <c r="B1448" s="228" t="s">
        <v>32</v>
      </c>
      <c r="C1448" s="253">
        <f t="shared" si="313"/>
        <v>3</v>
      </c>
      <c r="D1448" s="253">
        <v>3</v>
      </c>
      <c r="E1448" s="253">
        <v>0</v>
      </c>
      <c r="F1448" s="253">
        <v>0</v>
      </c>
      <c r="G1448" s="253">
        <v>0</v>
      </c>
      <c r="H1448" s="253">
        <v>0</v>
      </c>
      <c r="I1448" s="253">
        <v>0</v>
      </c>
    </row>
    <row r="1449" spans="1:9" s="215" customFormat="1" ht="15">
      <c r="A1449" s="473" t="s">
        <v>586</v>
      </c>
      <c r="B1449" s="241" t="s">
        <v>31</v>
      </c>
      <c r="C1449" s="253">
        <f t="shared" si="313"/>
        <v>2.5</v>
      </c>
      <c r="D1449" s="253">
        <v>2.5</v>
      </c>
      <c r="E1449" s="253">
        <v>0</v>
      </c>
      <c r="F1449" s="253">
        <v>0</v>
      </c>
      <c r="G1449" s="253">
        <v>0</v>
      </c>
      <c r="H1449" s="253">
        <v>0</v>
      </c>
      <c r="I1449" s="253">
        <v>0</v>
      </c>
    </row>
    <row r="1450" spans="1:9" s="215" customFormat="1">
      <c r="A1450" s="217"/>
      <c r="B1450" s="228" t="s">
        <v>32</v>
      </c>
      <c r="C1450" s="253">
        <f t="shared" si="313"/>
        <v>2.5</v>
      </c>
      <c r="D1450" s="253">
        <v>2.5</v>
      </c>
      <c r="E1450" s="253">
        <v>0</v>
      </c>
      <c r="F1450" s="253">
        <v>0</v>
      </c>
      <c r="G1450" s="253">
        <v>0</v>
      </c>
      <c r="H1450" s="253">
        <v>0</v>
      </c>
      <c r="I1450" s="253">
        <v>0</v>
      </c>
    </row>
    <row r="1451" spans="1:9" s="215" customFormat="1" ht="15">
      <c r="A1451" s="297" t="s">
        <v>288</v>
      </c>
      <c r="B1451" s="241" t="s">
        <v>31</v>
      </c>
      <c r="C1451" s="253">
        <f t="shared" si="313"/>
        <v>3.5</v>
      </c>
      <c r="D1451" s="253">
        <v>3.5</v>
      </c>
      <c r="E1451" s="253">
        <v>0</v>
      </c>
      <c r="F1451" s="253">
        <v>0</v>
      </c>
      <c r="G1451" s="253">
        <v>0</v>
      </c>
      <c r="H1451" s="253">
        <v>0</v>
      </c>
      <c r="I1451" s="253">
        <v>0</v>
      </c>
    </row>
    <row r="1452" spans="1:9" s="215" customFormat="1">
      <c r="A1452" s="217"/>
      <c r="B1452" s="228" t="s">
        <v>32</v>
      </c>
      <c r="C1452" s="253">
        <f t="shared" si="313"/>
        <v>3.5</v>
      </c>
      <c r="D1452" s="253">
        <v>3.5</v>
      </c>
      <c r="E1452" s="253">
        <v>0</v>
      </c>
      <c r="F1452" s="253">
        <v>0</v>
      </c>
      <c r="G1452" s="253">
        <v>0</v>
      </c>
      <c r="H1452" s="253">
        <v>0</v>
      </c>
      <c r="I1452" s="253">
        <v>0</v>
      </c>
    </row>
    <row r="1453" spans="1:9" s="215" customFormat="1" ht="15">
      <c r="A1453" s="473" t="s">
        <v>587</v>
      </c>
      <c r="B1453" s="241" t="s">
        <v>31</v>
      </c>
      <c r="C1453" s="253">
        <f t="shared" si="313"/>
        <v>26</v>
      </c>
      <c r="D1453" s="253">
        <v>26</v>
      </c>
      <c r="E1453" s="253">
        <v>0</v>
      </c>
      <c r="F1453" s="253">
        <v>0</v>
      </c>
      <c r="G1453" s="253">
        <v>0</v>
      </c>
      <c r="H1453" s="253">
        <v>0</v>
      </c>
      <c r="I1453" s="253">
        <v>0</v>
      </c>
    </row>
    <row r="1454" spans="1:9" s="215" customFormat="1">
      <c r="A1454" s="217"/>
      <c r="B1454" s="228" t="s">
        <v>32</v>
      </c>
      <c r="C1454" s="253">
        <f t="shared" si="313"/>
        <v>26</v>
      </c>
      <c r="D1454" s="253">
        <v>26</v>
      </c>
      <c r="E1454" s="253">
        <v>0</v>
      </c>
      <c r="F1454" s="253">
        <v>0</v>
      </c>
      <c r="G1454" s="253">
        <v>0</v>
      </c>
      <c r="H1454" s="253">
        <v>0</v>
      </c>
      <c r="I1454" s="253">
        <v>0</v>
      </c>
    </row>
    <row r="1455" spans="1:9" s="215" customFormat="1" ht="15">
      <c r="A1455" s="473" t="s">
        <v>588</v>
      </c>
      <c r="B1455" s="241" t="s">
        <v>31</v>
      </c>
      <c r="C1455" s="253">
        <f t="shared" si="313"/>
        <v>3</v>
      </c>
      <c r="D1455" s="253">
        <v>3</v>
      </c>
      <c r="E1455" s="253">
        <v>0</v>
      </c>
      <c r="F1455" s="253">
        <v>0</v>
      </c>
      <c r="G1455" s="253">
        <v>0</v>
      </c>
      <c r="H1455" s="253">
        <v>0</v>
      </c>
      <c r="I1455" s="253">
        <v>0</v>
      </c>
    </row>
    <row r="1456" spans="1:9" s="208" customFormat="1">
      <c r="A1456" s="12"/>
      <c r="B1456" s="62" t="s">
        <v>32</v>
      </c>
      <c r="C1456" s="64">
        <f t="shared" si="313"/>
        <v>3</v>
      </c>
      <c r="D1456" s="64">
        <v>3</v>
      </c>
      <c r="E1456" s="64">
        <v>0</v>
      </c>
      <c r="F1456" s="64">
        <v>0</v>
      </c>
      <c r="G1456" s="64">
        <v>0</v>
      </c>
      <c r="H1456" s="64">
        <v>0</v>
      </c>
      <c r="I1456" s="64">
        <v>0</v>
      </c>
    </row>
    <row r="1457" spans="1:9" s="215" customFormat="1" ht="15">
      <c r="A1457" s="473" t="s">
        <v>589</v>
      </c>
      <c r="B1457" s="241" t="s">
        <v>31</v>
      </c>
      <c r="C1457" s="253">
        <f t="shared" si="313"/>
        <v>12.5</v>
      </c>
      <c r="D1457" s="253">
        <v>12.5</v>
      </c>
      <c r="E1457" s="253">
        <v>0</v>
      </c>
      <c r="F1457" s="253">
        <v>0</v>
      </c>
      <c r="G1457" s="253">
        <v>0</v>
      </c>
      <c r="H1457" s="253">
        <v>0</v>
      </c>
      <c r="I1457" s="253">
        <v>0</v>
      </c>
    </row>
    <row r="1458" spans="1:9" s="215" customFormat="1">
      <c r="A1458" s="217"/>
      <c r="B1458" s="228" t="s">
        <v>32</v>
      </c>
      <c r="C1458" s="253">
        <f t="shared" si="313"/>
        <v>12.5</v>
      </c>
      <c r="D1458" s="253">
        <v>12.5</v>
      </c>
      <c r="E1458" s="253">
        <v>0</v>
      </c>
      <c r="F1458" s="253">
        <v>0</v>
      </c>
      <c r="G1458" s="253">
        <v>0</v>
      </c>
      <c r="H1458" s="253">
        <v>0</v>
      </c>
      <c r="I1458" s="253">
        <v>0</v>
      </c>
    </row>
    <row r="1459" spans="1:9" s="215" customFormat="1" ht="15">
      <c r="A1459" s="473" t="s">
        <v>590</v>
      </c>
      <c r="B1459" s="241" t="s">
        <v>31</v>
      </c>
      <c r="C1459" s="253">
        <f t="shared" si="313"/>
        <v>3</v>
      </c>
      <c r="D1459" s="253">
        <v>3</v>
      </c>
      <c r="E1459" s="253">
        <v>0</v>
      </c>
      <c r="F1459" s="253">
        <v>0</v>
      </c>
      <c r="G1459" s="253">
        <v>0</v>
      </c>
      <c r="H1459" s="253">
        <v>0</v>
      </c>
      <c r="I1459" s="253">
        <v>0</v>
      </c>
    </row>
    <row r="1460" spans="1:9" s="215" customFormat="1">
      <c r="A1460" s="217"/>
      <c r="B1460" s="228" t="s">
        <v>32</v>
      </c>
      <c r="C1460" s="253">
        <f t="shared" si="313"/>
        <v>3</v>
      </c>
      <c r="D1460" s="253">
        <v>3</v>
      </c>
      <c r="E1460" s="253">
        <v>0</v>
      </c>
      <c r="F1460" s="253">
        <v>0</v>
      </c>
      <c r="G1460" s="253">
        <v>0</v>
      </c>
      <c r="H1460" s="253">
        <v>0</v>
      </c>
      <c r="I1460" s="253">
        <v>0</v>
      </c>
    </row>
    <row r="1461" spans="1:9" s="215" customFormat="1" ht="15">
      <c r="A1461" s="297" t="s">
        <v>591</v>
      </c>
      <c r="B1461" s="241" t="s">
        <v>31</v>
      </c>
      <c r="C1461" s="253">
        <f t="shared" si="313"/>
        <v>3</v>
      </c>
      <c r="D1461" s="253">
        <v>3</v>
      </c>
      <c r="E1461" s="253">
        <v>0</v>
      </c>
      <c r="F1461" s="253">
        <v>0</v>
      </c>
      <c r="G1461" s="253">
        <v>0</v>
      </c>
      <c r="H1461" s="253">
        <v>0</v>
      </c>
      <c r="I1461" s="253">
        <v>0</v>
      </c>
    </row>
    <row r="1462" spans="1:9" s="215" customFormat="1">
      <c r="A1462" s="217"/>
      <c r="B1462" s="228" t="s">
        <v>32</v>
      </c>
      <c r="C1462" s="253">
        <f t="shared" si="313"/>
        <v>3</v>
      </c>
      <c r="D1462" s="253">
        <v>3</v>
      </c>
      <c r="E1462" s="253">
        <v>0</v>
      </c>
      <c r="F1462" s="253">
        <v>0</v>
      </c>
      <c r="G1462" s="253">
        <v>0</v>
      </c>
      <c r="H1462" s="253">
        <v>0</v>
      </c>
      <c r="I1462" s="253">
        <v>0</v>
      </c>
    </row>
    <row r="1463" spans="1:9" s="215" customFormat="1" ht="16.5" customHeight="1">
      <c r="A1463" s="474" t="s">
        <v>592</v>
      </c>
      <c r="B1463" s="241" t="s">
        <v>31</v>
      </c>
      <c r="C1463" s="253">
        <f t="shared" si="313"/>
        <v>34.5</v>
      </c>
      <c r="D1463" s="253">
        <v>34.5</v>
      </c>
      <c r="E1463" s="253">
        <v>0</v>
      </c>
      <c r="F1463" s="253">
        <v>0</v>
      </c>
      <c r="G1463" s="253">
        <v>0</v>
      </c>
      <c r="H1463" s="253">
        <v>0</v>
      </c>
      <c r="I1463" s="253">
        <v>0</v>
      </c>
    </row>
    <row r="1464" spans="1:9" s="215" customFormat="1">
      <c r="A1464" s="217"/>
      <c r="B1464" s="228" t="s">
        <v>32</v>
      </c>
      <c r="C1464" s="253">
        <f t="shared" si="313"/>
        <v>34.5</v>
      </c>
      <c r="D1464" s="253">
        <v>34.5</v>
      </c>
      <c r="E1464" s="253">
        <v>0</v>
      </c>
      <c r="F1464" s="253">
        <v>0</v>
      </c>
      <c r="G1464" s="253">
        <v>0</v>
      </c>
      <c r="H1464" s="253">
        <v>0</v>
      </c>
      <c r="I1464" s="253">
        <v>0</v>
      </c>
    </row>
    <row r="1465" spans="1:9" s="215" customFormat="1" ht="13.5" customHeight="1">
      <c r="A1465" s="475" t="s">
        <v>593</v>
      </c>
      <c r="B1465" s="241" t="s">
        <v>31</v>
      </c>
      <c r="C1465" s="253">
        <f t="shared" si="313"/>
        <v>19</v>
      </c>
      <c r="D1465" s="253">
        <f>D1467</f>
        <v>0</v>
      </c>
      <c r="E1465" s="253">
        <v>19</v>
      </c>
      <c r="F1465" s="253">
        <f t="shared" ref="F1465:I1466" si="329">F1467</f>
        <v>0</v>
      </c>
      <c r="G1465" s="253">
        <f t="shared" si="329"/>
        <v>0</v>
      </c>
      <c r="H1465" s="253">
        <f t="shared" si="329"/>
        <v>0</v>
      </c>
      <c r="I1465" s="253">
        <f t="shared" si="329"/>
        <v>0</v>
      </c>
    </row>
    <row r="1466" spans="1:9" s="215" customFormat="1" ht="13.5" customHeight="1">
      <c r="A1466" s="217"/>
      <c r="B1466" s="228" t="s">
        <v>32</v>
      </c>
      <c r="C1466" s="253">
        <f t="shared" si="313"/>
        <v>19</v>
      </c>
      <c r="D1466" s="253">
        <f>D1468</f>
        <v>0</v>
      </c>
      <c r="E1466" s="253">
        <v>19</v>
      </c>
      <c r="F1466" s="253">
        <f t="shared" si="329"/>
        <v>0</v>
      </c>
      <c r="G1466" s="253">
        <f t="shared" si="329"/>
        <v>0</v>
      </c>
      <c r="H1466" s="253">
        <f t="shared" si="329"/>
        <v>0</v>
      </c>
      <c r="I1466" s="253">
        <f t="shared" si="329"/>
        <v>0</v>
      </c>
    </row>
    <row r="1467" spans="1:9" s="215" customFormat="1" ht="15">
      <c r="A1467" s="448" t="s">
        <v>594</v>
      </c>
      <c r="B1467" s="294" t="s">
        <v>31</v>
      </c>
      <c r="C1467" s="253">
        <f t="shared" si="313"/>
        <v>10</v>
      </c>
      <c r="D1467" s="253">
        <v>0</v>
      </c>
      <c r="E1467" s="253">
        <v>10</v>
      </c>
      <c r="F1467" s="253">
        <v>0</v>
      </c>
      <c r="G1467" s="253">
        <v>0</v>
      </c>
      <c r="H1467" s="253">
        <v>0</v>
      </c>
      <c r="I1467" s="253">
        <v>0</v>
      </c>
    </row>
    <row r="1468" spans="1:9" s="208" customFormat="1" ht="12" customHeight="1">
      <c r="A1468" s="12"/>
      <c r="B1468" s="59" t="s">
        <v>32</v>
      </c>
      <c r="C1468" s="64">
        <f t="shared" si="313"/>
        <v>10</v>
      </c>
      <c r="D1468" s="64">
        <v>0</v>
      </c>
      <c r="E1468" s="64">
        <v>10</v>
      </c>
      <c r="F1468" s="64">
        <v>0</v>
      </c>
      <c r="G1468" s="64">
        <v>0</v>
      </c>
      <c r="H1468" s="64">
        <v>0</v>
      </c>
      <c r="I1468" s="64">
        <v>0</v>
      </c>
    </row>
    <row r="1469" spans="1:9" s="215" customFormat="1" ht="15">
      <c r="A1469" s="355" t="s">
        <v>595</v>
      </c>
      <c r="B1469" s="241" t="s">
        <v>31</v>
      </c>
      <c r="C1469" s="253">
        <f t="shared" si="313"/>
        <v>20</v>
      </c>
      <c r="D1469" s="253">
        <f>D1471</f>
        <v>0</v>
      </c>
      <c r="E1469" s="253">
        <v>20</v>
      </c>
      <c r="F1469" s="253">
        <f t="shared" ref="F1469:I1470" si="330">F1471</f>
        <v>0</v>
      </c>
      <c r="G1469" s="253">
        <f t="shared" si="330"/>
        <v>0</v>
      </c>
      <c r="H1469" s="253">
        <f t="shared" si="330"/>
        <v>0</v>
      </c>
      <c r="I1469" s="253">
        <f t="shared" si="330"/>
        <v>0</v>
      </c>
    </row>
    <row r="1470" spans="1:9" s="215" customFormat="1">
      <c r="A1470" s="217"/>
      <c r="B1470" s="228" t="s">
        <v>32</v>
      </c>
      <c r="C1470" s="253">
        <f t="shared" si="313"/>
        <v>20</v>
      </c>
      <c r="D1470" s="253">
        <f>D1472</f>
        <v>0</v>
      </c>
      <c r="E1470" s="253">
        <v>20</v>
      </c>
      <c r="F1470" s="253">
        <f t="shared" si="330"/>
        <v>0</v>
      </c>
      <c r="G1470" s="253">
        <f t="shared" si="330"/>
        <v>0</v>
      </c>
      <c r="H1470" s="253">
        <f t="shared" si="330"/>
        <v>0</v>
      </c>
      <c r="I1470" s="253">
        <f t="shared" si="330"/>
        <v>0</v>
      </c>
    </row>
    <row r="1471" spans="1:9" s="215" customFormat="1" ht="15">
      <c r="A1471" s="452" t="s">
        <v>596</v>
      </c>
      <c r="B1471" s="294" t="s">
        <v>31</v>
      </c>
      <c r="C1471" s="253">
        <f t="shared" si="313"/>
        <v>5</v>
      </c>
      <c r="D1471" s="253">
        <v>0</v>
      </c>
      <c r="E1471" s="253">
        <v>5</v>
      </c>
      <c r="F1471" s="253">
        <v>0</v>
      </c>
      <c r="G1471" s="253">
        <v>0</v>
      </c>
      <c r="H1471" s="253">
        <v>0</v>
      </c>
      <c r="I1471" s="253">
        <v>0</v>
      </c>
    </row>
    <row r="1472" spans="1:9" s="215" customFormat="1">
      <c r="A1472" s="217"/>
      <c r="B1472" s="294" t="s">
        <v>32</v>
      </c>
      <c r="C1472" s="253">
        <f t="shared" si="313"/>
        <v>5</v>
      </c>
      <c r="D1472" s="253">
        <v>0</v>
      </c>
      <c r="E1472" s="253">
        <v>5</v>
      </c>
      <c r="F1472" s="253">
        <v>0</v>
      </c>
      <c r="G1472" s="253">
        <v>0</v>
      </c>
      <c r="H1472" s="253">
        <v>0</v>
      </c>
      <c r="I1472" s="253">
        <v>0</v>
      </c>
    </row>
    <row r="1473" spans="1:9" s="215" customFormat="1" ht="15.75" customHeight="1">
      <c r="A1473" s="476" t="s">
        <v>588</v>
      </c>
      <c r="B1473" s="241" t="s">
        <v>31</v>
      </c>
      <c r="C1473" s="253">
        <f t="shared" si="313"/>
        <v>3</v>
      </c>
      <c r="D1473" s="253">
        <f>D1475</f>
        <v>0</v>
      </c>
      <c r="E1473" s="253">
        <v>3</v>
      </c>
      <c r="F1473" s="253">
        <f t="shared" ref="F1473:I1474" si="331">F1475</f>
        <v>0</v>
      </c>
      <c r="G1473" s="253">
        <f t="shared" si="331"/>
        <v>0</v>
      </c>
      <c r="H1473" s="253">
        <f t="shared" si="331"/>
        <v>0</v>
      </c>
      <c r="I1473" s="253">
        <f t="shared" si="331"/>
        <v>0</v>
      </c>
    </row>
    <row r="1474" spans="1:9" s="215" customFormat="1" ht="15" customHeight="1">
      <c r="A1474" s="217"/>
      <c r="B1474" s="228" t="s">
        <v>32</v>
      </c>
      <c r="C1474" s="253">
        <f t="shared" si="313"/>
        <v>3</v>
      </c>
      <c r="D1474" s="253">
        <f>D1476</f>
        <v>0</v>
      </c>
      <c r="E1474" s="253">
        <v>3</v>
      </c>
      <c r="F1474" s="253">
        <f t="shared" si="331"/>
        <v>0</v>
      </c>
      <c r="G1474" s="253">
        <f t="shared" si="331"/>
        <v>0</v>
      </c>
      <c r="H1474" s="253">
        <f t="shared" si="331"/>
        <v>0</v>
      </c>
      <c r="I1474" s="253">
        <f t="shared" si="331"/>
        <v>0</v>
      </c>
    </row>
    <row r="1475" spans="1:9" s="215" customFormat="1" ht="15">
      <c r="A1475" s="452" t="s">
        <v>597</v>
      </c>
      <c r="B1475" s="294" t="s">
        <v>31</v>
      </c>
      <c r="C1475" s="253">
        <f t="shared" si="313"/>
        <v>8</v>
      </c>
      <c r="D1475" s="253">
        <v>0</v>
      </c>
      <c r="E1475" s="253">
        <v>8</v>
      </c>
      <c r="F1475" s="253">
        <v>0</v>
      </c>
      <c r="G1475" s="253">
        <v>0</v>
      </c>
      <c r="H1475" s="253">
        <v>0</v>
      </c>
      <c r="I1475" s="253">
        <v>0</v>
      </c>
    </row>
    <row r="1476" spans="1:9" s="208" customFormat="1">
      <c r="A1476" s="12"/>
      <c r="B1476" s="59" t="s">
        <v>32</v>
      </c>
      <c r="C1476" s="64">
        <f t="shared" si="313"/>
        <v>8</v>
      </c>
      <c r="D1476" s="64">
        <v>0</v>
      </c>
      <c r="E1476" s="64">
        <v>8</v>
      </c>
      <c r="F1476" s="64">
        <v>0</v>
      </c>
      <c r="G1476" s="64">
        <v>0</v>
      </c>
      <c r="H1476" s="64">
        <v>0</v>
      </c>
      <c r="I1476" s="64">
        <v>0</v>
      </c>
    </row>
    <row r="1477" spans="1:9" s="215" customFormat="1" ht="15">
      <c r="A1477" s="452" t="s">
        <v>598</v>
      </c>
      <c r="B1477" s="294" t="s">
        <v>31</v>
      </c>
      <c r="C1477" s="253">
        <f t="shared" si="313"/>
        <v>3</v>
      </c>
      <c r="D1477" s="253">
        <v>0</v>
      </c>
      <c r="E1477" s="253">
        <v>3</v>
      </c>
      <c r="F1477" s="253">
        <v>0</v>
      </c>
      <c r="G1477" s="253">
        <v>0</v>
      </c>
      <c r="H1477" s="253">
        <v>0</v>
      </c>
      <c r="I1477" s="253">
        <v>0</v>
      </c>
    </row>
    <row r="1478" spans="1:9" s="215" customFormat="1">
      <c r="A1478" s="217"/>
      <c r="B1478" s="294" t="s">
        <v>32</v>
      </c>
      <c r="C1478" s="253">
        <f t="shared" si="313"/>
        <v>3</v>
      </c>
      <c r="D1478" s="253">
        <v>0</v>
      </c>
      <c r="E1478" s="253">
        <v>3</v>
      </c>
      <c r="F1478" s="253">
        <v>0</v>
      </c>
      <c r="G1478" s="253">
        <v>0</v>
      </c>
      <c r="H1478" s="253">
        <v>0</v>
      </c>
      <c r="I1478" s="253">
        <v>0</v>
      </c>
    </row>
    <row r="1479" spans="1:9" s="215" customFormat="1" ht="15.75" customHeight="1">
      <c r="A1479" s="355" t="s">
        <v>599</v>
      </c>
      <c r="B1479" s="241" t="s">
        <v>31</v>
      </c>
      <c r="C1479" s="253">
        <f t="shared" si="313"/>
        <v>7</v>
      </c>
      <c r="D1479" s="253">
        <v>0</v>
      </c>
      <c r="E1479" s="253">
        <v>7</v>
      </c>
      <c r="F1479" s="253">
        <v>0</v>
      </c>
      <c r="G1479" s="253">
        <v>0</v>
      </c>
      <c r="H1479" s="253">
        <v>0</v>
      </c>
      <c r="I1479" s="253">
        <v>0</v>
      </c>
    </row>
    <row r="1480" spans="1:9" s="215" customFormat="1" ht="15" customHeight="1">
      <c r="A1480" s="217"/>
      <c r="B1480" s="228" t="s">
        <v>32</v>
      </c>
      <c r="C1480" s="253">
        <f t="shared" si="313"/>
        <v>7</v>
      </c>
      <c r="D1480" s="253">
        <v>0</v>
      </c>
      <c r="E1480" s="253">
        <v>7</v>
      </c>
      <c r="F1480" s="253">
        <v>0</v>
      </c>
      <c r="G1480" s="253">
        <v>0</v>
      </c>
      <c r="H1480" s="253">
        <v>0</v>
      </c>
      <c r="I1480" s="253">
        <v>0</v>
      </c>
    </row>
    <row r="1481" spans="1:9" s="215" customFormat="1" ht="13.5" customHeight="1">
      <c r="A1481" s="622" t="s">
        <v>600</v>
      </c>
      <c r="B1481" s="241" t="s">
        <v>31</v>
      </c>
      <c r="C1481" s="253">
        <f t="shared" si="313"/>
        <v>69</v>
      </c>
      <c r="D1481" s="253">
        <v>0</v>
      </c>
      <c r="E1481" s="253">
        <f>37+32</f>
        <v>69</v>
      </c>
      <c r="F1481" s="253">
        <v>0</v>
      </c>
      <c r="G1481" s="253">
        <v>0</v>
      </c>
      <c r="H1481" s="253">
        <v>0</v>
      </c>
      <c r="I1481" s="253">
        <v>0</v>
      </c>
    </row>
    <row r="1482" spans="1:9" s="215" customFormat="1" ht="15" customHeight="1">
      <c r="A1482" s="217"/>
      <c r="B1482" s="228" t="s">
        <v>32</v>
      </c>
      <c r="C1482" s="253">
        <f t="shared" si="313"/>
        <v>69</v>
      </c>
      <c r="D1482" s="253">
        <v>0</v>
      </c>
      <c r="E1482" s="253">
        <f>37+32</f>
        <v>69</v>
      </c>
      <c r="F1482" s="253">
        <v>0</v>
      </c>
      <c r="G1482" s="253">
        <v>0</v>
      </c>
      <c r="H1482" s="253">
        <v>0</v>
      </c>
      <c r="I1482" s="253">
        <v>0</v>
      </c>
    </row>
    <row r="1483" spans="1:9" s="215" customFormat="1" ht="14.25" customHeight="1">
      <c r="A1483" s="622" t="s">
        <v>601</v>
      </c>
      <c r="B1483" s="241" t="s">
        <v>31</v>
      </c>
      <c r="C1483" s="253">
        <f t="shared" si="313"/>
        <v>35</v>
      </c>
      <c r="D1483" s="253">
        <v>0</v>
      </c>
      <c r="E1483" s="253">
        <v>35</v>
      </c>
      <c r="F1483" s="253">
        <v>0</v>
      </c>
      <c r="G1483" s="253">
        <v>0</v>
      </c>
      <c r="H1483" s="253">
        <v>0</v>
      </c>
      <c r="I1483" s="253">
        <v>0</v>
      </c>
    </row>
    <row r="1484" spans="1:9" s="215" customFormat="1" ht="15" customHeight="1">
      <c r="A1484" s="217"/>
      <c r="B1484" s="228" t="s">
        <v>32</v>
      </c>
      <c r="C1484" s="253">
        <f t="shared" si="313"/>
        <v>35</v>
      </c>
      <c r="D1484" s="253">
        <v>0</v>
      </c>
      <c r="E1484" s="253">
        <v>35</v>
      </c>
      <c r="F1484" s="253">
        <v>0</v>
      </c>
      <c r="G1484" s="253">
        <v>0</v>
      </c>
      <c r="H1484" s="253">
        <v>0</v>
      </c>
      <c r="I1484" s="253">
        <v>0</v>
      </c>
    </row>
    <row r="1485" spans="1:9" s="215" customFormat="1" ht="13.5" customHeight="1">
      <c r="A1485" s="622" t="s">
        <v>602</v>
      </c>
      <c r="B1485" s="241" t="s">
        <v>31</v>
      </c>
      <c r="C1485" s="253">
        <f t="shared" si="313"/>
        <v>6</v>
      </c>
      <c r="D1485" s="253">
        <v>0</v>
      </c>
      <c r="E1485" s="253">
        <v>6</v>
      </c>
      <c r="F1485" s="253">
        <v>0</v>
      </c>
      <c r="G1485" s="253">
        <v>0</v>
      </c>
      <c r="H1485" s="253">
        <v>0</v>
      </c>
      <c r="I1485" s="253">
        <v>0</v>
      </c>
    </row>
    <row r="1486" spans="1:9" s="215" customFormat="1" ht="15" customHeight="1">
      <c r="A1486" s="217"/>
      <c r="B1486" s="228" t="s">
        <v>32</v>
      </c>
      <c r="C1486" s="253">
        <f t="shared" si="313"/>
        <v>6</v>
      </c>
      <c r="D1486" s="253">
        <v>0</v>
      </c>
      <c r="E1486" s="253">
        <v>6</v>
      </c>
      <c r="F1486" s="253">
        <v>0</v>
      </c>
      <c r="G1486" s="253">
        <v>0</v>
      </c>
      <c r="H1486" s="253">
        <v>0</v>
      </c>
      <c r="I1486" s="253">
        <v>0</v>
      </c>
    </row>
    <row r="1487" spans="1:9" s="215" customFormat="1" ht="13.5" customHeight="1">
      <c r="A1487" s="622" t="s">
        <v>288</v>
      </c>
      <c r="B1487" s="241" t="s">
        <v>31</v>
      </c>
      <c r="C1487" s="253">
        <f t="shared" si="313"/>
        <v>32</v>
      </c>
      <c r="D1487" s="253">
        <v>0</v>
      </c>
      <c r="E1487" s="253">
        <f>17+15</f>
        <v>32</v>
      </c>
      <c r="F1487" s="253">
        <v>0</v>
      </c>
      <c r="G1487" s="253">
        <v>0</v>
      </c>
      <c r="H1487" s="253">
        <v>0</v>
      </c>
      <c r="I1487" s="253">
        <v>0</v>
      </c>
    </row>
    <row r="1488" spans="1:9" s="215" customFormat="1" ht="15" customHeight="1">
      <c r="A1488" s="217"/>
      <c r="B1488" s="228" t="s">
        <v>32</v>
      </c>
      <c r="C1488" s="253">
        <f t="shared" si="313"/>
        <v>32</v>
      </c>
      <c r="D1488" s="253">
        <v>0</v>
      </c>
      <c r="E1488" s="253">
        <f>17+15</f>
        <v>32</v>
      </c>
      <c r="F1488" s="253">
        <v>0</v>
      </c>
      <c r="G1488" s="253">
        <v>0</v>
      </c>
      <c r="H1488" s="253">
        <v>0</v>
      </c>
      <c r="I1488" s="253">
        <v>0</v>
      </c>
    </row>
    <row r="1489" spans="1:9" s="215" customFormat="1" ht="13.5" customHeight="1">
      <c r="A1489" s="622" t="s">
        <v>603</v>
      </c>
      <c r="B1489" s="241" t="s">
        <v>31</v>
      </c>
      <c r="C1489" s="253">
        <f t="shared" si="313"/>
        <v>21</v>
      </c>
      <c r="D1489" s="253">
        <v>0</v>
      </c>
      <c r="E1489" s="253">
        <f>6+15</f>
        <v>21</v>
      </c>
      <c r="F1489" s="253">
        <v>0</v>
      </c>
      <c r="G1489" s="253">
        <v>0</v>
      </c>
      <c r="H1489" s="253">
        <v>0</v>
      </c>
      <c r="I1489" s="253">
        <v>0</v>
      </c>
    </row>
    <row r="1490" spans="1:9" s="215" customFormat="1" ht="15" customHeight="1">
      <c r="A1490" s="217"/>
      <c r="B1490" s="228" t="s">
        <v>32</v>
      </c>
      <c r="C1490" s="253">
        <f t="shared" si="313"/>
        <v>21</v>
      </c>
      <c r="D1490" s="253">
        <v>0</v>
      </c>
      <c r="E1490" s="253">
        <f>6+15</f>
        <v>21</v>
      </c>
      <c r="F1490" s="253">
        <v>0</v>
      </c>
      <c r="G1490" s="253">
        <v>0</v>
      </c>
      <c r="H1490" s="253">
        <v>0</v>
      </c>
      <c r="I1490" s="253">
        <v>0</v>
      </c>
    </row>
    <row r="1491" spans="1:9" s="215" customFormat="1" ht="13.5" customHeight="1">
      <c r="A1491" s="622" t="s">
        <v>604</v>
      </c>
      <c r="B1491" s="241" t="s">
        <v>31</v>
      </c>
      <c r="C1491" s="253">
        <f t="shared" si="313"/>
        <v>5</v>
      </c>
      <c r="D1491" s="253">
        <v>0</v>
      </c>
      <c r="E1491" s="253">
        <v>5</v>
      </c>
      <c r="F1491" s="253">
        <v>0</v>
      </c>
      <c r="G1491" s="253">
        <v>0</v>
      </c>
      <c r="H1491" s="253">
        <v>0</v>
      </c>
      <c r="I1491" s="253">
        <v>0</v>
      </c>
    </row>
    <row r="1492" spans="1:9" s="215" customFormat="1" ht="15" customHeight="1">
      <c r="A1492" s="217"/>
      <c r="B1492" s="228" t="s">
        <v>32</v>
      </c>
      <c r="C1492" s="253">
        <f t="shared" si="313"/>
        <v>5</v>
      </c>
      <c r="D1492" s="253">
        <v>0</v>
      </c>
      <c r="E1492" s="253">
        <v>5</v>
      </c>
      <c r="F1492" s="253">
        <v>0</v>
      </c>
      <c r="G1492" s="253">
        <v>0</v>
      </c>
      <c r="H1492" s="253">
        <v>0</v>
      </c>
      <c r="I1492" s="253">
        <v>0</v>
      </c>
    </row>
    <row r="1493" spans="1:9" s="215" customFormat="1" ht="13.5" customHeight="1">
      <c r="A1493" s="495" t="s">
        <v>605</v>
      </c>
      <c r="B1493" s="241" t="s">
        <v>31</v>
      </c>
      <c r="C1493" s="253">
        <f t="shared" ref="C1493:C1494" si="332">D1493+E1493+F1493+G1493+H1493+I1493</f>
        <v>5</v>
      </c>
      <c r="D1493" s="253">
        <v>0</v>
      </c>
      <c r="E1493" s="253">
        <v>5</v>
      </c>
      <c r="F1493" s="253">
        <v>0</v>
      </c>
      <c r="G1493" s="253">
        <v>0</v>
      </c>
      <c r="H1493" s="253">
        <v>0</v>
      </c>
      <c r="I1493" s="253">
        <v>0</v>
      </c>
    </row>
    <row r="1494" spans="1:9" s="215" customFormat="1" ht="15" customHeight="1">
      <c r="A1494" s="217"/>
      <c r="B1494" s="228" t="s">
        <v>32</v>
      </c>
      <c r="C1494" s="253">
        <f t="shared" si="332"/>
        <v>5</v>
      </c>
      <c r="D1494" s="253">
        <v>0</v>
      </c>
      <c r="E1494" s="253">
        <v>5</v>
      </c>
      <c r="F1494" s="253">
        <v>0</v>
      </c>
      <c r="G1494" s="253">
        <v>0</v>
      </c>
      <c r="H1494" s="253">
        <v>0</v>
      </c>
      <c r="I1494" s="253">
        <v>0</v>
      </c>
    </row>
    <row r="1495" spans="1:9" s="215" customFormat="1" ht="13.5" customHeight="1">
      <c r="A1495" s="626" t="s">
        <v>606</v>
      </c>
      <c r="B1495" s="241" t="s">
        <v>31</v>
      </c>
      <c r="C1495" s="253">
        <f t="shared" ref="C1495:C1496" si="333">D1495+E1495+F1495+G1495+H1495+I1495</f>
        <v>7</v>
      </c>
      <c r="D1495" s="253">
        <v>0</v>
      </c>
      <c r="E1495" s="253">
        <v>7</v>
      </c>
      <c r="F1495" s="253">
        <v>0</v>
      </c>
      <c r="G1495" s="253">
        <v>0</v>
      </c>
      <c r="H1495" s="253">
        <v>0</v>
      </c>
      <c r="I1495" s="253">
        <v>0</v>
      </c>
    </row>
    <row r="1496" spans="1:9" s="215" customFormat="1" ht="15" customHeight="1">
      <c r="A1496" s="217"/>
      <c r="B1496" s="228" t="s">
        <v>32</v>
      </c>
      <c r="C1496" s="253">
        <f t="shared" si="333"/>
        <v>7</v>
      </c>
      <c r="D1496" s="253">
        <v>0</v>
      </c>
      <c r="E1496" s="253">
        <v>7</v>
      </c>
      <c r="F1496" s="253">
        <v>0</v>
      </c>
      <c r="G1496" s="253">
        <v>0</v>
      </c>
      <c r="H1496" s="253">
        <v>0</v>
      </c>
      <c r="I1496" s="253">
        <v>0</v>
      </c>
    </row>
    <row r="1497" spans="1:9" s="215" customFormat="1" ht="13.5" customHeight="1">
      <c r="A1497" s="495" t="s">
        <v>607</v>
      </c>
      <c r="B1497" s="241" t="s">
        <v>31</v>
      </c>
      <c r="C1497" s="253">
        <f t="shared" ref="C1497:C1498" si="334">D1497+E1497+F1497+G1497+H1497+I1497</f>
        <v>4</v>
      </c>
      <c r="D1497" s="253">
        <v>0</v>
      </c>
      <c r="E1497" s="253">
        <v>4</v>
      </c>
      <c r="F1497" s="253">
        <v>0</v>
      </c>
      <c r="G1497" s="253">
        <v>0</v>
      </c>
      <c r="H1497" s="253">
        <v>0</v>
      </c>
      <c r="I1497" s="253">
        <v>0</v>
      </c>
    </row>
    <row r="1498" spans="1:9" s="215" customFormat="1" ht="15" customHeight="1">
      <c r="A1498" s="217"/>
      <c r="B1498" s="228" t="s">
        <v>32</v>
      </c>
      <c r="C1498" s="253">
        <f t="shared" si="334"/>
        <v>4</v>
      </c>
      <c r="D1498" s="253">
        <v>0</v>
      </c>
      <c r="E1498" s="253">
        <v>4</v>
      </c>
      <c r="F1498" s="253">
        <v>0</v>
      </c>
      <c r="G1498" s="253">
        <v>0</v>
      </c>
      <c r="H1498" s="253">
        <v>0</v>
      </c>
      <c r="I1498" s="253">
        <v>0</v>
      </c>
    </row>
    <row r="1499" spans="1:9" s="262" customFormat="1">
      <c r="A1499" s="222" t="s">
        <v>608</v>
      </c>
      <c r="B1499" s="465" t="s">
        <v>31</v>
      </c>
      <c r="C1499" s="307">
        <f t="shared" si="313"/>
        <v>9180.3300000000017</v>
      </c>
      <c r="D1499" s="307">
        <f>D1501+D1503+D1505+D1507+D1509+D1511+D1513+D1515+D1517+D1519+D1521+D1523+D1525+D1527+D1529+D1531+D1533+D1535+D1537+D1539+D1541+D1543+D1545+D1547+D1549+D1551+D1553+D1555+D1557+D1559+D1561+D1563+D1565+D1567+D1569</f>
        <v>163.75</v>
      </c>
      <c r="E1499" s="307">
        <f t="shared" ref="E1499:I1500" si="335">E1501+E1503+E1505+E1507+E1509+E1511+E1513+E1515+E1517+E1519+E1521+E1523+E1525+E1527+E1529+E1531+E1533+E1535+E1537+E1539+E1541+E1543+E1545+E1547+E1549+E1551+E1553+E1555+E1557+E1559+E1561+E1563+E1565+E1567+E1569</f>
        <v>9016.5800000000017</v>
      </c>
      <c r="F1499" s="307">
        <f t="shared" si="335"/>
        <v>0</v>
      </c>
      <c r="G1499" s="307">
        <f t="shared" si="335"/>
        <v>0</v>
      </c>
      <c r="H1499" s="307">
        <f t="shared" si="335"/>
        <v>0</v>
      </c>
      <c r="I1499" s="307">
        <f t="shared" si="335"/>
        <v>0</v>
      </c>
    </row>
    <row r="1500" spans="1:9" s="262" customFormat="1">
      <c r="A1500" s="477"/>
      <c r="B1500" s="305" t="s">
        <v>32</v>
      </c>
      <c r="C1500" s="307">
        <f t="shared" si="313"/>
        <v>9180.3300000000017</v>
      </c>
      <c r="D1500" s="307">
        <f>D1502+D1504+D1506+D1508+D1510+D1512+D1514+D1516+D1518+D1520+D1522+D1524+D1526+D1528+D1530+D1532+D1534+D1536+D1538+D1540+D1542+D1544+D1546+D1548+D1550+D1552+D1554+D1556+D1558+D1560+D1562+D1564+D1566+D1568+D1570</f>
        <v>163.75</v>
      </c>
      <c r="E1500" s="307">
        <f t="shared" si="335"/>
        <v>9016.5800000000017</v>
      </c>
      <c r="F1500" s="307">
        <f t="shared" si="335"/>
        <v>0</v>
      </c>
      <c r="G1500" s="307">
        <f t="shared" si="335"/>
        <v>0</v>
      </c>
      <c r="H1500" s="307">
        <f t="shared" si="335"/>
        <v>0</v>
      </c>
      <c r="I1500" s="307">
        <f t="shared" si="335"/>
        <v>0</v>
      </c>
    </row>
    <row r="1501" spans="1:9" s="215" customFormat="1" ht="15">
      <c r="A1501" s="359" t="s">
        <v>609</v>
      </c>
      <c r="B1501" s="241" t="s">
        <v>31</v>
      </c>
      <c r="C1501" s="253">
        <f t="shared" si="313"/>
        <v>12.57</v>
      </c>
      <c r="D1501" s="253">
        <f>7.77+4.8</f>
        <v>12.57</v>
      </c>
      <c r="E1501" s="253">
        <v>0</v>
      </c>
      <c r="F1501" s="253">
        <v>0</v>
      </c>
      <c r="G1501" s="253">
        <v>0</v>
      </c>
      <c r="H1501" s="253">
        <v>0</v>
      </c>
      <c r="I1501" s="253">
        <v>0</v>
      </c>
    </row>
    <row r="1502" spans="1:9" s="215" customFormat="1">
      <c r="A1502" s="217"/>
      <c r="B1502" s="228" t="s">
        <v>32</v>
      </c>
      <c r="C1502" s="253">
        <f t="shared" si="313"/>
        <v>12.57</v>
      </c>
      <c r="D1502" s="253">
        <f>7.77+4.8</f>
        <v>12.57</v>
      </c>
      <c r="E1502" s="253">
        <v>0</v>
      </c>
      <c r="F1502" s="253">
        <v>0</v>
      </c>
      <c r="G1502" s="253">
        <v>0</v>
      </c>
      <c r="H1502" s="253">
        <v>0</v>
      </c>
      <c r="I1502" s="253">
        <v>0</v>
      </c>
    </row>
    <row r="1503" spans="1:9" s="215" customFormat="1" ht="15">
      <c r="A1503" s="359" t="s">
        <v>610</v>
      </c>
      <c r="B1503" s="241" t="s">
        <v>31</v>
      </c>
      <c r="C1503" s="253">
        <f t="shared" si="313"/>
        <v>10</v>
      </c>
      <c r="D1503" s="253">
        <v>10</v>
      </c>
      <c r="E1503" s="253">
        <v>0</v>
      </c>
      <c r="F1503" s="253">
        <v>0</v>
      </c>
      <c r="G1503" s="253">
        <v>0</v>
      </c>
      <c r="H1503" s="253">
        <v>0</v>
      </c>
      <c r="I1503" s="253">
        <v>0</v>
      </c>
    </row>
    <row r="1504" spans="1:9" s="103" customFormat="1">
      <c r="A1504" s="12"/>
      <c r="B1504" s="62" t="s">
        <v>32</v>
      </c>
      <c r="C1504" s="64">
        <f t="shared" si="313"/>
        <v>10</v>
      </c>
      <c r="D1504" s="64">
        <v>10</v>
      </c>
      <c r="E1504" s="64">
        <v>0</v>
      </c>
      <c r="F1504" s="64">
        <v>0</v>
      </c>
      <c r="G1504" s="64">
        <v>0</v>
      </c>
      <c r="H1504" s="64">
        <v>0</v>
      </c>
      <c r="I1504" s="64">
        <v>0</v>
      </c>
    </row>
    <row r="1505" spans="1:9" s="215" customFormat="1" ht="15">
      <c r="A1505" s="531" t="s">
        <v>611</v>
      </c>
      <c r="B1505" s="241" t="s">
        <v>31</v>
      </c>
      <c r="C1505" s="253">
        <f t="shared" si="313"/>
        <v>1343.5</v>
      </c>
      <c r="D1505" s="253">
        <v>0</v>
      </c>
      <c r="E1505" s="253">
        <f>1370-26.5</f>
        <v>1343.5</v>
      </c>
      <c r="F1505" s="253">
        <v>0</v>
      </c>
      <c r="G1505" s="253">
        <v>0</v>
      </c>
      <c r="H1505" s="253">
        <v>0</v>
      </c>
      <c r="I1505" s="253">
        <v>0</v>
      </c>
    </row>
    <row r="1506" spans="1:9" s="215" customFormat="1">
      <c r="A1506" s="217"/>
      <c r="B1506" s="228" t="s">
        <v>32</v>
      </c>
      <c r="C1506" s="253">
        <f t="shared" si="313"/>
        <v>1343.5</v>
      </c>
      <c r="D1506" s="253">
        <v>0</v>
      </c>
      <c r="E1506" s="253">
        <f>1370-26.5</f>
        <v>1343.5</v>
      </c>
      <c r="F1506" s="253">
        <v>0</v>
      </c>
      <c r="G1506" s="253">
        <v>0</v>
      </c>
      <c r="H1506" s="253">
        <v>0</v>
      </c>
      <c r="I1506" s="253">
        <v>0</v>
      </c>
    </row>
    <row r="1507" spans="1:9" s="215" customFormat="1" ht="15">
      <c r="A1507" s="531" t="s">
        <v>612</v>
      </c>
      <c r="B1507" s="241" t="s">
        <v>31</v>
      </c>
      <c r="C1507" s="253">
        <f t="shared" si="313"/>
        <v>1091</v>
      </c>
      <c r="D1507" s="253">
        <v>0</v>
      </c>
      <c r="E1507" s="253">
        <f>1087+1.5+2.5</f>
        <v>1091</v>
      </c>
      <c r="F1507" s="253">
        <v>0</v>
      </c>
      <c r="G1507" s="253">
        <v>0</v>
      </c>
      <c r="H1507" s="253">
        <v>0</v>
      </c>
      <c r="I1507" s="253">
        <v>0</v>
      </c>
    </row>
    <row r="1508" spans="1:9" s="215" customFormat="1">
      <c r="A1508" s="217"/>
      <c r="B1508" s="228" t="s">
        <v>32</v>
      </c>
      <c r="C1508" s="253">
        <f t="shared" si="313"/>
        <v>1091</v>
      </c>
      <c r="D1508" s="253">
        <v>0</v>
      </c>
      <c r="E1508" s="253">
        <f>1087+1.5+2.5</f>
        <v>1091</v>
      </c>
      <c r="F1508" s="253">
        <v>0</v>
      </c>
      <c r="G1508" s="253">
        <v>0</v>
      </c>
      <c r="H1508" s="253">
        <v>0</v>
      </c>
      <c r="I1508" s="253">
        <v>0</v>
      </c>
    </row>
    <row r="1509" spans="1:9" s="215" customFormat="1" ht="15">
      <c r="A1509" s="531" t="s">
        <v>613</v>
      </c>
      <c r="B1509" s="241" t="s">
        <v>31</v>
      </c>
      <c r="C1509" s="253">
        <f t="shared" si="313"/>
        <v>1456</v>
      </c>
      <c r="D1509" s="253">
        <v>0</v>
      </c>
      <c r="E1509" s="253">
        <f>1401+55</f>
        <v>1456</v>
      </c>
      <c r="F1509" s="253">
        <v>0</v>
      </c>
      <c r="G1509" s="253">
        <v>0</v>
      </c>
      <c r="H1509" s="253">
        <v>0</v>
      </c>
      <c r="I1509" s="253">
        <v>0</v>
      </c>
    </row>
    <row r="1510" spans="1:9" s="215" customFormat="1">
      <c r="A1510" s="217"/>
      <c r="B1510" s="228" t="s">
        <v>32</v>
      </c>
      <c r="C1510" s="253">
        <f t="shared" si="313"/>
        <v>1456</v>
      </c>
      <c r="D1510" s="253">
        <v>0</v>
      </c>
      <c r="E1510" s="253">
        <f>1401+55</f>
        <v>1456</v>
      </c>
      <c r="F1510" s="253">
        <v>0</v>
      </c>
      <c r="G1510" s="253">
        <v>0</v>
      </c>
      <c r="H1510" s="253">
        <v>0</v>
      </c>
      <c r="I1510" s="253">
        <v>0</v>
      </c>
    </row>
    <row r="1511" spans="1:9" s="215" customFormat="1" ht="15">
      <c r="A1511" s="531" t="s">
        <v>614</v>
      </c>
      <c r="B1511" s="241" t="s">
        <v>31</v>
      </c>
      <c r="C1511" s="253">
        <f t="shared" si="313"/>
        <v>92</v>
      </c>
      <c r="D1511" s="253">
        <v>0</v>
      </c>
      <c r="E1511" s="64">
        <f>77+15</f>
        <v>92</v>
      </c>
      <c r="F1511" s="253">
        <v>0</v>
      </c>
      <c r="G1511" s="253">
        <v>0</v>
      </c>
      <c r="H1511" s="253">
        <v>0</v>
      </c>
      <c r="I1511" s="253">
        <v>0</v>
      </c>
    </row>
    <row r="1512" spans="1:9" s="103" customFormat="1">
      <c r="A1512" s="12"/>
      <c r="B1512" s="62" t="s">
        <v>32</v>
      </c>
      <c r="C1512" s="64">
        <f t="shared" si="313"/>
        <v>92</v>
      </c>
      <c r="D1512" s="64">
        <v>0</v>
      </c>
      <c r="E1512" s="64">
        <f>77+15</f>
        <v>92</v>
      </c>
      <c r="F1512" s="64">
        <v>0</v>
      </c>
      <c r="G1512" s="64">
        <v>0</v>
      </c>
      <c r="H1512" s="64">
        <v>0</v>
      </c>
      <c r="I1512" s="64">
        <v>0</v>
      </c>
    </row>
    <row r="1513" spans="1:9" s="215" customFormat="1" ht="15">
      <c r="A1513" s="531" t="s">
        <v>615</v>
      </c>
      <c r="B1513" s="241" t="s">
        <v>31</v>
      </c>
      <c r="C1513" s="253">
        <f t="shared" si="313"/>
        <v>1787.5</v>
      </c>
      <c r="D1513" s="253">
        <v>0</v>
      </c>
      <c r="E1513" s="253">
        <f>1838-50.5</f>
        <v>1787.5</v>
      </c>
      <c r="F1513" s="253">
        <v>0</v>
      </c>
      <c r="G1513" s="253">
        <v>0</v>
      </c>
      <c r="H1513" s="253">
        <v>0</v>
      </c>
      <c r="I1513" s="253">
        <v>0</v>
      </c>
    </row>
    <row r="1514" spans="1:9" s="215" customFormat="1">
      <c r="A1514" s="217"/>
      <c r="B1514" s="228" t="s">
        <v>32</v>
      </c>
      <c r="C1514" s="253">
        <f t="shared" si="313"/>
        <v>1787.5</v>
      </c>
      <c r="D1514" s="253">
        <v>0</v>
      </c>
      <c r="E1514" s="253">
        <f>1838-50.5</f>
        <v>1787.5</v>
      </c>
      <c r="F1514" s="253">
        <v>0</v>
      </c>
      <c r="G1514" s="253">
        <v>0</v>
      </c>
      <c r="H1514" s="253">
        <v>0</v>
      </c>
      <c r="I1514" s="253">
        <v>0</v>
      </c>
    </row>
    <row r="1515" spans="1:9" s="215" customFormat="1" ht="15">
      <c r="A1515" s="531" t="s">
        <v>616</v>
      </c>
      <c r="B1515" s="241" t="s">
        <v>31</v>
      </c>
      <c r="C1515" s="253">
        <f t="shared" si="313"/>
        <v>1523</v>
      </c>
      <c r="D1515" s="253">
        <v>0</v>
      </c>
      <c r="E1515" s="253">
        <f>1498+25</f>
        <v>1523</v>
      </c>
      <c r="F1515" s="253">
        <v>0</v>
      </c>
      <c r="G1515" s="253">
        <v>0</v>
      </c>
      <c r="H1515" s="253">
        <v>0</v>
      </c>
      <c r="I1515" s="253">
        <v>0</v>
      </c>
    </row>
    <row r="1516" spans="1:9" s="215" customFormat="1">
      <c r="A1516" s="217"/>
      <c r="B1516" s="228" t="s">
        <v>32</v>
      </c>
      <c r="C1516" s="253">
        <f t="shared" si="313"/>
        <v>1523</v>
      </c>
      <c r="D1516" s="253">
        <v>0</v>
      </c>
      <c r="E1516" s="253">
        <f>1498+25</f>
        <v>1523</v>
      </c>
      <c r="F1516" s="253">
        <v>0</v>
      </c>
      <c r="G1516" s="253">
        <v>0</v>
      </c>
      <c r="H1516" s="253">
        <v>0</v>
      </c>
      <c r="I1516" s="253">
        <v>0</v>
      </c>
    </row>
    <row r="1517" spans="1:9" s="215" customFormat="1" ht="15">
      <c r="A1517" s="531" t="s">
        <v>617</v>
      </c>
      <c r="B1517" s="241" t="s">
        <v>31</v>
      </c>
      <c r="C1517" s="253">
        <f t="shared" si="313"/>
        <v>380</v>
      </c>
      <c r="D1517" s="253">
        <v>0</v>
      </c>
      <c r="E1517" s="253">
        <f>316+64</f>
        <v>380</v>
      </c>
      <c r="F1517" s="253">
        <v>0</v>
      </c>
      <c r="G1517" s="253">
        <v>0</v>
      </c>
      <c r="H1517" s="253">
        <v>0</v>
      </c>
      <c r="I1517" s="253">
        <v>0</v>
      </c>
    </row>
    <row r="1518" spans="1:9" s="215" customFormat="1">
      <c r="A1518" s="217"/>
      <c r="B1518" s="228" t="s">
        <v>32</v>
      </c>
      <c r="C1518" s="253">
        <f t="shared" si="313"/>
        <v>380</v>
      </c>
      <c r="D1518" s="253">
        <v>0</v>
      </c>
      <c r="E1518" s="253">
        <f>316+64</f>
        <v>380</v>
      </c>
      <c r="F1518" s="253">
        <v>0</v>
      </c>
      <c r="G1518" s="253">
        <v>0</v>
      </c>
      <c r="H1518" s="253">
        <v>0</v>
      </c>
      <c r="I1518" s="253">
        <v>0</v>
      </c>
    </row>
    <row r="1519" spans="1:9" s="262" customFormat="1">
      <c r="A1519" s="460" t="s">
        <v>618</v>
      </c>
      <c r="B1519" s="218" t="s">
        <v>31</v>
      </c>
      <c r="C1519" s="205">
        <f t="shared" si="313"/>
        <v>17</v>
      </c>
      <c r="D1519" s="205">
        <v>17</v>
      </c>
      <c r="E1519" s="205">
        <v>0</v>
      </c>
      <c r="F1519" s="205">
        <v>0</v>
      </c>
      <c r="G1519" s="205">
        <v>0</v>
      </c>
      <c r="H1519" s="205">
        <v>0</v>
      </c>
      <c r="I1519" s="205">
        <v>0</v>
      </c>
    </row>
    <row r="1520" spans="1:9" s="215" customFormat="1">
      <c r="A1520" s="217"/>
      <c r="B1520" s="228" t="s">
        <v>32</v>
      </c>
      <c r="C1520" s="253">
        <f t="shared" si="313"/>
        <v>17</v>
      </c>
      <c r="D1520" s="253">
        <v>17</v>
      </c>
      <c r="E1520" s="253">
        <v>0</v>
      </c>
      <c r="F1520" s="253">
        <v>0</v>
      </c>
      <c r="G1520" s="253">
        <v>0</v>
      </c>
      <c r="H1520" s="253">
        <v>0</v>
      </c>
      <c r="I1520" s="253">
        <v>0</v>
      </c>
    </row>
    <row r="1521" spans="1:9" s="262" customFormat="1">
      <c r="A1521" s="212" t="s">
        <v>619</v>
      </c>
      <c r="B1521" s="218" t="s">
        <v>31</v>
      </c>
      <c r="C1521" s="205">
        <f t="shared" si="313"/>
        <v>13.18</v>
      </c>
      <c r="D1521" s="205">
        <v>13.18</v>
      </c>
      <c r="E1521" s="205">
        <v>0</v>
      </c>
      <c r="F1521" s="205">
        <v>0</v>
      </c>
      <c r="G1521" s="205">
        <v>0</v>
      </c>
      <c r="H1521" s="205">
        <v>0</v>
      </c>
      <c r="I1521" s="205">
        <v>0</v>
      </c>
    </row>
    <row r="1522" spans="1:9" s="103" customFormat="1">
      <c r="A1522" s="12"/>
      <c r="B1522" s="62" t="s">
        <v>32</v>
      </c>
      <c r="C1522" s="64">
        <f t="shared" si="313"/>
        <v>13.18</v>
      </c>
      <c r="D1522" s="64">
        <v>13.18</v>
      </c>
      <c r="E1522" s="64">
        <v>0</v>
      </c>
      <c r="F1522" s="64">
        <v>0</v>
      </c>
      <c r="G1522" s="64">
        <v>0</v>
      </c>
      <c r="H1522" s="64">
        <v>0</v>
      </c>
      <c r="I1522" s="64">
        <v>0</v>
      </c>
    </row>
    <row r="1523" spans="1:9" s="262" customFormat="1">
      <c r="A1523" s="460" t="s">
        <v>620</v>
      </c>
      <c r="B1523" s="218" t="s">
        <v>31</v>
      </c>
      <c r="C1523" s="205">
        <f t="shared" si="313"/>
        <v>27</v>
      </c>
      <c r="D1523" s="205">
        <v>27</v>
      </c>
      <c r="E1523" s="205">
        <v>0</v>
      </c>
      <c r="F1523" s="205">
        <v>0</v>
      </c>
      <c r="G1523" s="205">
        <v>0</v>
      </c>
      <c r="H1523" s="205">
        <v>0</v>
      </c>
      <c r="I1523" s="205">
        <v>0</v>
      </c>
    </row>
    <row r="1524" spans="1:9" s="262" customFormat="1">
      <c r="A1524" s="204"/>
      <c r="B1524" s="219" t="s">
        <v>32</v>
      </c>
      <c r="C1524" s="205">
        <f t="shared" si="313"/>
        <v>27</v>
      </c>
      <c r="D1524" s="205">
        <v>27</v>
      </c>
      <c r="E1524" s="205">
        <v>0</v>
      </c>
      <c r="F1524" s="205">
        <v>0</v>
      </c>
      <c r="G1524" s="205">
        <v>0</v>
      </c>
      <c r="H1524" s="205">
        <v>0</v>
      </c>
      <c r="I1524" s="205">
        <v>0</v>
      </c>
    </row>
    <row r="1525" spans="1:9" s="262" customFormat="1">
      <c r="A1525" s="212" t="s">
        <v>621</v>
      </c>
      <c r="B1525" s="218" t="s">
        <v>31</v>
      </c>
      <c r="C1525" s="205">
        <f t="shared" si="313"/>
        <v>16</v>
      </c>
      <c r="D1525" s="205">
        <v>16</v>
      </c>
      <c r="E1525" s="205">
        <v>0</v>
      </c>
      <c r="F1525" s="205">
        <v>0</v>
      </c>
      <c r="G1525" s="205">
        <v>0</v>
      </c>
      <c r="H1525" s="205">
        <v>0</v>
      </c>
      <c r="I1525" s="205">
        <v>0</v>
      </c>
    </row>
    <row r="1526" spans="1:9" s="262" customFormat="1">
      <c r="A1526" s="204"/>
      <c r="B1526" s="219" t="s">
        <v>32</v>
      </c>
      <c r="C1526" s="205">
        <f t="shared" si="313"/>
        <v>16</v>
      </c>
      <c r="D1526" s="205">
        <v>16</v>
      </c>
      <c r="E1526" s="205">
        <v>0</v>
      </c>
      <c r="F1526" s="205">
        <v>0</v>
      </c>
      <c r="G1526" s="205">
        <v>0</v>
      </c>
      <c r="H1526" s="205">
        <v>0</v>
      </c>
      <c r="I1526" s="205">
        <v>0</v>
      </c>
    </row>
    <row r="1527" spans="1:9" s="262" customFormat="1">
      <c r="A1527" s="212" t="s">
        <v>622</v>
      </c>
      <c r="B1527" s="218" t="s">
        <v>31</v>
      </c>
      <c r="C1527" s="205">
        <f t="shared" si="313"/>
        <v>10</v>
      </c>
      <c r="D1527" s="205">
        <v>10</v>
      </c>
      <c r="E1527" s="205">
        <v>0</v>
      </c>
      <c r="F1527" s="205">
        <v>0</v>
      </c>
      <c r="G1527" s="205">
        <v>0</v>
      </c>
      <c r="H1527" s="205">
        <v>0</v>
      </c>
      <c r="I1527" s="205">
        <v>0</v>
      </c>
    </row>
    <row r="1528" spans="1:9" s="262" customFormat="1">
      <c r="A1528" s="204"/>
      <c r="B1528" s="219" t="s">
        <v>32</v>
      </c>
      <c r="C1528" s="205">
        <f t="shared" si="313"/>
        <v>10</v>
      </c>
      <c r="D1528" s="205">
        <v>10</v>
      </c>
      <c r="E1528" s="205">
        <v>0</v>
      </c>
      <c r="F1528" s="205">
        <v>0</v>
      </c>
      <c r="G1528" s="205">
        <v>0</v>
      </c>
      <c r="H1528" s="205">
        <v>0</v>
      </c>
      <c r="I1528" s="205">
        <v>0</v>
      </c>
    </row>
    <row r="1529" spans="1:9" s="262" customFormat="1">
      <c r="A1529" s="212" t="s">
        <v>623</v>
      </c>
      <c r="B1529" s="218" t="s">
        <v>31</v>
      </c>
      <c r="C1529" s="205">
        <f t="shared" si="313"/>
        <v>20</v>
      </c>
      <c r="D1529" s="205">
        <v>20</v>
      </c>
      <c r="E1529" s="205">
        <v>0</v>
      </c>
      <c r="F1529" s="205">
        <v>0</v>
      </c>
      <c r="G1529" s="205">
        <v>0</v>
      </c>
      <c r="H1529" s="205">
        <v>0</v>
      </c>
      <c r="I1529" s="205">
        <v>0</v>
      </c>
    </row>
    <row r="1530" spans="1:9" s="262" customFormat="1">
      <c r="A1530" s="204"/>
      <c r="B1530" s="219" t="s">
        <v>32</v>
      </c>
      <c r="C1530" s="205">
        <f t="shared" si="313"/>
        <v>20</v>
      </c>
      <c r="D1530" s="205">
        <v>20</v>
      </c>
      <c r="E1530" s="205">
        <v>0</v>
      </c>
      <c r="F1530" s="205">
        <v>0</v>
      </c>
      <c r="G1530" s="205">
        <v>0</v>
      </c>
      <c r="H1530" s="205">
        <v>0</v>
      </c>
      <c r="I1530" s="205">
        <v>0</v>
      </c>
    </row>
    <row r="1531" spans="1:9" s="262" customFormat="1">
      <c r="A1531" s="212" t="s">
        <v>624</v>
      </c>
      <c r="B1531" s="218" t="s">
        <v>31</v>
      </c>
      <c r="C1531" s="205">
        <f t="shared" si="313"/>
        <v>11</v>
      </c>
      <c r="D1531" s="205">
        <v>11</v>
      </c>
      <c r="E1531" s="205">
        <v>0</v>
      </c>
      <c r="F1531" s="205">
        <v>0</v>
      </c>
      <c r="G1531" s="205">
        <v>0</v>
      </c>
      <c r="H1531" s="205">
        <v>0</v>
      </c>
      <c r="I1531" s="205">
        <v>0</v>
      </c>
    </row>
    <row r="1532" spans="1:9" s="103" customFormat="1">
      <c r="A1532" s="21"/>
      <c r="B1532" s="26" t="s">
        <v>32</v>
      </c>
      <c r="C1532" s="72">
        <f t="shared" si="313"/>
        <v>11</v>
      </c>
      <c r="D1532" s="72">
        <v>11</v>
      </c>
      <c r="E1532" s="72">
        <v>0</v>
      </c>
      <c r="F1532" s="72">
        <v>0</v>
      </c>
      <c r="G1532" s="72">
        <v>0</v>
      </c>
      <c r="H1532" s="72">
        <v>0</v>
      </c>
      <c r="I1532" s="72">
        <v>0</v>
      </c>
    </row>
    <row r="1533" spans="1:9" s="262" customFormat="1">
      <c r="A1533" s="212" t="s">
        <v>625</v>
      </c>
      <c r="B1533" s="218" t="s">
        <v>31</v>
      </c>
      <c r="C1533" s="205">
        <f t="shared" si="313"/>
        <v>10</v>
      </c>
      <c r="D1533" s="205">
        <v>10</v>
      </c>
      <c r="E1533" s="205">
        <v>0</v>
      </c>
      <c r="F1533" s="205">
        <v>0</v>
      </c>
      <c r="G1533" s="205">
        <v>0</v>
      </c>
      <c r="H1533" s="205">
        <v>0</v>
      </c>
      <c r="I1533" s="205">
        <v>0</v>
      </c>
    </row>
    <row r="1534" spans="1:9" s="262" customFormat="1">
      <c r="A1534" s="204"/>
      <c r="B1534" s="219" t="s">
        <v>32</v>
      </c>
      <c r="C1534" s="205">
        <f t="shared" si="313"/>
        <v>10</v>
      </c>
      <c r="D1534" s="205">
        <v>10</v>
      </c>
      <c r="E1534" s="205">
        <v>0</v>
      </c>
      <c r="F1534" s="205">
        <v>0</v>
      </c>
      <c r="G1534" s="205">
        <v>0</v>
      </c>
      <c r="H1534" s="205">
        <v>0</v>
      </c>
      <c r="I1534" s="205">
        <v>0</v>
      </c>
    </row>
    <row r="1535" spans="1:9" s="262" customFormat="1">
      <c r="A1535" s="460" t="s">
        <v>626</v>
      </c>
      <c r="B1535" s="218" t="s">
        <v>31</v>
      </c>
      <c r="C1535" s="205">
        <f t="shared" si="313"/>
        <v>17</v>
      </c>
      <c r="D1535" s="205">
        <v>17</v>
      </c>
      <c r="E1535" s="205">
        <v>0</v>
      </c>
      <c r="F1535" s="205">
        <v>0</v>
      </c>
      <c r="G1535" s="205">
        <v>0</v>
      </c>
      <c r="H1535" s="205">
        <v>0</v>
      </c>
      <c r="I1535" s="205">
        <v>0</v>
      </c>
    </row>
    <row r="1536" spans="1:9" s="262" customFormat="1">
      <c r="A1536" s="204"/>
      <c r="B1536" s="219" t="s">
        <v>32</v>
      </c>
      <c r="C1536" s="205">
        <f t="shared" si="313"/>
        <v>17</v>
      </c>
      <c r="D1536" s="205">
        <v>17</v>
      </c>
      <c r="E1536" s="205">
        <v>0</v>
      </c>
      <c r="F1536" s="205">
        <v>0</v>
      </c>
      <c r="G1536" s="205">
        <v>0</v>
      </c>
      <c r="H1536" s="205">
        <v>0</v>
      </c>
      <c r="I1536" s="205">
        <v>0</v>
      </c>
    </row>
    <row r="1537" spans="1:9" s="262" customFormat="1">
      <c r="A1537" s="460" t="s">
        <v>627</v>
      </c>
      <c r="B1537" s="218" t="s">
        <v>31</v>
      </c>
      <c r="C1537" s="205">
        <f t="shared" si="313"/>
        <v>4</v>
      </c>
      <c r="D1537" s="205">
        <v>0</v>
      </c>
      <c r="E1537" s="205">
        <v>4</v>
      </c>
      <c r="F1537" s="205">
        <v>0</v>
      </c>
      <c r="G1537" s="205">
        <v>0</v>
      </c>
      <c r="H1537" s="205">
        <v>0</v>
      </c>
      <c r="I1537" s="205">
        <v>0</v>
      </c>
    </row>
    <row r="1538" spans="1:9" s="262" customFormat="1">
      <c r="A1538" s="204"/>
      <c r="B1538" s="219" t="s">
        <v>32</v>
      </c>
      <c r="C1538" s="205">
        <f t="shared" si="313"/>
        <v>4</v>
      </c>
      <c r="D1538" s="205">
        <v>0</v>
      </c>
      <c r="E1538" s="205">
        <v>4</v>
      </c>
      <c r="F1538" s="205">
        <v>0</v>
      </c>
      <c r="G1538" s="205">
        <v>0</v>
      </c>
      <c r="H1538" s="205">
        <v>0</v>
      </c>
      <c r="I1538" s="205">
        <v>0</v>
      </c>
    </row>
    <row r="1539" spans="1:9" s="262" customFormat="1">
      <c r="A1539" s="426" t="s">
        <v>628</v>
      </c>
      <c r="B1539" s="218" t="s">
        <v>31</v>
      </c>
      <c r="C1539" s="205">
        <f t="shared" si="313"/>
        <v>16</v>
      </c>
      <c r="D1539" s="205">
        <v>0</v>
      </c>
      <c r="E1539" s="205">
        <v>16</v>
      </c>
      <c r="F1539" s="205">
        <v>0</v>
      </c>
      <c r="G1539" s="205">
        <v>0</v>
      </c>
      <c r="H1539" s="205">
        <v>0</v>
      </c>
      <c r="I1539" s="205">
        <v>0</v>
      </c>
    </row>
    <row r="1540" spans="1:9" s="262" customFormat="1">
      <c r="A1540" s="204"/>
      <c r="B1540" s="219" t="s">
        <v>32</v>
      </c>
      <c r="C1540" s="205">
        <f t="shared" si="313"/>
        <v>16</v>
      </c>
      <c r="D1540" s="205">
        <v>0</v>
      </c>
      <c r="E1540" s="205">
        <v>16</v>
      </c>
      <c r="F1540" s="205">
        <v>0</v>
      </c>
      <c r="G1540" s="205">
        <v>0</v>
      </c>
      <c r="H1540" s="205">
        <v>0</v>
      </c>
      <c r="I1540" s="205">
        <v>0</v>
      </c>
    </row>
    <row r="1541" spans="1:9" s="262" customFormat="1">
      <c r="A1541" s="426" t="s">
        <v>629</v>
      </c>
      <c r="B1541" s="218" t="s">
        <v>31</v>
      </c>
      <c r="C1541" s="205">
        <f t="shared" si="313"/>
        <v>11.27</v>
      </c>
      <c r="D1541" s="205">
        <v>0</v>
      </c>
      <c r="E1541" s="205">
        <v>11.27</v>
      </c>
      <c r="F1541" s="205">
        <v>0</v>
      </c>
      <c r="G1541" s="205">
        <v>0</v>
      </c>
      <c r="H1541" s="205">
        <v>0</v>
      </c>
      <c r="I1541" s="205">
        <v>0</v>
      </c>
    </row>
    <row r="1542" spans="1:9" s="103" customFormat="1">
      <c r="A1542" s="12"/>
      <c r="B1542" s="62" t="s">
        <v>32</v>
      </c>
      <c r="C1542" s="64">
        <f t="shared" si="313"/>
        <v>11.27</v>
      </c>
      <c r="D1542" s="64">
        <v>0</v>
      </c>
      <c r="E1542" s="64">
        <v>11.27</v>
      </c>
      <c r="F1542" s="64">
        <v>0</v>
      </c>
      <c r="G1542" s="64">
        <v>0</v>
      </c>
      <c r="H1542" s="64">
        <v>0</v>
      </c>
      <c r="I1542" s="64">
        <v>0</v>
      </c>
    </row>
    <row r="1543" spans="1:9" s="262" customFormat="1">
      <c r="A1543" s="378" t="s">
        <v>630</v>
      </c>
      <c r="B1543" s="218" t="s">
        <v>31</v>
      </c>
      <c r="C1543" s="205">
        <f t="shared" si="313"/>
        <v>13</v>
      </c>
      <c r="D1543" s="205">
        <v>0</v>
      </c>
      <c r="E1543" s="205">
        <v>13</v>
      </c>
      <c r="F1543" s="205">
        <v>0</v>
      </c>
      <c r="G1543" s="205">
        <v>0</v>
      </c>
      <c r="H1543" s="205">
        <v>0</v>
      </c>
      <c r="I1543" s="205">
        <v>0</v>
      </c>
    </row>
    <row r="1544" spans="1:9" s="215" customFormat="1">
      <c r="A1544" s="217"/>
      <c r="B1544" s="228" t="s">
        <v>32</v>
      </c>
      <c r="C1544" s="253">
        <f t="shared" si="313"/>
        <v>13</v>
      </c>
      <c r="D1544" s="253">
        <v>0</v>
      </c>
      <c r="E1544" s="253">
        <v>13</v>
      </c>
      <c r="F1544" s="253">
        <v>0</v>
      </c>
      <c r="G1544" s="253">
        <v>0</v>
      </c>
      <c r="H1544" s="253">
        <v>0</v>
      </c>
      <c r="I1544" s="253">
        <v>0</v>
      </c>
    </row>
    <row r="1545" spans="1:9" s="262" customFormat="1">
      <c r="A1545" s="378" t="s">
        <v>631</v>
      </c>
      <c r="B1545" s="218" t="s">
        <v>31</v>
      </c>
      <c r="C1545" s="205">
        <f t="shared" si="313"/>
        <v>0</v>
      </c>
      <c r="D1545" s="205">
        <v>0</v>
      </c>
      <c r="E1545" s="253">
        <f>4.5-4.5</f>
        <v>0</v>
      </c>
      <c r="F1545" s="205">
        <v>0</v>
      </c>
      <c r="G1545" s="205">
        <v>0</v>
      </c>
      <c r="H1545" s="205">
        <v>0</v>
      </c>
      <c r="I1545" s="205">
        <v>0</v>
      </c>
    </row>
    <row r="1546" spans="1:9" s="215" customFormat="1">
      <c r="A1546" s="217"/>
      <c r="B1546" s="228" t="s">
        <v>32</v>
      </c>
      <c r="C1546" s="253">
        <f t="shared" si="313"/>
        <v>0</v>
      </c>
      <c r="D1546" s="253">
        <v>0</v>
      </c>
      <c r="E1546" s="253">
        <f>4.5-4.5</f>
        <v>0</v>
      </c>
      <c r="F1546" s="253">
        <v>0</v>
      </c>
      <c r="G1546" s="253">
        <v>0</v>
      </c>
      <c r="H1546" s="253">
        <v>0</v>
      </c>
      <c r="I1546" s="253">
        <v>0</v>
      </c>
    </row>
    <row r="1547" spans="1:9" s="262" customFormat="1">
      <c r="A1547" s="378" t="s">
        <v>632</v>
      </c>
      <c r="B1547" s="218" t="s">
        <v>31</v>
      </c>
      <c r="C1547" s="205">
        <f t="shared" si="313"/>
        <v>8.6999999999999993</v>
      </c>
      <c r="D1547" s="205">
        <v>0</v>
      </c>
      <c r="E1547" s="205">
        <v>8.6999999999999993</v>
      </c>
      <c r="F1547" s="205">
        <v>0</v>
      </c>
      <c r="G1547" s="205">
        <v>0</v>
      </c>
      <c r="H1547" s="205">
        <v>0</v>
      </c>
      <c r="I1547" s="205">
        <v>0</v>
      </c>
    </row>
    <row r="1548" spans="1:9" s="215" customFormat="1">
      <c r="A1548" s="217"/>
      <c r="B1548" s="228" t="s">
        <v>32</v>
      </c>
      <c r="C1548" s="253">
        <f t="shared" si="313"/>
        <v>8.6999999999999993</v>
      </c>
      <c r="D1548" s="253">
        <v>0</v>
      </c>
      <c r="E1548" s="253">
        <v>8.6999999999999993</v>
      </c>
      <c r="F1548" s="253">
        <v>0</v>
      </c>
      <c r="G1548" s="253">
        <v>0</v>
      </c>
      <c r="H1548" s="253">
        <v>0</v>
      </c>
      <c r="I1548" s="253">
        <v>0</v>
      </c>
    </row>
    <row r="1549" spans="1:9" s="262" customFormat="1" ht="15">
      <c r="A1549" s="355" t="s">
        <v>633</v>
      </c>
      <c r="B1549" s="218" t="s">
        <v>31</v>
      </c>
      <c r="C1549" s="205">
        <f t="shared" si="313"/>
        <v>84</v>
      </c>
      <c r="D1549" s="205">
        <v>0</v>
      </c>
      <c r="E1549" s="205">
        <v>84</v>
      </c>
      <c r="F1549" s="205">
        <v>0</v>
      </c>
      <c r="G1549" s="205">
        <v>0</v>
      </c>
      <c r="H1549" s="205">
        <v>0</v>
      </c>
      <c r="I1549" s="205">
        <v>0</v>
      </c>
    </row>
    <row r="1550" spans="1:9" s="215" customFormat="1">
      <c r="A1550" s="217"/>
      <c r="B1550" s="228" t="s">
        <v>32</v>
      </c>
      <c r="C1550" s="253">
        <f t="shared" si="313"/>
        <v>84</v>
      </c>
      <c r="D1550" s="253">
        <v>0</v>
      </c>
      <c r="E1550" s="253">
        <v>84</v>
      </c>
      <c r="F1550" s="253">
        <v>0</v>
      </c>
      <c r="G1550" s="253">
        <v>0</v>
      </c>
      <c r="H1550" s="253">
        <v>0</v>
      </c>
      <c r="I1550" s="253">
        <v>0</v>
      </c>
    </row>
    <row r="1551" spans="1:9" s="262" customFormat="1">
      <c r="A1551" s="378" t="s">
        <v>634</v>
      </c>
      <c r="B1551" s="218" t="s">
        <v>31</v>
      </c>
      <c r="C1551" s="205">
        <f t="shared" si="313"/>
        <v>15</v>
      </c>
      <c r="D1551" s="205">
        <v>0</v>
      </c>
      <c r="E1551" s="205">
        <v>15</v>
      </c>
      <c r="F1551" s="205">
        <v>0</v>
      </c>
      <c r="G1551" s="205">
        <v>0</v>
      </c>
      <c r="H1551" s="205">
        <v>0</v>
      </c>
      <c r="I1551" s="205">
        <v>0</v>
      </c>
    </row>
    <row r="1552" spans="1:9" s="103" customFormat="1">
      <c r="A1552" s="12"/>
      <c r="B1552" s="62" t="s">
        <v>32</v>
      </c>
      <c r="C1552" s="64">
        <f t="shared" si="313"/>
        <v>15</v>
      </c>
      <c r="D1552" s="64">
        <v>0</v>
      </c>
      <c r="E1552" s="64">
        <v>15</v>
      </c>
      <c r="F1552" s="64">
        <v>0</v>
      </c>
      <c r="G1552" s="64">
        <v>0</v>
      </c>
      <c r="H1552" s="64">
        <v>0</v>
      </c>
      <c r="I1552" s="64">
        <v>0</v>
      </c>
    </row>
    <row r="1553" spans="1:9" s="215" customFormat="1">
      <c r="A1553" s="378" t="s">
        <v>635</v>
      </c>
      <c r="B1553" s="241" t="s">
        <v>31</v>
      </c>
      <c r="C1553" s="253">
        <f t="shared" si="313"/>
        <v>5.5</v>
      </c>
      <c r="D1553" s="253">
        <v>0</v>
      </c>
      <c r="E1553" s="253">
        <f>8.5-3</f>
        <v>5.5</v>
      </c>
      <c r="F1553" s="253">
        <v>0</v>
      </c>
      <c r="G1553" s="253">
        <v>0</v>
      </c>
      <c r="H1553" s="253">
        <v>0</v>
      </c>
      <c r="I1553" s="253">
        <v>0</v>
      </c>
    </row>
    <row r="1554" spans="1:9" s="215" customFormat="1">
      <c r="A1554" s="217"/>
      <c r="B1554" s="228" t="s">
        <v>32</v>
      </c>
      <c r="C1554" s="253">
        <f t="shared" si="313"/>
        <v>5.5</v>
      </c>
      <c r="D1554" s="253">
        <v>0</v>
      </c>
      <c r="E1554" s="253">
        <f>8.5-3</f>
        <v>5.5</v>
      </c>
      <c r="F1554" s="253">
        <v>0</v>
      </c>
      <c r="G1554" s="253">
        <v>0</v>
      </c>
      <c r="H1554" s="253">
        <v>0</v>
      </c>
      <c r="I1554" s="253">
        <v>0</v>
      </c>
    </row>
    <row r="1555" spans="1:9" s="215" customFormat="1">
      <c r="A1555" s="378" t="s">
        <v>636</v>
      </c>
      <c r="B1555" s="241" t="s">
        <v>31</v>
      </c>
      <c r="C1555" s="253">
        <f t="shared" si="313"/>
        <v>5</v>
      </c>
      <c r="D1555" s="253">
        <v>0</v>
      </c>
      <c r="E1555" s="253">
        <f>6-1</f>
        <v>5</v>
      </c>
      <c r="F1555" s="253">
        <v>0</v>
      </c>
      <c r="G1555" s="253">
        <v>0</v>
      </c>
      <c r="H1555" s="253">
        <v>0</v>
      </c>
      <c r="I1555" s="253">
        <v>0</v>
      </c>
    </row>
    <row r="1556" spans="1:9" s="215" customFormat="1">
      <c r="A1556" s="217"/>
      <c r="B1556" s="228" t="s">
        <v>32</v>
      </c>
      <c r="C1556" s="253">
        <f t="shared" si="313"/>
        <v>5</v>
      </c>
      <c r="D1556" s="253">
        <v>0</v>
      </c>
      <c r="E1556" s="253">
        <f>6-1</f>
        <v>5</v>
      </c>
      <c r="F1556" s="253">
        <v>0</v>
      </c>
      <c r="G1556" s="253">
        <v>0</v>
      </c>
      <c r="H1556" s="253">
        <v>0</v>
      </c>
      <c r="I1556" s="253">
        <v>0</v>
      </c>
    </row>
    <row r="1557" spans="1:9" s="215" customFormat="1">
      <c r="A1557" s="378" t="s">
        <v>637</v>
      </c>
      <c r="B1557" s="241" t="s">
        <v>31</v>
      </c>
      <c r="C1557" s="253">
        <f t="shared" si="313"/>
        <v>18.8</v>
      </c>
      <c r="D1557" s="253">
        <v>0</v>
      </c>
      <c r="E1557" s="253">
        <v>18.8</v>
      </c>
      <c r="F1557" s="253">
        <v>0</v>
      </c>
      <c r="G1557" s="253">
        <v>0</v>
      </c>
      <c r="H1557" s="253">
        <v>0</v>
      </c>
      <c r="I1557" s="253">
        <v>0</v>
      </c>
    </row>
    <row r="1558" spans="1:9" s="215" customFormat="1">
      <c r="A1558" s="217"/>
      <c r="B1558" s="228" t="s">
        <v>32</v>
      </c>
      <c r="C1558" s="253">
        <f t="shared" si="313"/>
        <v>18.8</v>
      </c>
      <c r="D1558" s="253">
        <v>0</v>
      </c>
      <c r="E1558" s="253">
        <v>18.8</v>
      </c>
      <c r="F1558" s="253">
        <v>0</v>
      </c>
      <c r="G1558" s="253">
        <v>0</v>
      </c>
      <c r="H1558" s="253">
        <v>0</v>
      </c>
      <c r="I1558" s="253">
        <v>0</v>
      </c>
    </row>
    <row r="1559" spans="1:9" s="215" customFormat="1">
      <c r="A1559" s="378" t="s">
        <v>638</v>
      </c>
      <c r="B1559" s="241" t="s">
        <v>31</v>
      </c>
      <c r="C1559" s="253">
        <f t="shared" si="313"/>
        <v>33.6</v>
      </c>
      <c r="D1559" s="253">
        <v>0</v>
      </c>
      <c r="E1559" s="253">
        <v>33.6</v>
      </c>
      <c r="F1559" s="253">
        <v>0</v>
      </c>
      <c r="G1559" s="253">
        <v>0</v>
      </c>
      <c r="H1559" s="253">
        <v>0</v>
      </c>
      <c r="I1559" s="253">
        <v>0</v>
      </c>
    </row>
    <row r="1560" spans="1:9" s="215" customFormat="1">
      <c r="A1560" s="217"/>
      <c r="B1560" s="228" t="s">
        <v>32</v>
      </c>
      <c r="C1560" s="253">
        <f t="shared" si="313"/>
        <v>33.6</v>
      </c>
      <c r="D1560" s="253">
        <v>0</v>
      </c>
      <c r="E1560" s="253">
        <v>33.6</v>
      </c>
      <c r="F1560" s="253">
        <v>0</v>
      </c>
      <c r="G1560" s="253">
        <v>0</v>
      </c>
      <c r="H1560" s="253">
        <v>0</v>
      </c>
      <c r="I1560" s="253">
        <v>0</v>
      </c>
    </row>
    <row r="1561" spans="1:9" s="215" customFormat="1">
      <c r="A1561" s="378" t="s">
        <v>639</v>
      </c>
      <c r="B1561" s="241" t="s">
        <v>31</v>
      </c>
      <c r="C1561" s="253">
        <f t="shared" si="313"/>
        <v>818</v>
      </c>
      <c r="D1561" s="253">
        <v>0</v>
      </c>
      <c r="E1561" s="64">
        <f>65+753</f>
        <v>818</v>
      </c>
      <c r="F1561" s="253">
        <v>0</v>
      </c>
      <c r="G1561" s="253">
        <v>0</v>
      </c>
      <c r="H1561" s="253">
        <v>0</v>
      </c>
      <c r="I1561" s="253">
        <v>0</v>
      </c>
    </row>
    <row r="1562" spans="1:9" s="103" customFormat="1">
      <c r="A1562" s="12"/>
      <c r="B1562" s="62" t="s">
        <v>32</v>
      </c>
      <c r="C1562" s="64">
        <f t="shared" si="313"/>
        <v>818</v>
      </c>
      <c r="D1562" s="64">
        <v>0</v>
      </c>
      <c r="E1562" s="64">
        <f>65+753</f>
        <v>818</v>
      </c>
      <c r="F1562" s="64">
        <v>0</v>
      </c>
      <c r="G1562" s="64">
        <v>0</v>
      </c>
      <c r="H1562" s="64">
        <v>0</v>
      </c>
      <c r="I1562" s="64">
        <v>0</v>
      </c>
    </row>
    <row r="1563" spans="1:9" s="262" customFormat="1" ht="17.25" customHeight="1">
      <c r="A1563" s="378" t="s">
        <v>640</v>
      </c>
      <c r="B1563" s="218" t="s">
        <v>31</v>
      </c>
      <c r="C1563" s="205">
        <f t="shared" si="313"/>
        <v>61.2</v>
      </c>
      <c r="D1563" s="205">
        <v>0</v>
      </c>
      <c r="E1563" s="205">
        <v>61.2</v>
      </c>
      <c r="F1563" s="205">
        <v>0</v>
      </c>
      <c r="G1563" s="205">
        <v>0</v>
      </c>
      <c r="H1563" s="205">
        <v>0</v>
      </c>
      <c r="I1563" s="205">
        <v>0</v>
      </c>
    </row>
    <row r="1564" spans="1:9" s="215" customFormat="1">
      <c r="A1564" s="217"/>
      <c r="B1564" s="228" t="s">
        <v>32</v>
      </c>
      <c r="C1564" s="253">
        <f t="shared" si="313"/>
        <v>61.2</v>
      </c>
      <c r="D1564" s="253">
        <v>0</v>
      </c>
      <c r="E1564" s="253">
        <v>61.2</v>
      </c>
      <c r="F1564" s="253">
        <v>0</v>
      </c>
      <c r="G1564" s="253">
        <v>0</v>
      </c>
      <c r="H1564" s="253">
        <v>0</v>
      </c>
      <c r="I1564" s="253">
        <v>0</v>
      </c>
    </row>
    <row r="1565" spans="1:9" s="262" customFormat="1" ht="14.25" customHeight="1">
      <c r="A1565" s="378" t="s">
        <v>641</v>
      </c>
      <c r="B1565" s="218" t="s">
        <v>31</v>
      </c>
      <c r="C1565" s="205">
        <f t="shared" si="313"/>
        <v>61.2</v>
      </c>
      <c r="D1565" s="205">
        <v>0</v>
      </c>
      <c r="E1565" s="205">
        <v>61.2</v>
      </c>
      <c r="F1565" s="205">
        <v>0</v>
      </c>
      <c r="G1565" s="205">
        <v>0</v>
      </c>
      <c r="H1565" s="205">
        <v>0</v>
      </c>
      <c r="I1565" s="205">
        <v>0</v>
      </c>
    </row>
    <row r="1566" spans="1:9" s="215" customFormat="1">
      <c r="A1566" s="217"/>
      <c r="B1566" s="228" t="s">
        <v>32</v>
      </c>
      <c r="C1566" s="253">
        <f t="shared" si="313"/>
        <v>61.2</v>
      </c>
      <c r="D1566" s="253">
        <v>0</v>
      </c>
      <c r="E1566" s="253">
        <v>61.2</v>
      </c>
      <c r="F1566" s="253">
        <v>0</v>
      </c>
      <c r="G1566" s="253">
        <v>0</v>
      </c>
      <c r="H1566" s="253">
        <v>0</v>
      </c>
      <c r="I1566" s="253">
        <v>0</v>
      </c>
    </row>
    <row r="1567" spans="1:9" s="262" customFormat="1" ht="14.25" customHeight="1">
      <c r="A1567" s="355" t="s">
        <v>642</v>
      </c>
      <c r="B1567" s="218" t="s">
        <v>31</v>
      </c>
      <c r="C1567" s="205">
        <f t="shared" si="313"/>
        <v>4.3099999999999996</v>
      </c>
      <c r="D1567" s="205">
        <v>0</v>
      </c>
      <c r="E1567" s="205">
        <v>4.3099999999999996</v>
      </c>
      <c r="F1567" s="205">
        <v>0</v>
      </c>
      <c r="G1567" s="205">
        <v>0</v>
      </c>
      <c r="H1567" s="205">
        <v>0</v>
      </c>
      <c r="I1567" s="205">
        <v>0</v>
      </c>
    </row>
    <row r="1568" spans="1:9" s="103" customFormat="1">
      <c r="A1568" s="12"/>
      <c r="B1568" s="62" t="s">
        <v>32</v>
      </c>
      <c r="C1568" s="64">
        <f t="shared" si="313"/>
        <v>4.3099999999999996</v>
      </c>
      <c r="D1568" s="64">
        <v>0</v>
      </c>
      <c r="E1568" s="64">
        <v>4.3099999999999996</v>
      </c>
      <c r="F1568" s="64">
        <v>0</v>
      </c>
      <c r="G1568" s="64">
        <v>0</v>
      </c>
      <c r="H1568" s="64">
        <v>0</v>
      </c>
      <c r="I1568" s="64">
        <v>0</v>
      </c>
    </row>
    <row r="1569" spans="1:9" s="215" customFormat="1" ht="15.75" customHeight="1">
      <c r="A1569" s="355" t="s">
        <v>643</v>
      </c>
      <c r="B1569" s="241" t="s">
        <v>31</v>
      </c>
      <c r="C1569" s="253">
        <f t="shared" si="313"/>
        <v>184</v>
      </c>
      <c r="D1569" s="253">
        <v>0</v>
      </c>
      <c r="E1569" s="64">
        <f>195-11</f>
        <v>184</v>
      </c>
      <c r="F1569" s="253">
        <v>0</v>
      </c>
      <c r="G1569" s="253">
        <v>0</v>
      </c>
      <c r="H1569" s="253">
        <v>0</v>
      </c>
      <c r="I1569" s="253">
        <v>0</v>
      </c>
    </row>
    <row r="1570" spans="1:9" s="208" customFormat="1" ht="15" customHeight="1">
      <c r="A1570" s="12"/>
      <c r="B1570" s="62" t="s">
        <v>32</v>
      </c>
      <c r="C1570" s="64">
        <f t="shared" si="313"/>
        <v>184</v>
      </c>
      <c r="D1570" s="64">
        <v>0</v>
      </c>
      <c r="E1570" s="64">
        <f>195-11</f>
        <v>184</v>
      </c>
      <c r="F1570" s="64">
        <v>0</v>
      </c>
      <c r="G1570" s="64">
        <v>0</v>
      </c>
      <c r="H1570" s="64">
        <v>0</v>
      </c>
      <c r="I1570" s="64">
        <v>0</v>
      </c>
    </row>
    <row r="1571" spans="1:9" s="147" customFormat="1" ht="14.25">
      <c r="A1571" s="315" t="s">
        <v>644</v>
      </c>
      <c r="B1571" s="130" t="s">
        <v>31</v>
      </c>
      <c r="C1571" s="131">
        <f>D1571+E1571+F1571+G1571+H1571+I1571</f>
        <v>36</v>
      </c>
      <c r="D1571" s="131">
        <f>D1573+D1575+D1577+D1579+D1581</f>
        <v>13</v>
      </c>
      <c r="E1571" s="131">
        <f t="shared" ref="E1571:I1572" si="336">E1573+E1575+E1577+E1579+E1581</f>
        <v>23</v>
      </c>
      <c r="F1571" s="131">
        <f t="shared" si="336"/>
        <v>0</v>
      </c>
      <c r="G1571" s="131">
        <f t="shared" si="336"/>
        <v>0</v>
      </c>
      <c r="H1571" s="131">
        <f t="shared" si="336"/>
        <v>0</v>
      </c>
      <c r="I1571" s="131">
        <f t="shared" si="336"/>
        <v>0</v>
      </c>
    </row>
    <row r="1572" spans="1:9" s="147" customFormat="1">
      <c r="A1572" s="44"/>
      <c r="B1572" s="133" t="s">
        <v>32</v>
      </c>
      <c r="C1572" s="131">
        <f>D1572+E1572+F1572+G1572+H1572+I1572</f>
        <v>36</v>
      </c>
      <c r="D1572" s="131">
        <f>D1574+D1576+D1578+D1580+D1582</f>
        <v>13</v>
      </c>
      <c r="E1572" s="131">
        <f t="shared" si="336"/>
        <v>23</v>
      </c>
      <c r="F1572" s="131">
        <f t="shared" si="336"/>
        <v>0</v>
      </c>
      <c r="G1572" s="131">
        <f t="shared" si="336"/>
        <v>0</v>
      </c>
      <c r="H1572" s="131">
        <f t="shared" si="336"/>
        <v>0</v>
      </c>
      <c r="I1572" s="131">
        <f t="shared" si="336"/>
        <v>0</v>
      </c>
    </row>
    <row r="1573" spans="1:9" s="215" customFormat="1" ht="15">
      <c r="A1573" s="478" t="s">
        <v>590</v>
      </c>
      <c r="B1573" s="241" t="s">
        <v>31</v>
      </c>
      <c r="C1573" s="253">
        <f t="shared" ref="C1573:C1588" si="337">D1573+E1573+F1573+G1573+H1573+I1573</f>
        <v>9</v>
      </c>
      <c r="D1573" s="253">
        <f>4+5</f>
        <v>9</v>
      </c>
      <c r="E1573" s="253">
        <v>0</v>
      </c>
      <c r="F1573" s="253">
        <v>0</v>
      </c>
      <c r="G1573" s="253">
        <v>0</v>
      </c>
      <c r="H1573" s="253">
        <v>0</v>
      </c>
      <c r="I1573" s="253">
        <v>0</v>
      </c>
    </row>
    <row r="1574" spans="1:9" s="215" customFormat="1">
      <c r="A1574" s="217"/>
      <c r="B1574" s="228" t="s">
        <v>32</v>
      </c>
      <c r="C1574" s="253">
        <f t="shared" si="337"/>
        <v>9</v>
      </c>
      <c r="D1574" s="253">
        <f>4+5</f>
        <v>9</v>
      </c>
      <c r="E1574" s="253">
        <v>0</v>
      </c>
      <c r="F1574" s="253">
        <v>0</v>
      </c>
      <c r="G1574" s="253">
        <v>0</v>
      </c>
      <c r="H1574" s="253">
        <v>0</v>
      </c>
      <c r="I1574" s="253">
        <v>0</v>
      </c>
    </row>
    <row r="1575" spans="1:9" s="215" customFormat="1" ht="15">
      <c r="A1575" s="532" t="s">
        <v>588</v>
      </c>
      <c r="B1575" s="241" t="s">
        <v>31</v>
      </c>
      <c r="C1575" s="253">
        <f t="shared" si="337"/>
        <v>4</v>
      </c>
      <c r="D1575" s="253">
        <v>4</v>
      </c>
      <c r="E1575" s="253">
        <v>0</v>
      </c>
      <c r="F1575" s="253">
        <v>0</v>
      </c>
      <c r="G1575" s="253">
        <v>0</v>
      </c>
      <c r="H1575" s="253">
        <v>0</v>
      </c>
      <c r="I1575" s="253">
        <v>0</v>
      </c>
    </row>
    <row r="1576" spans="1:9" s="215" customFormat="1">
      <c r="A1576" s="217"/>
      <c r="B1576" s="228" t="s">
        <v>32</v>
      </c>
      <c r="C1576" s="253">
        <f t="shared" si="337"/>
        <v>4</v>
      </c>
      <c r="D1576" s="253">
        <v>4</v>
      </c>
      <c r="E1576" s="253">
        <v>0</v>
      </c>
      <c r="F1576" s="253">
        <v>0</v>
      </c>
      <c r="G1576" s="253">
        <v>0</v>
      </c>
      <c r="H1576" s="253">
        <v>0</v>
      </c>
      <c r="I1576" s="253">
        <v>0</v>
      </c>
    </row>
    <row r="1577" spans="1:9" s="215" customFormat="1" ht="15">
      <c r="A1577" s="533" t="s">
        <v>645</v>
      </c>
      <c r="B1577" s="241" t="s">
        <v>31</v>
      </c>
      <c r="C1577" s="253">
        <f t="shared" si="337"/>
        <v>9</v>
      </c>
      <c r="D1577" s="253">
        <v>0</v>
      </c>
      <c r="E1577" s="253">
        <v>9</v>
      </c>
      <c r="F1577" s="253">
        <v>0</v>
      </c>
      <c r="G1577" s="253">
        <v>0</v>
      </c>
      <c r="H1577" s="253">
        <v>0</v>
      </c>
      <c r="I1577" s="253">
        <v>0</v>
      </c>
    </row>
    <row r="1578" spans="1:9" s="209" customFormat="1">
      <c r="A1578" s="21"/>
      <c r="B1578" s="26" t="s">
        <v>32</v>
      </c>
      <c r="C1578" s="72">
        <f t="shared" si="337"/>
        <v>9</v>
      </c>
      <c r="D1578" s="72">
        <v>0</v>
      </c>
      <c r="E1578" s="72">
        <v>9</v>
      </c>
      <c r="F1578" s="72">
        <v>0</v>
      </c>
      <c r="G1578" s="72">
        <v>0</v>
      </c>
      <c r="H1578" s="72">
        <v>0</v>
      </c>
      <c r="I1578" s="72">
        <v>0</v>
      </c>
    </row>
    <row r="1579" spans="1:9" s="215" customFormat="1" ht="15">
      <c r="A1579" s="533" t="s">
        <v>646</v>
      </c>
      <c r="B1579" s="241" t="s">
        <v>31</v>
      </c>
      <c r="C1579" s="253">
        <f t="shared" si="337"/>
        <v>10</v>
      </c>
      <c r="D1579" s="253">
        <v>0</v>
      </c>
      <c r="E1579" s="253">
        <v>10</v>
      </c>
      <c r="F1579" s="253">
        <v>0</v>
      </c>
      <c r="G1579" s="253">
        <v>0</v>
      </c>
      <c r="H1579" s="253">
        <v>0</v>
      </c>
      <c r="I1579" s="253">
        <v>0</v>
      </c>
    </row>
    <row r="1580" spans="1:9" s="262" customFormat="1">
      <c r="A1580" s="204"/>
      <c r="B1580" s="219" t="s">
        <v>32</v>
      </c>
      <c r="C1580" s="205">
        <f t="shared" si="337"/>
        <v>10</v>
      </c>
      <c r="D1580" s="205">
        <v>0</v>
      </c>
      <c r="E1580" s="205">
        <v>10</v>
      </c>
      <c r="F1580" s="205">
        <v>0</v>
      </c>
      <c r="G1580" s="205">
        <v>0</v>
      </c>
      <c r="H1580" s="205">
        <v>0</v>
      </c>
      <c r="I1580" s="205">
        <v>0</v>
      </c>
    </row>
    <row r="1581" spans="1:9" s="215" customFormat="1" ht="15">
      <c r="A1581" s="533" t="s">
        <v>647</v>
      </c>
      <c r="B1581" s="241" t="s">
        <v>31</v>
      </c>
      <c r="C1581" s="253">
        <f t="shared" si="337"/>
        <v>4</v>
      </c>
      <c r="D1581" s="253">
        <v>0</v>
      </c>
      <c r="E1581" s="253">
        <v>4</v>
      </c>
      <c r="F1581" s="253">
        <v>0</v>
      </c>
      <c r="G1581" s="253">
        <v>0</v>
      </c>
      <c r="H1581" s="253">
        <v>0</v>
      </c>
      <c r="I1581" s="253">
        <v>0</v>
      </c>
    </row>
    <row r="1582" spans="1:9" s="209" customFormat="1">
      <c r="A1582" s="21"/>
      <c r="B1582" s="26" t="s">
        <v>32</v>
      </c>
      <c r="C1582" s="72">
        <f t="shared" si="337"/>
        <v>4</v>
      </c>
      <c r="D1582" s="72">
        <v>0</v>
      </c>
      <c r="E1582" s="72">
        <v>4</v>
      </c>
      <c r="F1582" s="72">
        <v>0</v>
      </c>
      <c r="G1582" s="72">
        <v>0</v>
      </c>
      <c r="H1582" s="72">
        <v>0</v>
      </c>
      <c r="I1582" s="72">
        <v>0</v>
      </c>
    </row>
    <row r="1583" spans="1:9" s="208" customFormat="1" ht="15.75">
      <c r="A1583" s="399" t="s">
        <v>648</v>
      </c>
      <c r="B1583" s="63" t="s">
        <v>31</v>
      </c>
      <c r="C1583" s="398">
        <f t="shared" si="337"/>
        <v>32</v>
      </c>
      <c r="D1583" s="398">
        <f>D1585+D1587</f>
        <v>32</v>
      </c>
      <c r="E1583" s="398">
        <f t="shared" ref="E1583:I1584" si="338">E1585+E1587</f>
        <v>0</v>
      </c>
      <c r="F1583" s="398">
        <f t="shared" si="338"/>
        <v>0</v>
      </c>
      <c r="G1583" s="398">
        <f t="shared" si="338"/>
        <v>0</v>
      </c>
      <c r="H1583" s="398">
        <f t="shared" si="338"/>
        <v>0</v>
      </c>
      <c r="I1583" s="398">
        <f t="shared" si="338"/>
        <v>0</v>
      </c>
    </row>
    <row r="1584" spans="1:9" s="103" customFormat="1">
      <c r="A1584" s="12"/>
      <c r="B1584" s="62" t="s">
        <v>32</v>
      </c>
      <c r="C1584" s="398">
        <f t="shared" si="337"/>
        <v>32</v>
      </c>
      <c r="D1584" s="398">
        <f>D1586+D1588</f>
        <v>32</v>
      </c>
      <c r="E1584" s="398">
        <f t="shared" si="338"/>
        <v>0</v>
      </c>
      <c r="F1584" s="398">
        <f t="shared" si="338"/>
        <v>0</v>
      </c>
      <c r="G1584" s="398">
        <f t="shared" si="338"/>
        <v>0</v>
      </c>
      <c r="H1584" s="398">
        <f t="shared" si="338"/>
        <v>0</v>
      </c>
      <c r="I1584" s="398">
        <f t="shared" si="338"/>
        <v>0</v>
      </c>
    </row>
    <row r="1585" spans="1:9" s="215" customFormat="1" ht="15">
      <c r="A1585" s="459" t="s">
        <v>649</v>
      </c>
      <c r="B1585" s="241" t="s">
        <v>31</v>
      </c>
      <c r="C1585" s="253">
        <f t="shared" si="337"/>
        <v>7</v>
      </c>
      <c r="D1585" s="253">
        <v>7</v>
      </c>
      <c r="E1585" s="253">
        <v>0</v>
      </c>
      <c r="F1585" s="253">
        <v>0</v>
      </c>
      <c r="G1585" s="253">
        <v>0</v>
      </c>
      <c r="H1585" s="253">
        <v>0</v>
      </c>
      <c r="I1585" s="253">
        <v>0</v>
      </c>
    </row>
    <row r="1586" spans="1:9" s="215" customFormat="1">
      <c r="A1586" s="217"/>
      <c r="B1586" s="228" t="s">
        <v>32</v>
      </c>
      <c r="C1586" s="253">
        <f t="shared" si="337"/>
        <v>7</v>
      </c>
      <c r="D1586" s="253">
        <v>7</v>
      </c>
      <c r="E1586" s="253">
        <v>0</v>
      </c>
      <c r="F1586" s="253">
        <v>0</v>
      </c>
      <c r="G1586" s="253">
        <v>0</v>
      </c>
      <c r="H1586" s="253">
        <v>0</v>
      </c>
      <c r="I1586" s="253">
        <v>0</v>
      </c>
    </row>
    <row r="1587" spans="1:9" s="215" customFormat="1" ht="15">
      <c r="A1587" s="459" t="s">
        <v>650</v>
      </c>
      <c r="B1587" s="241" t="s">
        <v>31</v>
      </c>
      <c r="C1587" s="253">
        <f t="shared" si="337"/>
        <v>25</v>
      </c>
      <c r="D1587" s="253">
        <v>25</v>
      </c>
      <c r="E1587" s="253">
        <v>0</v>
      </c>
      <c r="F1587" s="253">
        <v>0</v>
      </c>
      <c r="G1587" s="253">
        <v>0</v>
      </c>
      <c r="H1587" s="253">
        <v>0</v>
      </c>
      <c r="I1587" s="253">
        <v>0</v>
      </c>
    </row>
    <row r="1588" spans="1:9" s="103" customFormat="1">
      <c r="A1588" s="12"/>
      <c r="B1588" s="62" t="s">
        <v>32</v>
      </c>
      <c r="C1588" s="64">
        <f t="shared" si="337"/>
        <v>25</v>
      </c>
      <c r="D1588" s="64">
        <v>25</v>
      </c>
      <c r="E1588" s="64">
        <v>0</v>
      </c>
      <c r="F1588" s="64">
        <v>0</v>
      </c>
      <c r="G1588" s="64">
        <v>0</v>
      </c>
      <c r="H1588" s="64">
        <v>0</v>
      </c>
      <c r="I1588" s="64">
        <v>0</v>
      </c>
    </row>
    <row r="1589" spans="1:9" s="147" customFormat="1" ht="14.25" customHeight="1">
      <c r="A1589" s="575" t="s">
        <v>651</v>
      </c>
      <c r="B1589" s="130" t="s">
        <v>31</v>
      </c>
      <c r="C1589" s="131">
        <f>D1589+E1589+F1589+G1589+H1589+I1589</f>
        <v>589.96</v>
      </c>
      <c r="D1589" s="131">
        <f>D1591+D1593+D1595+D1597+D1599+D1601</f>
        <v>37.96</v>
      </c>
      <c r="E1589" s="131">
        <f t="shared" ref="E1589:I1590" si="339">E1591+E1593+E1595+E1597+E1599+E1601</f>
        <v>552</v>
      </c>
      <c r="F1589" s="131">
        <f t="shared" si="339"/>
        <v>0</v>
      </c>
      <c r="G1589" s="131">
        <f t="shared" si="339"/>
        <v>0</v>
      </c>
      <c r="H1589" s="131">
        <f t="shared" si="339"/>
        <v>0</v>
      </c>
      <c r="I1589" s="131">
        <f t="shared" si="339"/>
        <v>0</v>
      </c>
    </row>
    <row r="1590" spans="1:9" s="147" customFormat="1">
      <c r="A1590" s="44"/>
      <c r="B1590" s="133" t="s">
        <v>32</v>
      </c>
      <c r="C1590" s="131">
        <f>D1590+E1590+F1590+G1590+H1590+I1590</f>
        <v>589.96</v>
      </c>
      <c r="D1590" s="131">
        <f>D1592+D1594+D1596+D1598+D1600+D1602</f>
        <v>37.96</v>
      </c>
      <c r="E1590" s="131">
        <f t="shared" si="339"/>
        <v>552</v>
      </c>
      <c r="F1590" s="131">
        <f t="shared" si="339"/>
        <v>0</v>
      </c>
      <c r="G1590" s="131">
        <f t="shared" si="339"/>
        <v>0</v>
      </c>
      <c r="H1590" s="131">
        <f t="shared" si="339"/>
        <v>0</v>
      </c>
      <c r="I1590" s="131">
        <f t="shared" si="339"/>
        <v>0</v>
      </c>
    </row>
    <row r="1591" spans="1:9" s="215" customFormat="1" ht="15">
      <c r="A1591" s="459" t="s">
        <v>652</v>
      </c>
      <c r="B1591" s="241" t="s">
        <v>31</v>
      </c>
      <c r="C1591" s="253">
        <f t="shared" ref="C1591:C1608" si="340">D1591+E1591+F1591+G1591+H1591+I1591</f>
        <v>37.96</v>
      </c>
      <c r="D1591" s="253">
        <f>14.56+23.4</f>
        <v>37.96</v>
      </c>
      <c r="E1591" s="253">
        <v>0</v>
      </c>
      <c r="F1591" s="253">
        <v>0</v>
      </c>
      <c r="G1591" s="253">
        <v>0</v>
      </c>
      <c r="H1591" s="253">
        <v>0</v>
      </c>
      <c r="I1591" s="253">
        <v>0</v>
      </c>
    </row>
    <row r="1592" spans="1:9" s="215" customFormat="1">
      <c r="A1592" s="217"/>
      <c r="B1592" s="228" t="s">
        <v>32</v>
      </c>
      <c r="C1592" s="253">
        <f t="shared" si="340"/>
        <v>37.96</v>
      </c>
      <c r="D1592" s="253">
        <f>14.56+23.4</f>
        <v>37.96</v>
      </c>
      <c r="E1592" s="253">
        <v>0</v>
      </c>
      <c r="F1592" s="253">
        <v>0</v>
      </c>
      <c r="G1592" s="253">
        <v>0</v>
      </c>
      <c r="H1592" s="253">
        <v>0</v>
      </c>
      <c r="I1592" s="253">
        <v>0</v>
      </c>
    </row>
    <row r="1593" spans="1:9" s="215" customFormat="1" ht="15">
      <c r="A1593" s="533" t="s">
        <v>653</v>
      </c>
      <c r="B1593" s="241" t="s">
        <v>31</v>
      </c>
      <c r="C1593" s="253">
        <f t="shared" si="340"/>
        <v>253</v>
      </c>
      <c r="D1593" s="253">
        <v>0</v>
      </c>
      <c r="E1593" s="253">
        <v>253</v>
      </c>
      <c r="F1593" s="253">
        <v>0</v>
      </c>
      <c r="G1593" s="253">
        <v>0</v>
      </c>
      <c r="H1593" s="253">
        <v>0</v>
      </c>
      <c r="I1593" s="253">
        <v>0</v>
      </c>
    </row>
    <row r="1594" spans="1:9" s="262" customFormat="1">
      <c r="A1594" s="204"/>
      <c r="B1594" s="219" t="s">
        <v>32</v>
      </c>
      <c r="C1594" s="205">
        <f t="shared" si="340"/>
        <v>253</v>
      </c>
      <c r="D1594" s="205">
        <v>0</v>
      </c>
      <c r="E1594" s="205">
        <v>253</v>
      </c>
      <c r="F1594" s="205">
        <v>0</v>
      </c>
      <c r="G1594" s="205">
        <v>0</v>
      </c>
      <c r="H1594" s="205">
        <v>0</v>
      </c>
      <c r="I1594" s="205">
        <v>0</v>
      </c>
    </row>
    <row r="1595" spans="1:9" s="215" customFormat="1" ht="15">
      <c r="A1595" s="533" t="s">
        <v>654</v>
      </c>
      <c r="B1595" s="241" t="s">
        <v>31</v>
      </c>
      <c r="C1595" s="253">
        <f t="shared" si="340"/>
        <v>5</v>
      </c>
      <c r="D1595" s="253">
        <v>0</v>
      </c>
      <c r="E1595" s="253">
        <v>5</v>
      </c>
      <c r="F1595" s="253">
        <v>0</v>
      </c>
      <c r="G1595" s="253">
        <v>0</v>
      </c>
      <c r="H1595" s="253">
        <v>0</v>
      </c>
      <c r="I1595" s="253">
        <v>0</v>
      </c>
    </row>
    <row r="1596" spans="1:9" s="262" customFormat="1">
      <c r="A1596" s="204"/>
      <c r="B1596" s="219" t="s">
        <v>32</v>
      </c>
      <c r="C1596" s="205">
        <f t="shared" si="340"/>
        <v>5</v>
      </c>
      <c r="D1596" s="205">
        <v>0</v>
      </c>
      <c r="E1596" s="205">
        <v>5</v>
      </c>
      <c r="F1596" s="205">
        <v>0</v>
      </c>
      <c r="G1596" s="205">
        <v>0</v>
      </c>
      <c r="H1596" s="205">
        <v>0</v>
      </c>
      <c r="I1596" s="205">
        <v>0</v>
      </c>
    </row>
    <row r="1597" spans="1:9" s="215" customFormat="1" ht="15">
      <c r="A1597" s="533" t="s">
        <v>655</v>
      </c>
      <c r="B1597" s="241" t="s">
        <v>31</v>
      </c>
      <c r="C1597" s="253">
        <f t="shared" si="340"/>
        <v>75</v>
      </c>
      <c r="D1597" s="253">
        <v>0</v>
      </c>
      <c r="E1597" s="253">
        <v>75</v>
      </c>
      <c r="F1597" s="253">
        <v>0</v>
      </c>
      <c r="G1597" s="253">
        <v>0</v>
      </c>
      <c r="H1597" s="253">
        <v>0</v>
      </c>
      <c r="I1597" s="253">
        <v>0</v>
      </c>
    </row>
    <row r="1598" spans="1:9" s="262" customFormat="1">
      <c r="A1598" s="204"/>
      <c r="B1598" s="219" t="s">
        <v>32</v>
      </c>
      <c r="C1598" s="205">
        <f t="shared" si="340"/>
        <v>75</v>
      </c>
      <c r="D1598" s="205">
        <v>0</v>
      </c>
      <c r="E1598" s="205">
        <v>75</v>
      </c>
      <c r="F1598" s="205">
        <v>0</v>
      </c>
      <c r="G1598" s="205">
        <v>0</v>
      </c>
      <c r="H1598" s="205">
        <v>0</v>
      </c>
      <c r="I1598" s="205">
        <v>0</v>
      </c>
    </row>
    <row r="1599" spans="1:9" s="215" customFormat="1" ht="15">
      <c r="A1599" s="533" t="s">
        <v>656</v>
      </c>
      <c r="B1599" s="241" t="s">
        <v>31</v>
      </c>
      <c r="C1599" s="253">
        <f t="shared" si="340"/>
        <v>206</v>
      </c>
      <c r="D1599" s="253">
        <v>0</v>
      </c>
      <c r="E1599" s="253">
        <v>206</v>
      </c>
      <c r="F1599" s="253">
        <v>0</v>
      </c>
      <c r="G1599" s="253">
        <v>0</v>
      </c>
      <c r="H1599" s="253">
        <v>0</v>
      </c>
      <c r="I1599" s="253">
        <v>0</v>
      </c>
    </row>
    <row r="1600" spans="1:9" s="209" customFormat="1">
      <c r="A1600" s="21"/>
      <c r="B1600" s="26" t="s">
        <v>32</v>
      </c>
      <c r="C1600" s="72">
        <f t="shared" si="340"/>
        <v>206</v>
      </c>
      <c r="D1600" s="72">
        <v>0</v>
      </c>
      <c r="E1600" s="72">
        <v>206</v>
      </c>
      <c r="F1600" s="72">
        <v>0</v>
      </c>
      <c r="G1600" s="72">
        <v>0</v>
      </c>
      <c r="H1600" s="72">
        <v>0</v>
      </c>
      <c r="I1600" s="72">
        <v>0</v>
      </c>
    </row>
    <row r="1601" spans="1:9" s="215" customFormat="1" ht="15">
      <c r="A1601" s="533" t="s">
        <v>657</v>
      </c>
      <c r="B1601" s="241" t="s">
        <v>31</v>
      </c>
      <c r="C1601" s="253">
        <f t="shared" si="340"/>
        <v>13</v>
      </c>
      <c r="D1601" s="253">
        <v>0</v>
      </c>
      <c r="E1601" s="253">
        <v>13</v>
      </c>
      <c r="F1601" s="253">
        <v>0</v>
      </c>
      <c r="G1601" s="253">
        <v>0</v>
      </c>
      <c r="H1601" s="253">
        <v>0</v>
      </c>
      <c r="I1601" s="253">
        <v>0</v>
      </c>
    </row>
    <row r="1602" spans="1:9" s="209" customFormat="1">
      <c r="A1602" s="21"/>
      <c r="B1602" s="26" t="s">
        <v>32</v>
      </c>
      <c r="C1602" s="72">
        <f t="shared" si="340"/>
        <v>13</v>
      </c>
      <c r="D1602" s="72">
        <v>0</v>
      </c>
      <c r="E1602" s="72">
        <v>13</v>
      </c>
      <c r="F1602" s="72">
        <v>0</v>
      </c>
      <c r="G1602" s="72">
        <v>0</v>
      </c>
      <c r="H1602" s="72">
        <v>0</v>
      </c>
      <c r="I1602" s="72">
        <v>0</v>
      </c>
    </row>
    <row r="1603" spans="1:9" s="127" customFormat="1">
      <c r="A1603" s="19" t="s">
        <v>43</v>
      </c>
      <c r="B1603" s="125" t="s">
        <v>31</v>
      </c>
      <c r="C1603" s="126">
        <f t="shared" si="340"/>
        <v>94</v>
      </c>
      <c r="D1603" s="126">
        <f>D1605</f>
        <v>0</v>
      </c>
      <c r="E1603" s="126">
        <f t="shared" ref="E1603:I1606" si="341">E1605</f>
        <v>94</v>
      </c>
      <c r="F1603" s="126">
        <f t="shared" si="341"/>
        <v>0</v>
      </c>
      <c r="G1603" s="126">
        <f t="shared" si="341"/>
        <v>0</v>
      </c>
      <c r="H1603" s="126">
        <f t="shared" si="341"/>
        <v>0</v>
      </c>
      <c r="I1603" s="126">
        <f t="shared" si="341"/>
        <v>0</v>
      </c>
    </row>
    <row r="1604" spans="1:9" s="127" customFormat="1">
      <c r="A1604" s="135"/>
      <c r="B1604" s="128" t="s">
        <v>32</v>
      </c>
      <c r="C1604" s="126">
        <f t="shared" si="340"/>
        <v>94</v>
      </c>
      <c r="D1604" s="126">
        <f>D1606</f>
        <v>0</v>
      </c>
      <c r="E1604" s="126">
        <f t="shared" si="341"/>
        <v>94</v>
      </c>
      <c r="F1604" s="126">
        <f t="shared" si="341"/>
        <v>0</v>
      </c>
      <c r="G1604" s="126">
        <f t="shared" si="341"/>
        <v>0</v>
      </c>
      <c r="H1604" s="126">
        <f t="shared" si="341"/>
        <v>0</v>
      </c>
      <c r="I1604" s="126">
        <f t="shared" si="341"/>
        <v>0</v>
      </c>
    </row>
    <row r="1605" spans="1:9" s="127" customFormat="1">
      <c r="A1605" s="179" t="s">
        <v>584</v>
      </c>
      <c r="B1605" s="125" t="s">
        <v>31</v>
      </c>
      <c r="C1605" s="126">
        <f t="shared" si="340"/>
        <v>94</v>
      </c>
      <c r="D1605" s="126">
        <f>D1607</f>
        <v>0</v>
      </c>
      <c r="E1605" s="126">
        <f t="shared" si="341"/>
        <v>94</v>
      </c>
      <c r="F1605" s="126">
        <f t="shared" si="341"/>
        <v>0</v>
      </c>
      <c r="G1605" s="126">
        <f t="shared" si="341"/>
        <v>0</v>
      </c>
      <c r="H1605" s="126">
        <f t="shared" si="341"/>
        <v>0</v>
      </c>
      <c r="I1605" s="126">
        <f t="shared" si="341"/>
        <v>0</v>
      </c>
    </row>
    <row r="1606" spans="1:9" s="127" customFormat="1">
      <c r="A1606" s="44"/>
      <c r="B1606" s="128" t="s">
        <v>32</v>
      </c>
      <c r="C1606" s="126">
        <f t="shared" si="340"/>
        <v>94</v>
      </c>
      <c r="D1606" s="126">
        <f>D1608</f>
        <v>0</v>
      </c>
      <c r="E1606" s="126">
        <f t="shared" si="341"/>
        <v>94</v>
      </c>
      <c r="F1606" s="126">
        <f t="shared" si="341"/>
        <v>0</v>
      </c>
      <c r="G1606" s="126">
        <f t="shared" si="341"/>
        <v>0</v>
      </c>
      <c r="H1606" s="126">
        <f t="shared" si="341"/>
        <v>0</v>
      </c>
      <c r="I1606" s="126">
        <f t="shared" si="341"/>
        <v>0</v>
      </c>
    </row>
    <row r="1607" spans="1:9" s="215" customFormat="1" ht="14.25">
      <c r="A1607" s="479" t="s">
        <v>658</v>
      </c>
      <c r="B1607" s="241" t="s">
        <v>31</v>
      </c>
      <c r="C1607" s="253">
        <f t="shared" si="340"/>
        <v>94</v>
      </c>
      <c r="D1607" s="253">
        <v>0</v>
      </c>
      <c r="E1607" s="72">
        <f>130-36</f>
        <v>94</v>
      </c>
      <c r="F1607" s="253">
        <v>0</v>
      </c>
      <c r="G1607" s="253">
        <v>0</v>
      </c>
      <c r="H1607" s="253">
        <v>0</v>
      </c>
      <c r="I1607" s="253">
        <v>0</v>
      </c>
    </row>
    <row r="1608" spans="1:9" s="209" customFormat="1">
      <c r="A1608" s="12"/>
      <c r="B1608" s="26" t="s">
        <v>32</v>
      </c>
      <c r="C1608" s="72">
        <f t="shared" si="340"/>
        <v>94</v>
      </c>
      <c r="D1608" s="72">
        <v>0</v>
      </c>
      <c r="E1608" s="72">
        <f>130-36</f>
        <v>94</v>
      </c>
      <c r="F1608" s="72">
        <v>0</v>
      </c>
      <c r="G1608" s="72">
        <v>0</v>
      </c>
      <c r="H1608" s="72">
        <v>0</v>
      </c>
      <c r="I1608" s="72">
        <v>0</v>
      </c>
    </row>
    <row r="1609" spans="1:9" s="127" customFormat="1">
      <c r="A1609" s="105" t="s">
        <v>54</v>
      </c>
      <c r="B1609" s="125" t="s">
        <v>31</v>
      </c>
      <c r="C1609" s="126">
        <f t="shared" si="313"/>
        <v>126.8</v>
      </c>
      <c r="D1609" s="126">
        <f t="shared" ref="D1609:I1610" si="342">D1611+D1635</f>
        <v>11</v>
      </c>
      <c r="E1609" s="126">
        <f t="shared" si="342"/>
        <v>115.8</v>
      </c>
      <c r="F1609" s="126">
        <f t="shared" si="342"/>
        <v>0</v>
      </c>
      <c r="G1609" s="126">
        <f t="shared" si="342"/>
        <v>0</v>
      </c>
      <c r="H1609" s="126">
        <f t="shared" si="342"/>
        <v>0</v>
      </c>
      <c r="I1609" s="126">
        <f t="shared" si="342"/>
        <v>0</v>
      </c>
    </row>
    <row r="1610" spans="1:9" s="127" customFormat="1">
      <c r="A1610" s="135"/>
      <c r="B1610" s="128" t="s">
        <v>32</v>
      </c>
      <c r="C1610" s="126">
        <f t="shared" si="313"/>
        <v>126.8</v>
      </c>
      <c r="D1610" s="126">
        <f t="shared" si="342"/>
        <v>11</v>
      </c>
      <c r="E1610" s="126">
        <f t="shared" si="342"/>
        <v>115.8</v>
      </c>
      <c r="F1610" s="126">
        <f t="shared" si="342"/>
        <v>0</v>
      </c>
      <c r="G1610" s="126">
        <f t="shared" si="342"/>
        <v>0</v>
      </c>
      <c r="H1610" s="126">
        <f t="shared" si="342"/>
        <v>0</v>
      </c>
      <c r="I1610" s="126">
        <f t="shared" si="342"/>
        <v>0</v>
      </c>
    </row>
    <row r="1611" spans="1:9" s="127" customFormat="1">
      <c r="A1611" s="179" t="s">
        <v>584</v>
      </c>
      <c r="B1611" s="125" t="s">
        <v>31</v>
      </c>
      <c r="C1611" s="126">
        <f t="shared" si="313"/>
        <v>118</v>
      </c>
      <c r="D1611" s="126">
        <f>D1613+D1615+D1617+D1619+D1621+D1623+D1625+D1627+D1629+D1631+D1633</f>
        <v>11</v>
      </c>
      <c r="E1611" s="126">
        <f t="shared" ref="E1611:I1612" si="343">E1613+E1615+E1617+E1619+E1621+E1623+E1625+E1627+E1629+E1631+E1633</f>
        <v>107</v>
      </c>
      <c r="F1611" s="126">
        <f t="shared" si="343"/>
        <v>0</v>
      </c>
      <c r="G1611" s="126">
        <f t="shared" si="343"/>
        <v>0</v>
      </c>
      <c r="H1611" s="126">
        <f t="shared" si="343"/>
        <v>0</v>
      </c>
      <c r="I1611" s="126">
        <f t="shared" si="343"/>
        <v>0</v>
      </c>
    </row>
    <row r="1612" spans="1:9" s="127" customFormat="1">
      <c r="A1612" s="44"/>
      <c r="B1612" s="128" t="s">
        <v>32</v>
      </c>
      <c r="C1612" s="126">
        <f t="shared" si="313"/>
        <v>118</v>
      </c>
      <c r="D1612" s="126">
        <f>D1614+D1616+D1618+D1620+D1622+D1624+D1626+D1628+D1630+D1632+D1634</f>
        <v>11</v>
      </c>
      <c r="E1612" s="126">
        <f t="shared" si="343"/>
        <v>107</v>
      </c>
      <c r="F1612" s="126">
        <f t="shared" si="343"/>
        <v>0</v>
      </c>
      <c r="G1612" s="126">
        <f t="shared" si="343"/>
        <v>0</v>
      </c>
      <c r="H1612" s="126">
        <f t="shared" si="343"/>
        <v>0</v>
      </c>
      <c r="I1612" s="126">
        <f t="shared" si="343"/>
        <v>0</v>
      </c>
    </row>
    <row r="1613" spans="1:9" s="215" customFormat="1">
      <c r="A1613" s="388" t="s">
        <v>659</v>
      </c>
      <c r="B1613" s="241" t="s">
        <v>31</v>
      </c>
      <c r="C1613" s="253">
        <f t="shared" ref="C1613:C1640" si="344">D1613+E1613+F1613+G1613+H1613+I1613</f>
        <v>1</v>
      </c>
      <c r="D1613" s="253">
        <v>1</v>
      </c>
      <c r="E1613" s="253">
        <v>0</v>
      </c>
      <c r="F1613" s="253">
        <v>0</v>
      </c>
      <c r="G1613" s="253">
        <v>0</v>
      </c>
      <c r="H1613" s="253">
        <v>0</v>
      </c>
      <c r="I1613" s="253">
        <v>0</v>
      </c>
    </row>
    <row r="1614" spans="1:9" s="262" customFormat="1">
      <c r="A1614" s="217"/>
      <c r="B1614" s="219" t="s">
        <v>32</v>
      </c>
      <c r="C1614" s="205">
        <f t="shared" si="344"/>
        <v>1</v>
      </c>
      <c r="D1614" s="205">
        <v>1</v>
      </c>
      <c r="E1614" s="205">
        <v>0</v>
      </c>
      <c r="F1614" s="205">
        <v>0</v>
      </c>
      <c r="G1614" s="205">
        <v>0</v>
      </c>
      <c r="H1614" s="205">
        <v>0</v>
      </c>
      <c r="I1614" s="205">
        <v>0</v>
      </c>
    </row>
    <row r="1615" spans="1:9" s="215" customFormat="1">
      <c r="A1615" s="388" t="s">
        <v>660</v>
      </c>
      <c r="B1615" s="241" t="s">
        <v>31</v>
      </c>
      <c r="C1615" s="253">
        <f t="shared" si="344"/>
        <v>1</v>
      </c>
      <c r="D1615" s="253">
        <v>1</v>
      </c>
      <c r="E1615" s="253">
        <v>0</v>
      </c>
      <c r="F1615" s="253">
        <v>0</v>
      </c>
      <c r="G1615" s="253">
        <v>0</v>
      </c>
      <c r="H1615" s="253">
        <v>0</v>
      </c>
      <c r="I1615" s="253">
        <v>0</v>
      </c>
    </row>
    <row r="1616" spans="1:9" s="262" customFormat="1">
      <c r="A1616" s="217"/>
      <c r="B1616" s="219" t="s">
        <v>32</v>
      </c>
      <c r="C1616" s="205">
        <f t="shared" si="344"/>
        <v>1</v>
      </c>
      <c r="D1616" s="205">
        <v>1</v>
      </c>
      <c r="E1616" s="205">
        <v>0</v>
      </c>
      <c r="F1616" s="205">
        <v>0</v>
      </c>
      <c r="G1616" s="205">
        <v>0</v>
      </c>
      <c r="H1616" s="205">
        <v>0</v>
      </c>
      <c r="I1616" s="205">
        <v>0</v>
      </c>
    </row>
    <row r="1617" spans="1:9" s="215" customFormat="1">
      <c r="A1617" s="388" t="s">
        <v>661</v>
      </c>
      <c r="B1617" s="241" t="s">
        <v>31</v>
      </c>
      <c r="C1617" s="253">
        <f t="shared" si="344"/>
        <v>3</v>
      </c>
      <c r="D1617" s="253">
        <v>3</v>
      </c>
      <c r="E1617" s="253">
        <v>0</v>
      </c>
      <c r="F1617" s="253">
        <v>0</v>
      </c>
      <c r="G1617" s="253">
        <v>0</v>
      </c>
      <c r="H1617" s="253">
        <v>0</v>
      </c>
      <c r="I1617" s="253">
        <v>0</v>
      </c>
    </row>
    <row r="1618" spans="1:9" s="262" customFormat="1">
      <c r="A1618" s="217"/>
      <c r="B1618" s="219" t="s">
        <v>32</v>
      </c>
      <c r="C1618" s="205">
        <f t="shared" si="344"/>
        <v>3</v>
      </c>
      <c r="D1618" s="205">
        <v>3</v>
      </c>
      <c r="E1618" s="205">
        <v>0</v>
      </c>
      <c r="F1618" s="205">
        <v>0</v>
      </c>
      <c r="G1618" s="205">
        <v>0</v>
      </c>
      <c r="H1618" s="205">
        <v>0</v>
      </c>
      <c r="I1618" s="205">
        <v>0</v>
      </c>
    </row>
    <row r="1619" spans="1:9" s="215" customFormat="1">
      <c r="A1619" s="388" t="s">
        <v>662</v>
      </c>
      <c r="B1619" s="241" t="s">
        <v>31</v>
      </c>
      <c r="C1619" s="253">
        <f t="shared" si="344"/>
        <v>6</v>
      </c>
      <c r="D1619" s="253">
        <v>6</v>
      </c>
      <c r="E1619" s="253">
        <v>0</v>
      </c>
      <c r="F1619" s="253">
        <v>0</v>
      </c>
      <c r="G1619" s="253">
        <v>0</v>
      </c>
      <c r="H1619" s="253">
        <v>0</v>
      </c>
      <c r="I1619" s="253">
        <v>0</v>
      </c>
    </row>
    <row r="1620" spans="1:9" s="262" customFormat="1">
      <c r="A1620" s="204"/>
      <c r="B1620" s="219" t="s">
        <v>32</v>
      </c>
      <c r="C1620" s="205">
        <f t="shared" si="344"/>
        <v>6</v>
      </c>
      <c r="D1620" s="205">
        <v>6</v>
      </c>
      <c r="E1620" s="205">
        <v>0</v>
      </c>
      <c r="F1620" s="205">
        <v>0</v>
      </c>
      <c r="G1620" s="205">
        <v>0</v>
      </c>
      <c r="H1620" s="205">
        <v>0</v>
      </c>
      <c r="I1620" s="205">
        <v>0</v>
      </c>
    </row>
    <row r="1621" spans="1:9" s="215" customFormat="1">
      <c r="A1621" s="623" t="s">
        <v>663</v>
      </c>
      <c r="B1621" s="241" t="s">
        <v>31</v>
      </c>
      <c r="C1621" s="253">
        <f t="shared" si="344"/>
        <v>60</v>
      </c>
      <c r="D1621" s="253">
        <v>0</v>
      </c>
      <c r="E1621" s="253">
        <v>60</v>
      </c>
      <c r="F1621" s="253">
        <v>0</v>
      </c>
      <c r="G1621" s="253">
        <v>0</v>
      </c>
      <c r="H1621" s="253">
        <v>0</v>
      </c>
      <c r="I1621" s="253">
        <v>0</v>
      </c>
    </row>
    <row r="1622" spans="1:9" s="262" customFormat="1">
      <c r="A1622" s="217"/>
      <c r="B1622" s="219" t="s">
        <v>32</v>
      </c>
      <c r="C1622" s="205">
        <f t="shared" si="344"/>
        <v>60</v>
      </c>
      <c r="D1622" s="205">
        <v>0</v>
      </c>
      <c r="E1622" s="205">
        <v>60</v>
      </c>
      <c r="F1622" s="205">
        <v>0</v>
      </c>
      <c r="G1622" s="205">
        <v>0</v>
      </c>
      <c r="H1622" s="205">
        <v>0</v>
      </c>
      <c r="I1622" s="205">
        <v>0</v>
      </c>
    </row>
    <row r="1623" spans="1:9" s="215" customFormat="1">
      <c r="A1623" s="623" t="s">
        <v>664</v>
      </c>
      <c r="B1623" s="241" t="s">
        <v>31</v>
      </c>
      <c r="C1623" s="253">
        <f t="shared" si="344"/>
        <v>19</v>
      </c>
      <c r="D1623" s="253">
        <v>0</v>
      </c>
      <c r="E1623" s="72">
        <f>6+3+4+6</f>
        <v>19</v>
      </c>
      <c r="F1623" s="253">
        <v>0</v>
      </c>
      <c r="G1623" s="253">
        <v>0</v>
      </c>
      <c r="H1623" s="253">
        <v>0</v>
      </c>
      <c r="I1623" s="253">
        <v>0</v>
      </c>
    </row>
    <row r="1624" spans="1:9" s="209" customFormat="1">
      <c r="A1624" s="12"/>
      <c r="B1624" s="26" t="s">
        <v>32</v>
      </c>
      <c r="C1624" s="72">
        <f t="shared" si="344"/>
        <v>19</v>
      </c>
      <c r="D1624" s="72">
        <v>0</v>
      </c>
      <c r="E1624" s="72">
        <f>6+3+4+6</f>
        <v>19</v>
      </c>
      <c r="F1624" s="72">
        <v>0</v>
      </c>
      <c r="G1624" s="72">
        <v>0</v>
      </c>
      <c r="H1624" s="72">
        <v>0</v>
      </c>
      <c r="I1624" s="72">
        <v>0</v>
      </c>
    </row>
    <row r="1625" spans="1:9" s="215" customFormat="1">
      <c r="A1625" s="623" t="s">
        <v>665</v>
      </c>
      <c r="B1625" s="241" t="s">
        <v>31</v>
      </c>
      <c r="C1625" s="253">
        <f t="shared" si="344"/>
        <v>0</v>
      </c>
      <c r="D1625" s="253">
        <v>0</v>
      </c>
      <c r="E1625" s="205">
        <f>3-3</f>
        <v>0</v>
      </c>
      <c r="F1625" s="253">
        <v>0</v>
      </c>
      <c r="G1625" s="253">
        <v>0</v>
      </c>
      <c r="H1625" s="253">
        <v>0</v>
      </c>
      <c r="I1625" s="253">
        <v>0</v>
      </c>
    </row>
    <row r="1626" spans="1:9" s="262" customFormat="1">
      <c r="A1626" s="217"/>
      <c r="B1626" s="219" t="s">
        <v>32</v>
      </c>
      <c r="C1626" s="205">
        <f t="shared" si="344"/>
        <v>0</v>
      </c>
      <c r="D1626" s="205">
        <v>0</v>
      </c>
      <c r="E1626" s="205">
        <f>3-3</f>
        <v>0</v>
      </c>
      <c r="F1626" s="205">
        <v>0</v>
      </c>
      <c r="G1626" s="205">
        <v>0</v>
      </c>
      <c r="H1626" s="205">
        <v>0</v>
      </c>
      <c r="I1626" s="205">
        <v>0</v>
      </c>
    </row>
    <row r="1627" spans="1:9" s="215" customFormat="1">
      <c r="A1627" s="623" t="s">
        <v>666</v>
      </c>
      <c r="B1627" s="241" t="s">
        <v>31</v>
      </c>
      <c r="C1627" s="253">
        <f t="shared" si="344"/>
        <v>10</v>
      </c>
      <c r="D1627" s="253">
        <v>0</v>
      </c>
      <c r="E1627" s="253">
        <v>10</v>
      </c>
      <c r="F1627" s="253">
        <v>0</v>
      </c>
      <c r="G1627" s="253">
        <v>0</v>
      </c>
      <c r="H1627" s="253">
        <v>0</v>
      </c>
      <c r="I1627" s="253">
        <v>0</v>
      </c>
    </row>
    <row r="1628" spans="1:9" s="262" customFormat="1">
      <c r="A1628" s="204"/>
      <c r="B1628" s="219" t="s">
        <v>32</v>
      </c>
      <c r="C1628" s="205">
        <f t="shared" si="344"/>
        <v>10</v>
      </c>
      <c r="D1628" s="205">
        <v>0</v>
      </c>
      <c r="E1628" s="205">
        <v>10</v>
      </c>
      <c r="F1628" s="205">
        <v>0</v>
      </c>
      <c r="G1628" s="205">
        <v>0</v>
      </c>
      <c r="H1628" s="205">
        <v>0</v>
      </c>
      <c r="I1628" s="205">
        <v>0</v>
      </c>
    </row>
    <row r="1629" spans="1:9" s="215" customFormat="1">
      <c r="A1629" s="624" t="s">
        <v>667</v>
      </c>
      <c r="B1629" s="241" t="s">
        <v>31</v>
      </c>
      <c r="C1629" s="253">
        <f t="shared" si="344"/>
        <v>6</v>
      </c>
      <c r="D1629" s="253">
        <v>0</v>
      </c>
      <c r="E1629" s="205">
        <f>4+2</f>
        <v>6</v>
      </c>
      <c r="F1629" s="253">
        <v>0</v>
      </c>
      <c r="G1629" s="253">
        <v>0</v>
      </c>
      <c r="H1629" s="253">
        <v>0</v>
      </c>
      <c r="I1629" s="253">
        <v>0</v>
      </c>
    </row>
    <row r="1630" spans="1:9" s="262" customFormat="1">
      <c r="A1630" s="217"/>
      <c r="B1630" s="219" t="s">
        <v>32</v>
      </c>
      <c r="C1630" s="205">
        <f t="shared" si="344"/>
        <v>6</v>
      </c>
      <c r="D1630" s="205">
        <v>0</v>
      </c>
      <c r="E1630" s="205">
        <f>4+2</f>
        <v>6</v>
      </c>
      <c r="F1630" s="205">
        <v>0</v>
      </c>
      <c r="G1630" s="205">
        <v>0</v>
      </c>
      <c r="H1630" s="205">
        <v>0</v>
      </c>
      <c r="I1630" s="205">
        <v>0</v>
      </c>
    </row>
    <row r="1631" spans="1:9" s="215" customFormat="1">
      <c r="A1631" s="624" t="s">
        <v>668</v>
      </c>
      <c r="B1631" s="241" t="s">
        <v>31</v>
      </c>
      <c r="C1631" s="253">
        <f t="shared" si="344"/>
        <v>2</v>
      </c>
      <c r="D1631" s="253">
        <v>0</v>
      </c>
      <c r="E1631" s="72">
        <f>1+1</f>
        <v>2</v>
      </c>
      <c r="F1631" s="253">
        <v>0</v>
      </c>
      <c r="G1631" s="253">
        <v>0</v>
      </c>
      <c r="H1631" s="253">
        <v>0</v>
      </c>
      <c r="I1631" s="253">
        <v>0</v>
      </c>
    </row>
    <row r="1632" spans="1:9" s="209" customFormat="1">
      <c r="A1632" s="12"/>
      <c r="B1632" s="26" t="s">
        <v>32</v>
      </c>
      <c r="C1632" s="72">
        <f t="shared" si="344"/>
        <v>2</v>
      </c>
      <c r="D1632" s="72">
        <v>0</v>
      </c>
      <c r="E1632" s="72">
        <f>1+1</f>
        <v>2</v>
      </c>
      <c r="F1632" s="72">
        <v>0</v>
      </c>
      <c r="G1632" s="72">
        <v>0</v>
      </c>
      <c r="H1632" s="72">
        <v>0</v>
      </c>
      <c r="I1632" s="72">
        <v>0</v>
      </c>
    </row>
    <row r="1633" spans="1:9" s="215" customFormat="1">
      <c r="A1633" s="623" t="s">
        <v>669</v>
      </c>
      <c r="B1633" s="241" t="s">
        <v>31</v>
      </c>
      <c r="C1633" s="253">
        <f t="shared" si="344"/>
        <v>10</v>
      </c>
      <c r="D1633" s="253">
        <v>0</v>
      </c>
      <c r="E1633" s="72">
        <f>4+6</f>
        <v>10</v>
      </c>
      <c r="F1633" s="253">
        <v>0</v>
      </c>
      <c r="G1633" s="253">
        <v>0</v>
      </c>
      <c r="H1633" s="253">
        <v>0</v>
      </c>
      <c r="I1633" s="253">
        <v>0</v>
      </c>
    </row>
    <row r="1634" spans="1:9" s="209" customFormat="1">
      <c r="A1634" s="21"/>
      <c r="B1634" s="26" t="s">
        <v>32</v>
      </c>
      <c r="C1634" s="72">
        <f t="shared" si="344"/>
        <v>10</v>
      </c>
      <c r="D1634" s="72">
        <v>0</v>
      </c>
      <c r="E1634" s="72">
        <f>4+6</f>
        <v>10</v>
      </c>
      <c r="F1634" s="72">
        <v>0</v>
      </c>
      <c r="G1634" s="72">
        <v>0</v>
      </c>
      <c r="H1634" s="72">
        <v>0</v>
      </c>
      <c r="I1634" s="72">
        <v>0</v>
      </c>
    </row>
    <row r="1635" spans="1:9" s="209" customFormat="1">
      <c r="A1635" s="96" t="s">
        <v>608</v>
      </c>
      <c r="B1635" s="24" t="s">
        <v>31</v>
      </c>
      <c r="C1635" s="72">
        <f t="shared" si="344"/>
        <v>8.8000000000000007</v>
      </c>
      <c r="D1635" s="64">
        <f>D1637+D1639</f>
        <v>0</v>
      </c>
      <c r="E1635" s="64">
        <f t="shared" ref="E1635:I1636" si="345">E1637+E1639</f>
        <v>8.8000000000000007</v>
      </c>
      <c r="F1635" s="64">
        <f t="shared" si="345"/>
        <v>0</v>
      </c>
      <c r="G1635" s="64">
        <f t="shared" si="345"/>
        <v>0</v>
      </c>
      <c r="H1635" s="64">
        <f t="shared" si="345"/>
        <v>0</v>
      </c>
      <c r="I1635" s="64">
        <f t="shared" si="345"/>
        <v>0</v>
      </c>
    </row>
    <row r="1636" spans="1:9" s="103" customFormat="1">
      <c r="A1636" s="12"/>
      <c r="B1636" s="62" t="s">
        <v>32</v>
      </c>
      <c r="C1636" s="64">
        <f t="shared" si="344"/>
        <v>8.8000000000000007</v>
      </c>
      <c r="D1636" s="64">
        <f>D1638+D1640</f>
        <v>0</v>
      </c>
      <c r="E1636" s="64">
        <f t="shared" si="345"/>
        <v>8.8000000000000007</v>
      </c>
      <c r="F1636" s="64">
        <f t="shared" si="345"/>
        <v>0</v>
      </c>
      <c r="G1636" s="64">
        <f t="shared" si="345"/>
        <v>0</v>
      </c>
      <c r="H1636" s="64">
        <f t="shared" si="345"/>
        <v>0</v>
      </c>
      <c r="I1636" s="64">
        <f t="shared" si="345"/>
        <v>0</v>
      </c>
    </row>
    <row r="1637" spans="1:9" s="262" customFormat="1">
      <c r="A1637" s="378" t="s">
        <v>670</v>
      </c>
      <c r="B1637" s="218" t="s">
        <v>31</v>
      </c>
      <c r="C1637" s="205">
        <f t="shared" si="344"/>
        <v>6</v>
      </c>
      <c r="D1637" s="205">
        <v>0</v>
      </c>
      <c r="E1637" s="205">
        <v>6</v>
      </c>
      <c r="F1637" s="205">
        <v>0</v>
      </c>
      <c r="G1637" s="205">
        <v>0</v>
      </c>
      <c r="H1637" s="205">
        <v>0</v>
      </c>
      <c r="I1637" s="205">
        <v>0</v>
      </c>
    </row>
    <row r="1638" spans="1:9" s="215" customFormat="1">
      <c r="A1638" s="217"/>
      <c r="B1638" s="228" t="s">
        <v>32</v>
      </c>
      <c r="C1638" s="253">
        <f t="shared" si="344"/>
        <v>6</v>
      </c>
      <c r="D1638" s="253">
        <v>0</v>
      </c>
      <c r="E1638" s="253">
        <v>6</v>
      </c>
      <c r="F1638" s="253">
        <v>0</v>
      </c>
      <c r="G1638" s="253">
        <v>0</v>
      </c>
      <c r="H1638" s="253">
        <v>0</v>
      </c>
      <c r="I1638" s="253">
        <v>0</v>
      </c>
    </row>
    <row r="1639" spans="1:9" s="215" customFormat="1" ht="15">
      <c r="A1639" s="355" t="s">
        <v>671</v>
      </c>
      <c r="B1639" s="241" t="s">
        <v>31</v>
      </c>
      <c r="C1639" s="253">
        <f t="shared" si="344"/>
        <v>2.8</v>
      </c>
      <c r="D1639" s="253">
        <v>0</v>
      </c>
      <c r="E1639" s="253">
        <v>2.8</v>
      </c>
      <c r="F1639" s="253">
        <v>0</v>
      </c>
      <c r="G1639" s="253">
        <v>0</v>
      </c>
      <c r="H1639" s="253">
        <v>0</v>
      </c>
      <c r="I1639" s="253">
        <v>0</v>
      </c>
    </row>
    <row r="1640" spans="1:9" s="209" customFormat="1">
      <c r="A1640" s="21"/>
      <c r="B1640" s="26" t="s">
        <v>32</v>
      </c>
      <c r="C1640" s="72">
        <f t="shared" si="344"/>
        <v>2.8</v>
      </c>
      <c r="D1640" s="72">
        <v>0</v>
      </c>
      <c r="E1640" s="72">
        <v>2.8</v>
      </c>
      <c r="F1640" s="72">
        <v>0</v>
      </c>
      <c r="G1640" s="72">
        <v>0</v>
      </c>
      <c r="H1640" s="72">
        <v>0</v>
      </c>
      <c r="I1640" s="72">
        <v>0</v>
      </c>
    </row>
    <row r="1641" spans="1:9">
      <c r="A1641" s="772" t="s">
        <v>672</v>
      </c>
      <c r="B1641" s="773"/>
      <c r="C1641" s="773"/>
      <c r="D1641" s="773"/>
      <c r="E1641" s="773"/>
      <c r="F1641" s="773"/>
      <c r="G1641" s="773"/>
      <c r="H1641" s="773"/>
      <c r="I1641" s="774"/>
    </row>
    <row r="1642" spans="1:9">
      <c r="A1642" s="31" t="s">
        <v>57</v>
      </c>
      <c r="B1642" s="162" t="s">
        <v>31</v>
      </c>
      <c r="C1642" s="52">
        <f t="shared" ref="C1642:C1711" si="346">D1642+E1642+F1642+G1642+H1642+I1642</f>
        <v>2033.15</v>
      </c>
      <c r="D1642" s="52">
        <f t="shared" ref="D1642:I1643" si="347">D1644+D1682</f>
        <v>1517.04</v>
      </c>
      <c r="E1642" s="52">
        <f t="shared" si="347"/>
        <v>342.5</v>
      </c>
      <c r="F1642" s="52">
        <f t="shared" si="347"/>
        <v>0</v>
      </c>
      <c r="G1642" s="52">
        <f t="shared" si="347"/>
        <v>0</v>
      </c>
      <c r="H1642" s="52">
        <f t="shared" si="347"/>
        <v>0</v>
      </c>
      <c r="I1642" s="52">
        <f t="shared" si="347"/>
        <v>173.61</v>
      </c>
    </row>
    <row r="1643" spans="1:9">
      <c r="A1643" s="21" t="s">
        <v>90</v>
      </c>
      <c r="B1643" s="4" t="s">
        <v>32</v>
      </c>
      <c r="C1643" s="52">
        <f t="shared" si="346"/>
        <v>2033.15</v>
      </c>
      <c r="D1643" s="52">
        <f t="shared" si="347"/>
        <v>1517.04</v>
      </c>
      <c r="E1643" s="52">
        <f t="shared" si="347"/>
        <v>342.5</v>
      </c>
      <c r="F1643" s="52">
        <f t="shared" si="347"/>
        <v>0</v>
      </c>
      <c r="G1643" s="52">
        <f t="shared" si="347"/>
        <v>0</v>
      </c>
      <c r="H1643" s="52">
        <f t="shared" si="347"/>
        <v>0</v>
      </c>
      <c r="I1643" s="52">
        <f t="shared" si="347"/>
        <v>173.61</v>
      </c>
    </row>
    <row r="1644" spans="1:9" s="95" customFormat="1">
      <c r="A1644" s="58" t="s">
        <v>33</v>
      </c>
      <c r="B1644" s="130" t="s">
        <v>31</v>
      </c>
      <c r="C1644" s="131">
        <f t="shared" si="346"/>
        <v>1462.15</v>
      </c>
      <c r="D1644" s="131">
        <f t="shared" ref="D1644:I1645" si="348">D1652+D1646</f>
        <v>1157.54</v>
      </c>
      <c r="E1644" s="131">
        <f t="shared" si="348"/>
        <v>131</v>
      </c>
      <c r="F1644" s="131">
        <f t="shared" si="348"/>
        <v>0</v>
      </c>
      <c r="G1644" s="131">
        <f t="shared" si="348"/>
        <v>0</v>
      </c>
      <c r="H1644" s="131">
        <f t="shared" si="348"/>
        <v>0</v>
      </c>
      <c r="I1644" s="131">
        <f t="shared" si="348"/>
        <v>173.61</v>
      </c>
    </row>
    <row r="1645" spans="1:9" s="95" customFormat="1">
      <c r="A1645" s="132" t="s">
        <v>92</v>
      </c>
      <c r="B1645" s="133" t="s">
        <v>32</v>
      </c>
      <c r="C1645" s="131">
        <f t="shared" si="346"/>
        <v>1462.15</v>
      </c>
      <c r="D1645" s="131">
        <f t="shared" si="348"/>
        <v>1157.54</v>
      </c>
      <c r="E1645" s="131">
        <f t="shared" si="348"/>
        <v>131</v>
      </c>
      <c r="F1645" s="131">
        <f t="shared" si="348"/>
        <v>0</v>
      </c>
      <c r="G1645" s="131">
        <f t="shared" si="348"/>
        <v>0</v>
      </c>
      <c r="H1645" s="131">
        <f t="shared" si="348"/>
        <v>0</v>
      </c>
      <c r="I1645" s="131">
        <f t="shared" si="348"/>
        <v>173.61</v>
      </c>
    </row>
    <row r="1646" spans="1:9" ht="25.5">
      <c r="A1646" s="216" t="s">
        <v>52</v>
      </c>
      <c r="B1646" s="233" t="s">
        <v>31</v>
      </c>
      <c r="C1646" s="52">
        <f t="shared" ref="C1646:I1649" si="349">C1648</f>
        <v>13.5</v>
      </c>
      <c r="D1646" s="52">
        <f t="shared" si="349"/>
        <v>13.5</v>
      </c>
      <c r="E1646" s="52">
        <f t="shared" si="349"/>
        <v>0</v>
      </c>
      <c r="F1646" s="52">
        <f t="shared" si="349"/>
        <v>0</v>
      </c>
      <c r="G1646" s="52">
        <f t="shared" si="349"/>
        <v>0</v>
      </c>
      <c r="H1646" s="52">
        <f t="shared" si="349"/>
        <v>0</v>
      </c>
      <c r="I1646" s="52">
        <f t="shared" si="349"/>
        <v>0</v>
      </c>
    </row>
    <row r="1647" spans="1:9">
      <c r="A1647" s="10"/>
      <c r="B1647" s="234" t="s">
        <v>32</v>
      </c>
      <c r="C1647" s="52">
        <f t="shared" si="349"/>
        <v>13.5</v>
      </c>
      <c r="D1647" s="52">
        <f t="shared" si="349"/>
        <v>13.5</v>
      </c>
      <c r="E1647" s="52">
        <f t="shared" si="349"/>
        <v>0</v>
      </c>
      <c r="F1647" s="52">
        <f t="shared" si="349"/>
        <v>0</v>
      </c>
      <c r="G1647" s="52">
        <f t="shared" si="349"/>
        <v>0</v>
      </c>
      <c r="H1647" s="52">
        <f t="shared" si="349"/>
        <v>0</v>
      </c>
      <c r="I1647" s="52">
        <f t="shared" si="349"/>
        <v>0</v>
      </c>
    </row>
    <row r="1648" spans="1:9" s="417" customFormat="1" ht="25.5">
      <c r="A1648" s="414" t="s">
        <v>115</v>
      </c>
      <c r="B1648" s="415" t="s">
        <v>31</v>
      </c>
      <c r="C1648" s="416">
        <f t="shared" si="349"/>
        <v>13.5</v>
      </c>
      <c r="D1648" s="416">
        <f t="shared" si="349"/>
        <v>13.5</v>
      </c>
      <c r="E1648" s="416">
        <f t="shared" si="349"/>
        <v>0</v>
      </c>
      <c r="F1648" s="416">
        <f t="shared" si="349"/>
        <v>0</v>
      </c>
      <c r="G1648" s="416">
        <f t="shared" si="349"/>
        <v>0</v>
      </c>
      <c r="H1648" s="416">
        <f t="shared" si="349"/>
        <v>0</v>
      </c>
      <c r="I1648" s="416">
        <f t="shared" si="349"/>
        <v>0</v>
      </c>
    </row>
    <row r="1649" spans="1:13" s="417" customFormat="1">
      <c r="A1649" s="418"/>
      <c r="B1649" s="407" t="s">
        <v>32</v>
      </c>
      <c r="C1649" s="416">
        <f t="shared" si="349"/>
        <v>13.5</v>
      </c>
      <c r="D1649" s="416">
        <f t="shared" si="349"/>
        <v>13.5</v>
      </c>
      <c r="E1649" s="416">
        <f t="shared" si="349"/>
        <v>0</v>
      </c>
      <c r="F1649" s="416">
        <f t="shared" si="349"/>
        <v>0</v>
      </c>
      <c r="G1649" s="416">
        <f t="shared" si="349"/>
        <v>0</v>
      </c>
      <c r="H1649" s="416">
        <f t="shared" si="349"/>
        <v>0</v>
      </c>
      <c r="I1649" s="416">
        <f t="shared" si="349"/>
        <v>0</v>
      </c>
    </row>
    <row r="1650" spans="1:13" s="401" customFormat="1" ht="25.5">
      <c r="A1650" s="402" t="s">
        <v>673</v>
      </c>
      <c r="B1650" s="415" t="s">
        <v>31</v>
      </c>
      <c r="C1650" s="400">
        <f>D1650+E1650+F1650+G1650+H1650+I1650</f>
        <v>13.5</v>
      </c>
      <c r="D1650" s="400">
        <v>13.5</v>
      </c>
      <c r="E1650" s="400">
        <v>0</v>
      </c>
      <c r="F1650" s="400">
        <v>0</v>
      </c>
      <c r="G1650" s="400">
        <v>0</v>
      </c>
      <c r="H1650" s="400">
        <v>0</v>
      </c>
      <c r="I1650" s="400">
        <v>0</v>
      </c>
      <c r="J1650" s="766" t="s">
        <v>674</v>
      </c>
      <c r="K1650" s="767"/>
      <c r="L1650" s="767"/>
      <c r="M1650" s="767"/>
    </row>
    <row r="1651" spans="1:13" s="246" customFormat="1">
      <c r="A1651" s="419"/>
      <c r="B1651" s="407" t="s">
        <v>32</v>
      </c>
      <c r="C1651" s="400">
        <f>D1651+E1651+F1651+G1651+H1651+I1651</f>
        <v>13.5</v>
      </c>
      <c r="D1651" s="400">
        <v>13.5</v>
      </c>
      <c r="E1651" s="400">
        <v>0</v>
      </c>
      <c r="F1651" s="400">
        <v>0</v>
      </c>
      <c r="G1651" s="400">
        <v>0</v>
      </c>
      <c r="H1651" s="400">
        <v>0</v>
      </c>
      <c r="I1651" s="400">
        <v>0</v>
      </c>
    </row>
    <row r="1652" spans="1:13">
      <c r="A1652" s="19" t="s">
        <v>39</v>
      </c>
      <c r="B1652" s="3" t="s">
        <v>31</v>
      </c>
      <c r="C1652" s="52">
        <f t="shared" si="346"/>
        <v>1448.65</v>
      </c>
      <c r="D1652" s="52">
        <f>D1654</f>
        <v>1144.04</v>
      </c>
      <c r="E1652" s="52">
        <f t="shared" ref="E1652:I1653" si="350">E1654</f>
        <v>131</v>
      </c>
      <c r="F1652" s="52">
        <f t="shared" si="350"/>
        <v>0</v>
      </c>
      <c r="G1652" s="52">
        <f t="shared" si="350"/>
        <v>0</v>
      </c>
      <c r="H1652" s="52">
        <f t="shared" si="350"/>
        <v>0</v>
      </c>
      <c r="I1652" s="52">
        <f t="shared" si="350"/>
        <v>173.61</v>
      </c>
    </row>
    <row r="1653" spans="1:13">
      <c r="A1653" s="16"/>
      <c r="B1653" s="4" t="s">
        <v>32</v>
      </c>
      <c r="C1653" s="52">
        <f t="shared" si="346"/>
        <v>1448.65</v>
      </c>
      <c r="D1653" s="52">
        <f>D1655</f>
        <v>1144.04</v>
      </c>
      <c r="E1653" s="52">
        <f t="shared" si="350"/>
        <v>131</v>
      </c>
      <c r="F1653" s="52">
        <f t="shared" si="350"/>
        <v>0</v>
      </c>
      <c r="G1653" s="52">
        <f t="shared" si="350"/>
        <v>0</v>
      </c>
      <c r="H1653" s="52">
        <f t="shared" si="350"/>
        <v>0</v>
      </c>
      <c r="I1653" s="52">
        <f t="shared" si="350"/>
        <v>173.61</v>
      </c>
    </row>
    <row r="1654" spans="1:13">
      <c r="A1654" s="31" t="s">
        <v>53</v>
      </c>
      <c r="B1654" s="162" t="s">
        <v>31</v>
      </c>
      <c r="C1654" s="52">
        <f t="shared" si="346"/>
        <v>1448.65</v>
      </c>
      <c r="D1654" s="52">
        <f t="shared" ref="D1654:I1655" si="351">D1656+D1672</f>
        <v>1144.04</v>
      </c>
      <c r="E1654" s="52">
        <f t="shared" si="351"/>
        <v>131</v>
      </c>
      <c r="F1654" s="52">
        <f t="shared" si="351"/>
        <v>0</v>
      </c>
      <c r="G1654" s="52">
        <f t="shared" si="351"/>
        <v>0</v>
      </c>
      <c r="H1654" s="52">
        <f t="shared" si="351"/>
        <v>0</v>
      </c>
      <c r="I1654" s="52">
        <f t="shared" si="351"/>
        <v>173.61</v>
      </c>
    </row>
    <row r="1655" spans="1:13">
      <c r="A1655" s="10"/>
      <c r="B1655" s="4" t="s">
        <v>32</v>
      </c>
      <c r="C1655" s="52">
        <f t="shared" si="346"/>
        <v>1448.65</v>
      </c>
      <c r="D1655" s="52">
        <f t="shared" si="351"/>
        <v>1144.04</v>
      </c>
      <c r="E1655" s="52">
        <f t="shared" si="351"/>
        <v>131</v>
      </c>
      <c r="F1655" s="52">
        <f t="shared" si="351"/>
        <v>0</v>
      </c>
      <c r="G1655" s="52">
        <f t="shared" si="351"/>
        <v>0</v>
      </c>
      <c r="H1655" s="52">
        <f t="shared" si="351"/>
        <v>0</v>
      </c>
      <c r="I1655" s="52">
        <f t="shared" si="351"/>
        <v>173.61</v>
      </c>
    </row>
    <row r="1656" spans="1:13" s="95" customFormat="1">
      <c r="A1656" s="58" t="s">
        <v>42</v>
      </c>
      <c r="B1656" s="130" t="s">
        <v>31</v>
      </c>
      <c r="C1656" s="131">
        <f>D1656+E1656+F1656+G1656+H1656+I1656</f>
        <v>281.81</v>
      </c>
      <c r="D1656" s="131">
        <f>D1658+D1664+D1668</f>
        <v>154.81</v>
      </c>
      <c r="E1656" s="131">
        <f t="shared" ref="E1656:I1657" si="352">E1658+E1664+E1668</f>
        <v>127</v>
      </c>
      <c r="F1656" s="131">
        <f t="shared" si="352"/>
        <v>0</v>
      </c>
      <c r="G1656" s="131">
        <f t="shared" si="352"/>
        <v>0</v>
      </c>
      <c r="H1656" s="131">
        <f t="shared" si="352"/>
        <v>0</v>
      </c>
      <c r="I1656" s="131">
        <f t="shared" si="352"/>
        <v>0</v>
      </c>
    </row>
    <row r="1657" spans="1:13" s="95" customFormat="1">
      <c r="A1657" s="132"/>
      <c r="B1657" s="133" t="s">
        <v>32</v>
      </c>
      <c r="C1657" s="131">
        <f t="shared" si="346"/>
        <v>281.81</v>
      </c>
      <c r="D1657" s="131">
        <f>D1659+D1665+D1669</f>
        <v>154.81</v>
      </c>
      <c r="E1657" s="131">
        <f t="shared" si="352"/>
        <v>127</v>
      </c>
      <c r="F1657" s="131">
        <f t="shared" si="352"/>
        <v>0</v>
      </c>
      <c r="G1657" s="131">
        <f t="shared" si="352"/>
        <v>0</v>
      </c>
      <c r="H1657" s="131">
        <f t="shared" si="352"/>
        <v>0</v>
      </c>
      <c r="I1657" s="131">
        <f t="shared" si="352"/>
        <v>0</v>
      </c>
    </row>
    <row r="1658" spans="1:13" s="127" customFormat="1" ht="27" customHeight="1">
      <c r="A1658" s="149" t="s">
        <v>675</v>
      </c>
      <c r="B1658" s="125" t="s">
        <v>31</v>
      </c>
      <c r="C1658" s="126">
        <f t="shared" si="346"/>
        <v>222.81</v>
      </c>
      <c r="D1658" s="126">
        <f>D1660+D1662</f>
        <v>150.81</v>
      </c>
      <c r="E1658" s="126">
        <f t="shared" ref="E1658:I1659" si="353">E1660+E1662</f>
        <v>72</v>
      </c>
      <c r="F1658" s="126">
        <f t="shared" si="353"/>
        <v>0</v>
      </c>
      <c r="G1658" s="126">
        <f t="shared" si="353"/>
        <v>0</v>
      </c>
      <c r="H1658" s="126">
        <f t="shared" si="353"/>
        <v>0</v>
      </c>
      <c r="I1658" s="126">
        <f t="shared" si="353"/>
        <v>0</v>
      </c>
    </row>
    <row r="1659" spans="1:13" s="127" customFormat="1">
      <c r="A1659" s="148"/>
      <c r="B1659" s="128" t="s">
        <v>32</v>
      </c>
      <c r="C1659" s="126">
        <f t="shared" si="346"/>
        <v>222.81</v>
      </c>
      <c r="D1659" s="126">
        <f>D1661+D1663</f>
        <v>150.81</v>
      </c>
      <c r="E1659" s="126">
        <f t="shared" si="353"/>
        <v>72</v>
      </c>
      <c r="F1659" s="126">
        <f t="shared" si="353"/>
        <v>0</v>
      </c>
      <c r="G1659" s="126">
        <f t="shared" si="353"/>
        <v>0</v>
      </c>
      <c r="H1659" s="126">
        <f t="shared" si="353"/>
        <v>0</v>
      </c>
      <c r="I1659" s="126">
        <f t="shared" si="353"/>
        <v>0</v>
      </c>
    </row>
    <row r="1660" spans="1:13" s="215" customFormat="1" ht="17.25" customHeight="1">
      <c r="A1660" s="480" t="s">
        <v>676</v>
      </c>
      <c r="B1660" s="241" t="s">
        <v>31</v>
      </c>
      <c r="C1660" s="253">
        <f t="shared" si="346"/>
        <v>85.210000000000008</v>
      </c>
      <c r="D1660" s="253">
        <v>13.21</v>
      </c>
      <c r="E1660" s="253">
        <v>72</v>
      </c>
      <c r="F1660" s="253">
        <v>0</v>
      </c>
      <c r="G1660" s="253">
        <v>0</v>
      </c>
      <c r="H1660" s="253">
        <v>0</v>
      </c>
      <c r="I1660" s="253">
        <v>0</v>
      </c>
    </row>
    <row r="1661" spans="1:13" s="215" customFormat="1">
      <c r="A1661" s="217"/>
      <c r="B1661" s="228" t="s">
        <v>32</v>
      </c>
      <c r="C1661" s="253">
        <f t="shared" si="346"/>
        <v>85.210000000000008</v>
      </c>
      <c r="D1661" s="253">
        <v>13.21</v>
      </c>
      <c r="E1661" s="253">
        <v>72</v>
      </c>
      <c r="F1661" s="253">
        <v>0</v>
      </c>
      <c r="G1661" s="253">
        <v>0</v>
      </c>
      <c r="H1661" s="253">
        <v>0</v>
      </c>
      <c r="I1661" s="253">
        <v>0</v>
      </c>
    </row>
    <row r="1662" spans="1:13" s="215" customFormat="1" ht="16.5" customHeight="1">
      <c r="A1662" s="480" t="s">
        <v>264</v>
      </c>
      <c r="B1662" s="241" t="s">
        <v>31</v>
      </c>
      <c r="C1662" s="253">
        <f t="shared" si="346"/>
        <v>137.6</v>
      </c>
      <c r="D1662" s="253">
        <v>137.6</v>
      </c>
      <c r="E1662" s="253">
        <v>0</v>
      </c>
      <c r="F1662" s="253">
        <v>0</v>
      </c>
      <c r="G1662" s="253">
        <v>0</v>
      </c>
      <c r="H1662" s="253">
        <v>0</v>
      </c>
      <c r="I1662" s="253">
        <v>0</v>
      </c>
    </row>
    <row r="1663" spans="1:13" s="215" customFormat="1">
      <c r="A1663" s="217"/>
      <c r="B1663" s="228" t="s">
        <v>32</v>
      </c>
      <c r="C1663" s="253">
        <f t="shared" si="346"/>
        <v>137.6</v>
      </c>
      <c r="D1663" s="253">
        <v>137.6</v>
      </c>
      <c r="E1663" s="253">
        <v>0</v>
      </c>
      <c r="F1663" s="253">
        <v>0</v>
      </c>
      <c r="G1663" s="253">
        <v>0</v>
      </c>
      <c r="H1663" s="253">
        <v>0</v>
      </c>
      <c r="I1663" s="253">
        <v>0</v>
      </c>
    </row>
    <row r="1664" spans="1:13" s="215" customFormat="1" ht="14.25">
      <c r="A1664" s="534" t="s">
        <v>677</v>
      </c>
      <c r="B1664" s="241" t="s">
        <v>31</v>
      </c>
      <c r="C1664" s="253">
        <f t="shared" si="346"/>
        <v>4</v>
      </c>
      <c r="D1664" s="253">
        <f>D1666</f>
        <v>4</v>
      </c>
      <c r="E1664" s="253">
        <f t="shared" ref="E1664:I1665" si="354">E1666</f>
        <v>0</v>
      </c>
      <c r="F1664" s="253">
        <f t="shared" si="354"/>
        <v>0</v>
      </c>
      <c r="G1664" s="253">
        <f t="shared" si="354"/>
        <v>0</v>
      </c>
      <c r="H1664" s="253">
        <f t="shared" si="354"/>
        <v>0</v>
      </c>
      <c r="I1664" s="253">
        <f t="shared" si="354"/>
        <v>0</v>
      </c>
    </row>
    <row r="1665" spans="1:9" s="215" customFormat="1">
      <c r="A1665" s="217"/>
      <c r="B1665" s="228" t="s">
        <v>32</v>
      </c>
      <c r="C1665" s="253">
        <f t="shared" si="346"/>
        <v>4</v>
      </c>
      <c r="D1665" s="253">
        <f>D1667</f>
        <v>4</v>
      </c>
      <c r="E1665" s="253">
        <f t="shared" si="354"/>
        <v>0</v>
      </c>
      <c r="F1665" s="253">
        <f t="shared" si="354"/>
        <v>0</v>
      </c>
      <c r="G1665" s="253">
        <f t="shared" si="354"/>
        <v>0</v>
      </c>
      <c r="H1665" s="253">
        <f t="shared" si="354"/>
        <v>0</v>
      </c>
      <c r="I1665" s="253">
        <f t="shared" si="354"/>
        <v>0</v>
      </c>
    </row>
    <row r="1666" spans="1:9" s="215" customFormat="1" ht="15">
      <c r="A1666" s="452" t="s">
        <v>678</v>
      </c>
      <c r="B1666" s="241" t="s">
        <v>31</v>
      </c>
      <c r="C1666" s="253">
        <f t="shared" si="346"/>
        <v>4</v>
      </c>
      <c r="D1666" s="253">
        <v>4</v>
      </c>
      <c r="E1666" s="253">
        <v>0</v>
      </c>
      <c r="F1666" s="253">
        <v>0</v>
      </c>
      <c r="G1666" s="253">
        <v>0</v>
      </c>
      <c r="H1666" s="253">
        <v>0</v>
      </c>
      <c r="I1666" s="253">
        <v>0</v>
      </c>
    </row>
    <row r="1667" spans="1:9" s="211" customFormat="1">
      <c r="A1667" s="12"/>
      <c r="B1667" s="62" t="s">
        <v>32</v>
      </c>
      <c r="C1667" s="64">
        <f t="shared" si="346"/>
        <v>4</v>
      </c>
      <c r="D1667" s="64">
        <v>4</v>
      </c>
      <c r="E1667" s="64">
        <v>0</v>
      </c>
      <c r="F1667" s="64">
        <v>0</v>
      </c>
      <c r="G1667" s="64">
        <v>0</v>
      </c>
      <c r="H1667" s="64">
        <v>0</v>
      </c>
      <c r="I1667" s="64">
        <v>0</v>
      </c>
    </row>
    <row r="1668" spans="1:9" s="127" customFormat="1" ht="27" customHeight="1">
      <c r="A1668" s="149" t="s">
        <v>679</v>
      </c>
      <c r="B1668" s="125" t="s">
        <v>31</v>
      </c>
      <c r="C1668" s="126">
        <f t="shared" si="346"/>
        <v>55</v>
      </c>
      <c r="D1668" s="126">
        <f>D1670</f>
        <v>0</v>
      </c>
      <c r="E1668" s="126">
        <f t="shared" ref="E1668:I1669" si="355">E1670</f>
        <v>55</v>
      </c>
      <c r="F1668" s="126">
        <f t="shared" si="355"/>
        <v>0</v>
      </c>
      <c r="G1668" s="126">
        <f t="shared" si="355"/>
        <v>0</v>
      </c>
      <c r="H1668" s="126">
        <f t="shared" si="355"/>
        <v>0</v>
      </c>
      <c r="I1668" s="126">
        <f t="shared" si="355"/>
        <v>0</v>
      </c>
    </row>
    <row r="1669" spans="1:9" s="127" customFormat="1">
      <c r="A1669" s="148"/>
      <c r="B1669" s="128" t="s">
        <v>32</v>
      </c>
      <c r="C1669" s="126">
        <f t="shared" si="346"/>
        <v>55</v>
      </c>
      <c r="D1669" s="126">
        <f>D1671</f>
        <v>0</v>
      </c>
      <c r="E1669" s="126">
        <f t="shared" si="355"/>
        <v>55</v>
      </c>
      <c r="F1669" s="126">
        <f t="shared" si="355"/>
        <v>0</v>
      </c>
      <c r="G1669" s="126">
        <f t="shared" si="355"/>
        <v>0</v>
      </c>
      <c r="H1669" s="126">
        <f t="shared" si="355"/>
        <v>0</v>
      </c>
      <c r="I1669" s="126">
        <f t="shared" si="355"/>
        <v>0</v>
      </c>
    </row>
    <row r="1670" spans="1:9" s="215" customFormat="1" ht="15" customHeight="1">
      <c r="A1670" s="444" t="s">
        <v>680</v>
      </c>
      <c r="B1670" s="241" t="s">
        <v>31</v>
      </c>
      <c r="C1670" s="253">
        <f t="shared" si="346"/>
        <v>55</v>
      </c>
      <c r="D1670" s="253">
        <v>0</v>
      </c>
      <c r="E1670" s="253">
        <v>55</v>
      </c>
      <c r="F1670" s="253">
        <v>0</v>
      </c>
      <c r="G1670" s="253">
        <v>0</v>
      </c>
      <c r="H1670" s="253">
        <v>0</v>
      </c>
      <c r="I1670" s="253">
        <v>0</v>
      </c>
    </row>
    <row r="1671" spans="1:9" s="215" customFormat="1">
      <c r="A1671" s="217"/>
      <c r="B1671" s="228" t="s">
        <v>32</v>
      </c>
      <c r="C1671" s="253">
        <f t="shared" si="346"/>
        <v>55</v>
      </c>
      <c r="D1671" s="253">
        <v>0</v>
      </c>
      <c r="E1671" s="253">
        <v>55</v>
      </c>
      <c r="F1671" s="253">
        <v>0</v>
      </c>
      <c r="G1671" s="253">
        <v>0</v>
      </c>
      <c r="H1671" s="253">
        <v>0</v>
      </c>
      <c r="I1671" s="253">
        <v>0</v>
      </c>
    </row>
    <row r="1672" spans="1:9" s="127" customFormat="1" ht="16.5" customHeight="1">
      <c r="A1672" s="149" t="s">
        <v>43</v>
      </c>
      <c r="B1672" s="125" t="s">
        <v>31</v>
      </c>
      <c r="C1672" s="126">
        <f t="shared" si="346"/>
        <v>1166.8400000000001</v>
      </c>
      <c r="D1672" s="126">
        <f>D1674</f>
        <v>989.23</v>
      </c>
      <c r="E1672" s="126">
        <f t="shared" ref="E1672:I1673" si="356">E1674</f>
        <v>4</v>
      </c>
      <c r="F1672" s="126">
        <f t="shared" si="356"/>
        <v>0</v>
      </c>
      <c r="G1672" s="126">
        <f t="shared" si="356"/>
        <v>0</v>
      </c>
      <c r="H1672" s="126">
        <f t="shared" si="356"/>
        <v>0</v>
      </c>
      <c r="I1672" s="126">
        <f t="shared" si="356"/>
        <v>173.61</v>
      </c>
    </row>
    <row r="1673" spans="1:9" s="127" customFormat="1">
      <c r="A1673" s="135"/>
      <c r="B1673" s="128" t="s">
        <v>32</v>
      </c>
      <c r="C1673" s="126">
        <f t="shared" si="346"/>
        <v>1166.8400000000001</v>
      </c>
      <c r="D1673" s="126">
        <f>D1675</f>
        <v>989.23</v>
      </c>
      <c r="E1673" s="126">
        <f t="shared" si="356"/>
        <v>4</v>
      </c>
      <c r="F1673" s="126">
        <f t="shared" si="356"/>
        <v>0</v>
      </c>
      <c r="G1673" s="126">
        <f t="shared" si="356"/>
        <v>0</v>
      </c>
      <c r="H1673" s="126">
        <f t="shared" si="356"/>
        <v>0</v>
      </c>
      <c r="I1673" s="126">
        <f t="shared" si="356"/>
        <v>173.61</v>
      </c>
    </row>
    <row r="1674" spans="1:9" s="127" customFormat="1" ht="25.5">
      <c r="A1674" s="200" t="s">
        <v>681</v>
      </c>
      <c r="B1674" s="125" t="s">
        <v>31</v>
      </c>
      <c r="C1674" s="126">
        <f t="shared" si="346"/>
        <v>1166.8400000000001</v>
      </c>
      <c r="D1674" s="126">
        <f>D1676+D1678+D1680</f>
        <v>989.23</v>
      </c>
      <c r="E1674" s="126">
        <f t="shared" ref="E1674:I1675" si="357">E1676+E1678+E1680</f>
        <v>4</v>
      </c>
      <c r="F1674" s="126">
        <f t="shared" si="357"/>
        <v>0</v>
      </c>
      <c r="G1674" s="126">
        <f t="shared" si="357"/>
        <v>0</v>
      </c>
      <c r="H1674" s="126">
        <f t="shared" si="357"/>
        <v>0</v>
      </c>
      <c r="I1674" s="126">
        <f t="shared" si="357"/>
        <v>173.61</v>
      </c>
    </row>
    <row r="1675" spans="1:9" s="127" customFormat="1">
      <c r="A1675" s="135"/>
      <c r="B1675" s="128" t="s">
        <v>32</v>
      </c>
      <c r="C1675" s="126">
        <f t="shared" si="346"/>
        <v>1166.8400000000001</v>
      </c>
      <c r="D1675" s="126">
        <f>D1677+D1679+D1681</f>
        <v>989.23</v>
      </c>
      <c r="E1675" s="126">
        <f t="shared" si="357"/>
        <v>4</v>
      </c>
      <c r="F1675" s="126">
        <f t="shared" si="357"/>
        <v>0</v>
      </c>
      <c r="G1675" s="126">
        <f t="shared" si="357"/>
        <v>0</v>
      </c>
      <c r="H1675" s="126">
        <f t="shared" si="357"/>
        <v>0</v>
      </c>
      <c r="I1675" s="126">
        <f t="shared" si="357"/>
        <v>173.61</v>
      </c>
    </row>
    <row r="1676" spans="1:9" s="215" customFormat="1" ht="15">
      <c r="A1676" s="471" t="s">
        <v>676</v>
      </c>
      <c r="B1676" s="241" t="s">
        <v>31</v>
      </c>
      <c r="C1676" s="253">
        <f t="shared" si="346"/>
        <v>77.150000000000006</v>
      </c>
      <c r="D1676" s="253">
        <v>73.150000000000006</v>
      </c>
      <c r="E1676" s="253">
        <v>4</v>
      </c>
      <c r="F1676" s="253">
        <v>0</v>
      </c>
      <c r="G1676" s="253">
        <v>0</v>
      </c>
      <c r="H1676" s="253">
        <v>0</v>
      </c>
      <c r="I1676" s="253">
        <v>0</v>
      </c>
    </row>
    <row r="1677" spans="1:9" s="215" customFormat="1">
      <c r="A1677" s="217"/>
      <c r="B1677" s="228" t="s">
        <v>32</v>
      </c>
      <c r="C1677" s="253">
        <f t="shared" si="346"/>
        <v>77.150000000000006</v>
      </c>
      <c r="D1677" s="253">
        <v>73.150000000000006</v>
      </c>
      <c r="E1677" s="253">
        <v>4</v>
      </c>
      <c r="F1677" s="253">
        <v>0</v>
      </c>
      <c r="G1677" s="253">
        <v>0</v>
      </c>
      <c r="H1677" s="253">
        <v>0</v>
      </c>
      <c r="I1677" s="253">
        <v>0</v>
      </c>
    </row>
    <row r="1678" spans="1:9" s="215" customFormat="1" ht="15">
      <c r="A1678" s="471" t="s">
        <v>264</v>
      </c>
      <c r="B1678" s="241" t="s">
        <v>31</v>
      </c>
      <c r="C1678" s="253">
        <f t="shared" si="346"/>
        <v>45.69</v>
      </c>
      <c r="D1678" s="253">
        <v>45.69</v>
      </c>
      <c r="E1678" s="253">
        <v>0</v>
      </c>
      <c r="F1678" s="253">
        <v>0</v>
      </c>
      <c r="G1678" s="253">
        <v>0</v>
      </c>
      <c r="H1678" s="253">
        <v>0</v>
      </c>
      <c r="I1678" s="253">
        <v>0</v>
      </c>
    </row>
    <row r="1679" spans="1:9" s="215" customFormat="1">
      <c r="A1679" s="217"/>
      <c r="B1679" s="228" t="s">
        <v>32</v>
      </c>
      <c r="C1679" s="253">
        <f t="shared" si="346"/>
        <v>45.69</v>
      </c>
      <c r="D1679" s="253">
        <v>45.69</v>
      </c>
      <c r="E1679" s="253">
        <v>0</v>
      </c>
      <c r="F1679" s="253">
        <v>0</v>
      </c>
      <c r="G1679" s="253">
        <v>0</v>
      </c>
      <c r="H1679" s="253">
        <v>0</v>
      </c>
      <c r="I1679" s="253">
        <v>0</v>
      </c>
    </row>
    <row r="1680" spans="1:9" s="215" customFormat="1" ht="15">
      <c r="A1680" s="471" t="s">
        <v>265</v>
      </c>
      <c r="B1680" s="241" t="s">
        <v>31</v>
      </c>
      <c r="C1680" s="253">
        <f t="shared" si="346"/>
        <v>1044</v>
      </c>
      <c r="D1680" s="253">
        <v>870.39</v>
      </c>
      <c r="E1680" s="253">
        <v>0</v>
      </c>
      <c r="F1680" s="253">
        <v>0</v>
      </c>
      <c r="G1680" s="253">
        <v>0</v>
      </c>
      <c r="H1680" s="253">
        <v>0</v>
      </c>
      <c r="I1680" s="253">
        <f>1044-870.39</f>
        <v>173.61</v>
      </c>
    </row>
    <row r="1681" spans="1:15" s="211" customFormat="1">
      <c r="A1681" s="12"/>
      <c r="B1681" s="62" t="s">
        <v>32</v>
      </c>
      <c r="C1681" s="78">
        <f t="shared" si="346"/>
        <v>1044</v>
      </c>
      <c r="D1681" s="64">
        <v>870.39</v>
      </c>
      <c r="E1681" s="64">
        <v>0</v>
      </c>
      <c r="F1681" s="64">
        <v>0</v>
      </c>
      <c r="G1681" s="64">
        <v>0</v>
      </c>
      <c r="H1681" s="64">
        <v>0</v>
      </c>
      <c r="I1681" s="64">
        <f>1044-870.39</f>
        <v>173.61</v>
      </c>
    </row>
    <row r="1682" spans="1:15" s="127" customFormat="1">
      <c r="A1682" s="112" t="s">
        <v>49</v>
      </c>
      <c r="B1682" s="125" t="s">
        <v>31</v>
      </c>
      <c r="C1682" s="126">
        <f t="shared" si="346"/>
        <v>571</v>
      </c>
      <c r="D1682" s="126">
        <f t="shared" ref="D1682:I1685" si="358">D1684</f>
        <v>359.5</v>
      </c>
      <c r="E1682" s="126">
        <f t="shared" si="358"/>
        <v>211.5</v>
      </c>
      <c r="F1682" s="126">
        <f t="shared" si="358"/>
        <v>0</v>
      </c>
      <c r="G1682" s="126">
        <f t="shared" si="358"/>
        <v>0</v>
      </c>
      <c r="H1682" s="126">
        <f t="shared" si="358"/>
        <v>0</v>
      </c>
      <c r="I1682" s="126">
        <f t="shared" si="358"/>
        <v>0</v>
      </c>
    </row>
    <row r="1683" spans="1:15" s="127" customFormat="1">
      <c r="A1683" s="151" t="s">
        <v>50</v>
      </c>
      <c r="B1683" s="128" t="s">
        <v>32</v>
      </c>
      <c r="C1683" s="126">
        <f t="shared" si="346"/>
        <v>571</v>
      </c>
      <c r="D1683" s="126">
        <f t="shared" si="358"/>
        <v>359.5</v>
      </c>
      <c r="E1683" s="126">
        <f t="shared" si="358"/>
        <v>211.5</v>
      </c>
      <c r="F1683" s="126">
        <f t="shared" si="358"/>
        <v>0</v>
      </c>
      <c r="G1683" s="126">
        <f t="shared" si="358"/>
        <v>0</v>
      </c>
      <c r="H1683" s="126">
        <f t="shared" si="358"/>
        <v>0</v>
      </c>
      <c r="I1683" s="126">
        <f t="shared" si="358"/>
        <v>0</v>
      </c>
    </row>
    <row r="1684" spans="1:15" s="102" customFormat="1">
      <c r="A1684" s="89" t="s">
        <v>39</v>
      </c>
      <c r="B1684" s="90" t="s">
        <v>31</v>
      </c>
      <c r="C1684" s="83">
        <f t="shared" si="346"/>
        <v>571</v>
      </c>
      <c r="D1684" s="83">
        <f t="shared" si="358"/>
        <v>359.5</v>
      </c>
      <c r="E1684" s="83">
        <f t="shared" si="358"/>
        <v>211.5</v>
      </c>
      <c r="F1684" s="83">
        <f t="shared" si="358"/>
        <v>0</v>
      </c>
      <c r="G1684" s="83">
        <f t="shared" si="358"/>
        <v>0</v>
      </c>
      <c r="H1684" s="83">
        <f t="shared" si="358"/>
        <v>0</v>
      </c>
      <c r="I1684" s="83">
        <f t="shared" si="358"/>
        <v>0</v>
      </c>
    </row>
    <row r="1685" spans="1:15" s="102" customFormat="1">
      <c r="A1685" s="91"/>
      <c r="B1685" s="166" t="s">
        <v>32</v>
      </c>
      <c r="C1685" s="83">
        <f t="shared" si="346"/>
        <v>571</v>
      </c>
      <c r="D1685" s="83">
        <f t="shared" si="358"/>
        <v>359.5</v>
      </c>
      <c r="E1685" s="83">
        <f t="shared" si="358"/>
        <v>211.5</v>
      </c>
      <c r="F1685" s="83">
        <f t="shared" si="358"/>
        <v>0</v>
      </c>
      <c r="G1685" s="83">
        <f t="shared" si="358"/>
        <v>0</v>
      </c>
      <c r="H1685" s="83">
        <f t="shared" si="358"/>
        <v>0</v>
      </c>
      <c r="I1685" s="83">
        <f t="shared" si="358"/>
        <v>0</v>
      </c>
    </row>
    <row r="1686" spans="1:15" s="102" customFormat="1">
      <c r="A1686" s="92" t="s">
        <v>53</v>
      </c>
      <c r="B1686" s="82" t="s">
        <v>31</v>
      </c>
      <c r="C1686" s="83">
        <f t="shared" si="346"/>
        <v>571</v>
      </c>
      <c r="D1686" s="83">
        <f t="shared" ref="D1686:I1687" si="359">D1688+D1722</f>
        <v>359.5</v>
      </c>
      <c r="E1686" s="83">
        <f t="shared" si="359"/>
        <v>211.5</v>
      </c>
      <c r="F1686" s="83">
        <f t="shared" si="359"/>
        <v>0</v>
      </c>
      <c r="G1686" s="83">
        <f t="shared" si="359"/>
        <v>0</v>
      </c>
      <c r="H1686" s="83">
        <f t="shared" si="359"/>
        <v>0</v>
      </c>
      <c r="I1686" s="83">
        <f t="shared" si="359"/>
        <v>0</v>
      </c>
    </row>
    <row r="1687" spans="1:15" s="102" customFormat="1">
      <c r="A1687" s="88"/>
      <c r="B1687" s="86" t="s">
        <v>32</v>
      </c>
      <c r="C1687" s="83">
        <f t="shared" si="346"/>
        <v>571</v>
      </c>
      <c r="D1687" s="83">
        <f t="shared" si="359"/>
        <v>359.5</v>
      </c>
      <c r="E1687" s="83">
        <f t="shared" si="359"/>
        <v>211.5</v>
      </c>
      <c r="F1687" s="83">
        <f t="shared" si="359"/>
        <v>0</v>
      </c>
      <c r="G1687" s="83">
        <f t="shared" si="359"/>
        <v>0</v>
      </c>
      <c r="H1687" s="83">
        <f t="shared" si="359"/>
        <v>0</v>
      </c>
      <c r="I1687" s="83">
        <f t="shared" si="359"/>
        <v>0</v>
      </c>
    </row>
    <row r="1688" spans="1:15" s="127" customFormat="1">
      <c r="A1688" s="134" t="s">
        <v>42</v>
      </c>
      <c r="B1688" s="125" t="s">
        <v>31</v>
      </c>
      <c r="C1688" s="126">
        <f t="shared" si="346"/>
        <v>564</v>
      </c>
      <c r="D1688" s="126">
        <f t="shared" ref="D1688:I1689" si="360">D1690+D1702+D1710+D1714</f>
        <v>359.5</v>
      </c>
      <c r="E1688" s="126">
        <f t="shared" si="360"/>
        <v>204.5</v>
      </c>
      <c r="F1688" s="126">
        <f t="shared" si="360"/>
        <v>0</v>
      </c>
      <c r="G1688" s="126">
        <f t="shared" si="360"/>
        <v>0</v>
      </c>
      <c r="H1688" s="126">
        <f t="shared" si="360"/>
        <v>0</v>
      </c>
      <c r="I1688" s="126">
        <f t="shared" si="360"/>
        <v>0</v>
      </c>
    </row>
    <row r="1689" spans="1:15" s="127" customFormat="1">
      <c r="A1689" s="135"/>
      <c r="B1689" s="128" t="s">
        <v>32</v>
      </c>
      <c r="C1689" s="126">
        <f t="shared" si="346"/>
        <v>564</v>
      </c>
      <c r="D1689" s="126">
        <f t="shared" si="360"/>
        <v>359.5</v>
      </c>
      <c r="E1689" s="126">
        <f t="shared" si="360"/>
        <v>204.5</v>
      </c>
      <c r="F1689" s="126">
        <f t="shared" si="360"/>
        <v>0</v>
      </c>
      <c r="G1689" s="126">
        <f t="shared" si="360"/>
        <v>0</v>
      </c>
      <c r="H1689" s="126">
        <f t="shared" si="360"/>
        <v>0</v>
      </c>
      <c r="I1689" s="126">
        <f t="shared" si="360"/>
        <v>0</v>
      </c>
    </row>
    <row r="1690" spans="1:15" s="150" customFormat="1">
      <c r="A1690" s="149" t="s">
        <v>682</v>
      </c>
      <c r="B1690" s="125" t="s">
        <v>31</v>
      </c>
      <c r="C1690" s="126">
        <f t="shared" si="346"/>
        <v>389</v>
      </c>
      <c r="D1690" s="126">
        <f>D1692+D1694+D1696+D1698+D1700</f>
        <v>309.5</v>
      </c>
      <c r="E1690" s="126">
        <f t="shared" ref="E1690:I1691" si="361">E1692+E1694+E1696+E1698+E1700</f>
        <v>79.5</v>
      </c>
      <c r="F1690" s="126">
        <f t="shared" si="361"/>
        <v>0</v>
      </c>
      <c r="G1690" s="126">
        <f t="shared" si="361"/>
        <v>0</v>
      </c>
      <c r="H1690" s="126">
        <f t="shared" si="361"/>
        <v>0</v>
      </c>
      <c r="I1690" s="126">
        <f t="shared" si="361"/>
        <v>0</v>
      </c>
    </row>
    <row r="1691" spans="1:15" s="150" customFormat="1">
      <c r="A1691" s="135"/>
      <c r="B1691" s="128" t="s">
        <v>32</v>
      </c>
      <c r="C1691" s="126">
        <f t="shared" si="346"/>
        <v>389</v>
      </c>
      <c r="D1691" s="126">
        <f>D1693+D1695+D1697+D1699+D1701</f>
        <v>309.5</v>
      </c>
      <c r="E1691" s="126">
        <f t="shared" si="361"/>
        <v>79.5</v>
      </c>
      <c r="F1691" s="126">
        <f t="shared" si="361"/>
        <v>0</v>
      </c>
      <c r="G1691" s="126">
        <f t="shared" si="361"/>
        <v>0</v>
      </c>
      <c r="H1691" s="126">
        <f t="shared" si="361"/>
        <v>0</v>
      </c>
      <c r="I1691" s="126">
        <f t="shared" si="361"/>
        <v>0</v>
      </c>
    </row>
    <row r="1692" spans="1:15" s="215" customFormat="1" ht="15">
      <c r="A1692" s="445" t="s">
        <v>683</v>
      </c>
      <c r="B1692" s="241" t="s">
        <v>31</v>
      </c>
      <c r="C1692" s="253">
        <f t="shared" si="346"/>
        <v>134</v>
      </c>
      <c r="D1692" s="253">
        <v>134</v>
      </c>
      <c r="E1692" s="253">
        <v>0</v>
      </c>
      <c r="F1692" s="253">
        <v>0</v>
      </c>
      <c r="G1692" s="253">
        <v>0</v>
      </c>
      <c r="H1692" s="253">
        <v>0</v>
      </c>
      <c r="I1692" s="253">
        <v>0</v>
      </c>
      <c r="J1692" s="768"/>
      <c r="K1692" s="769"/>
      <c r="L1692" s="769"/>
      <c r="M1692" s="769"/>
      <c r="N1692" s="769"/>
      <c r="O1692" s="769"/>
    </row>
    <row r="1693" spans="1:15" s="215" customFormat="1">
      <c r="A1693" s="217"/>
      <c r="B1693" s="228" t="s">
        <v>32</v>
      </c>
      <c r="C1693" s="253">
        <f t="shared" si="346"/>
        <v>134</v>
      </c>
      <c r="D1693" s="253">
        <v>134</v>
      </c>
      <c r="E1693" s="253">
        <v>0</v>
      </c>
      <c r="F1693" s="253">
        <v>0</v>
      </c>
      <c r="G1693" s="253">
        <v>0</v>
      </c>
      <c r="H1693" s="253">
        <v>0</v>
      </c>
      <c r="I1693" s="253">
        <v>0</v>
      </c>
      <c r="J1693" s="768"/>
      <c r="K1693" s="769"/>
      <c r="L1693" s="769"/>
      <c r="M1693" s="769"/>
      <c r="N1693" s="769"/>
      <c r="O1693" s="769"/>
    </row>
    <row r="1694" spans="1:15" s="215" customFormat="1" ht="15">
      <c r="A1694" s="445" t="s">
        <v>684</v>
      </c>
      <c r="B1694" s="241" t="s">
        <v>31</v>
      </c>
      <c r="C1694" s="253">
        <f t="shared" si="346"/>
        <v>144</v>
      </c>
      <c r="D1694" s="253">
        <v>144</v>
      </c>
      <c r="E1694" s="253">
        <v>0</v>
      </c>
      <c r="F1694" s="253">
        <v>0</v>
      </c>
      <c r="G1694" s="253">
        <v>0</v>
      </c>
      <c r="H1694" s="253">
        <v>0</v>
      </c>
      <c r="I1694" s="253">
        <v>0</v>
      </c>
      <c r="J1694" s="768"/>
      <c r="K1694" s="769"/>
      <c r="L1694" s="769"/>
      <c r="M1694" s="769"/>
      <c r="N1694" s="769"/>
      <c r="O1694" s="769"/>
    </row>
    <row r="1695" spans="1:15" s="215" customFormat="1">
      <c r="A1695" s="217"/>
      <c r="B1695" s="228" t="s">
        <v>32</v>
      </c>
      <c r="C1695" s="253">
        <f t="shared" si="346"/>
        <v>144</v>
      </c>
      <c r="D1695" s="253">
        <v>144</v>
      </c>
      <c r="E1695" s="253">
        <v>0</v>
      </c>
      <c r="F1695" s="253">
        <v>0</v>
      </c>
      <c r="G1695" s="253">
        <v>0</v>
      </c>
      <c r="H1695" s="253">
        <v>0</v>
      </c>
      <c r="I1695" s="253">
        <v>0</v>
      </c>
      <c r="J1695" s="768"/>
      <c r="K1695" s="769"/>
      <c r="L1695" s="769"/>
      <c r="M1695" s="769"/>
      <c r="N1695" s="769"/>
      <c r="O1695" s="769"/>
    </row>
    <row r="1696" spans="1:15" s="215" customFormat="1" ht="15">
      <c r="A1696" s="445" t="s">
        <v>685</v>
      </c>
      <c r="B1696" s="241" t="s">
        <v>31</v>
      </c>
      <c r="C1696" s="253">
        <f t="shared" si="346"/>
        <v>31.5</v>
      </c>
      <c r="D1696" s="253">
        <v>31.5</v>
      </c>
      <c r="E1696" s="253">
        <v>0</v>
      </c>
      <c r="F1696" s="253">
        <v>0</v>
      </c>
      <c r="G1696" s="253">
        <v>0</v>
      </c>
      <c r="H1696" s="253">
        <v>0</v>
      </c>
      <c r="I1696" s="253">
        <v>0</v>
      </c>
      <c r="J1696" s="768"/>
      <c r="K1696" s="769"/>
      <c r="L1696" s="769"/>
      <c r="M1696" s="769"/>
      <c r="N1696" s="769"/>
      <c r="O1696" s="769"/>
    </row>
    <row r="1697" spans="1:15" s="215" customFormat="1">
      <c r="A1697" s="217"/>
      <c r="B1697" s="228" t="s">
        <v>32</v>
      </c>
      <c r="C1697" s="253">
        <f t="shared" si="346"/>
        <v>31.5</v>
      </c>
      <c r="D1697" s="253">
        <v>31.5</v>
      </c>
      <c r="E1697" s="253">
        <v>0</v>
      </c>
      <c r="F1697" s="253">
        <v>0</v>
      </c>
      <c r="G1697" s="253">
        <v>0</v>
      </c>
      <c r="H1697" s="253">
        <v>0</v>
      </c>
      <c r="I1697" s="253">
        <v>0</v>
      </c>
      <c r="J1697" s="768"/>
      <c r="K1697" s="769"/>
      <c r="L1697" s="769"/>
      <c r="M1697" s="769"/>
      <c r="N1697" s="769"/>
      <c r="O1697" s="769"/>
    </row>
    <row r="1698" spans="1:15" s="215" customFormat="1" ht="15">
      <c r="A1698" s="444" t="s">
        <v>686</v>
      </c>
      <c r="B1698" s="241" t="s">
        <v>31</v>
      </c>
      <c r="C1698" s="253">
        <f t="shared" si="346"/>
        <v>65</v>
      </c>
      <c r="D1698" s="253">
        <v>0</v>
      </c>
      <c r="E1698" s="64">
        <f>90-25</f>
        <v>65</v>
      </c>
      <c r="F1698" s="253">
        <v>0</v>
      </c>
      <c r="G1698" s="253">
        <v>0</v>
      </c>
      <c r="H1698" s="253">
        <v>0</v>
      </c>
      <c r="I1698" s="253">
        <v>0</v>
      </c>
    </row>
    <row r="1699" spans="1:15" s="211" customFormat="1">
      <c r="A1699" s="12"/>
      <c r="B1699" s="62" t="s">
        <v>32</v>
      </c>
      <c r="C1699" s="78">
        <f t="shared" si="346"/>
        <v>65</v>
      </c>
      <c r="D1699" s="64">
        <v>0</v>
      </c>
      <c r="E1699" s="64">
        <f>90-25</f>
        <v>65</v>
      </c>
      <c r="F1699" s="64">
        <v>0</v>
      </c>
      <c r="G1699" s="64">
        <v>0</v>
      </c>
      <c r="H1699" s="64">
        <v>0</v>
      </c>
      <c r="I1699" s="64">
        <v>0</v>
      </c>
    </row>
    <row r="1700" spans="1:15" s="215" customFormat="1" ht="15">
      <c r="A1700" s="444" t="s">
        <v>687</v>
      </c>
      <c r="B1700" s="241" t="s">
        <v>31</v>
      </c>
      <c r="C1700" s="253">
        <f t="shared" si="346"/>
        <v>14.5</v>
      </c>
      <c r="D1700" s="253">
        <v>0</v>
      </c>
      <c r="E1700" s="253">
        <f>18-3.5</f>
        <v>14.5</v>
      </c>
      <c r="F1700" s="253">
        <v>0</v>
      </c>
      <c r="G1700" s="253">
        <v>0</v>
      </c>
      <c r="H1700" s="253">
        <v>0</v>
      </c>
      <c r="I1700" s="253">
        <v>0</v>
      </c>
    </row>
    <row r="1701" spans="1:15" s="215" customFormat="1">
      <c r="A1701" s="217"/>
      <c r="B1701" s="228" t="s">
        <v>32</v>
      </c>
      <c r="C1701" s="253">
        <f t="shared" si="346"/>
        <v>14.5</v>
      </c>
      <c r="D1701" s="253">
        <v>0</v>
      </c>
      <c r="E1701" s="253">
        <f>18-3.5</f>
        <v>14.5</v>
      </c>
      <c r="F1701" s="253">
        <v>0</v>
      </c>
      <c r="G1701" s="253">
        <v>0</v>
      </c>
      <c r="H1701" s="253">
        <v>0</v>
      </c>
      <c r="I1701" s="253">
        <v>0</v>
      </c>
    </row>
    <row r="1702" spans="1:15" s="260" customFormat="1">
      <c r="A1702" s="337" t="s">
        <v>688</v>
      </c>
      <c r="B1702" s="465" t="s">
        <v>31</v>
      </c>
      <c r="C1702" s="307">
        <f t="shared" si="346"/>
        <v>99</v>
      </c>
      <c r="D1702" s="307">
        <f>D1704+D1706+D1708</f>
        <v>50</v>
      </c>
      <c r="E1702" s="307">
        <f t="shared" ref="E1702:I1702" si="362">E1704+E1706+E1708</f>
        <v>49</v>
      </c>
      <c r="F1702" s="307">
        <f t="shared" si="362"/>
        <v>0</v>
      </c>
      <c r="G1702" s="307">
        <f t="shared" si="362"/>
        <v>0</v>
      </c>
      <c r="H1702" s="307">
        <f t="shared" si="362"/>
        <v>0</v>
      </c>
      <c r="I1702" s="307">
        <f t="shared" si="362"/>
        <v>0</v>
      </c>
    </row>
    <row r="1703" spans="1:15" s="260" customFormat="1">
      <c r="A1703" s="341"/>
      <c r="B1703" s="305" t="s">
        <v>32</v>
      </c>
      <c r="C1703" s="307">
        <f t="shared" si="346"/>
        <v>99</v>
      </c>
      <c r="D1703" s="307">
        <f>D1705+D1707+D1709</f>
        <v>50</v>
      </c>
      <c r="E1703" s="307">
        <f t="shared" ref="E1703:I1703" si="363">E1705+E1707+E1709</f>
        <v>49</v>
      </c>
      <c r="F1703" s="307">
        <f t="shared" si="363"/>
        <v>0</v>
      </c>
      <c r="G1703" s="307">
        <f t="shared" si="363"/>
        <v>0</v>
      </c>
      <c r="H1703" s="307">
        <f t="shared" si="363"/>
        <v>0</v>
      </c>
      <c r="I1703" s="307">
        <f t="shared" si="363"/>
        <v>0</v>
      </c>
    </row>
    <row r="1704" spans="1:15" s="215" customFormat="1" ht="15">
      <c r="A1704" s="481" t="s">
        <v>689</v>
      </c>
      <c r="B1704" s="241" t="s">
        <v>31</v>
      </c>
      <c r="C1704" s="253">
        <f t="shared" si="346"/>
        <v>50</v>
      </c>
      <c r="D1704" s="253">
        <v>50</v>
      </c>
      <c r="E1704" s="253">
        <v>0</v>
      </c>
      <c r="F1704" s="253">
        <v>0</v>
      </c>
      <c r="G1704" s="253">
        <v>0</v>
      </c>
      <c r="H1704" s="253">
        <v>0</v>
      </c>
      <c r="I1704" s="253">
        <v>0</v>
      </c>
      <c r="J1704" s="768"/>
      <c r="K1704" s="769"/>
      <c r="L1704" s="769"/>
      <c r="M1704" s="769"/>
      <c r="N1704" s="769"/>
      <c r="O1704" s="769"/>
    </row>
    <row r="1705" spans="1:15" s="215" customFormat="1">
      <c r="A1705" s="217"/>
      <c r="B1705" s="228" t="s">
        <v>32</v>
      </c>
      <c r="C1705" s="253">
        <f t="shared" si="346"/>
        <v>50</v>
      </c>
      <c r="D1705" s="253">
        <v>50</v>
      </c>
      <c r="E1705" s="253">
        <v>0</v>
      </c>
      <c r="F1705" s="253">
        <v>0</v>
      </c>
      <c r="G1705" s="253">
        <v>0</v>
      </c>
      <c r="H1705" s="253">
        <v>0</v>
      </c>
      <c r="I1705" s="253">
        <v>0</v>
      </c>
      <c r="J1705" s="768"/>
      <c r="K1705" s="769"/>
      <c r="L1705" s="769"/>
      <c r="M1705" s="769"/>
      <c r="N1705" s="769"/>
      <c r="O1705" s="769"/>
    </row>
    <row r="1706" spans="1:15" s="215" customFormat="1" ht="15">
      <c r="A1706" s="580" t="s">
        <v>690</v>
      </c>
      <c r="B1706" s="241" t="s">
        <v>31</v>
      </c>
      <c r="C1706" s="253">
        <f t="shared" si="346"/>
        <v>14</v>
      </c>
      <c r="D1706" s="253">
        <v>0</v>
      </c>
      <c r="E1706" s="253">
        <v>14</v>
      </c>
      <c r="F1706" s="253">
        <v>0</v>
      </c>
      <c r="G1706" s="253">
        <v>0</v>
      </c>
      <c r="H1706" s="253">
        <v>0</v>
      </c>
      <c r="I1706" s="253">
        <v>0</v>
      </c>
    </row>
    <row r="1707" spans="1:15" s="211" customFormat="1">
      <c r="A1707" s="12"/>
      <c r="B1707" s="62" t="s">
        <v>32</v>
      </c>
      <c r="C1707" s="78">
        <f t="shared" si="346"/>
        <v>14</v>
      </c>
      <c r="D1707" s="64">
        <v>0</v>
      </c>
      <c r="E1707" s="64">
        <v>14</v>
      </c>
      <c r="F1707" s="64">
        <v>0</v>
      </c>
      <c r="G1707" s="64">
        <v>0</v>
      </c>
      <c r="H1707" s="64">
        <v>0</v>
      </c>
      <c r="I1707" s="64">
        <v>0</v>
      </c>
    </row>
    <row r="1708" spans="1:15" s="215" customFormat="1" ht="15">
      <c r="A1708" s="492" t="s">
        <v>691</v>
      </c>
      <c r="B1708" s="241" t="s">
        <v>31</v>
      </c>
      <c r="C1708" s="253">
        <f t="shared" ref="C1708:C1709" si="364">D1708+E1708+F1708+G1708+H1708+I1708</f>
        <v>35</v>
      </c>
      <c r="D1708" s="253">
        <v>0</v>
      </c>
      <c r="E1708" s="253">
        <v>35</v>
      </c>
      <c r="F1708" s="253">
        <v>0</v>
      </c>
      <c r="G1708" s="253">
        <v>0</v>
      </c>
      <c r="H1708" s="253">
        <v>0</v>
      </c>
      <c r="I1708" s="253">
        <v>0</v>
      </c>
    </row>
    <row r="1709" spans="1:15" s="211" customFormat="1">
      <c r="A1709" s="12"/>
      <c r="B1709" s="62" t="s">
        <v>32</v>
      </c>
      <c r="C1709" s="78">
        <f t="shared" si="364"/>
        <v>35</v>
      </c>
      <c r="D1709" s="64">
        <v>0</v>
      </c>
      <c r="E1709" s="64">
        <v>35</v>
      </c>
      <c r="F1709" s="64">
        <v>0</v>
      </c>
      <c r="G1709" s="64">
        <v>0</v>
      </c>
      <c r="H1709" s="64">
        <v>0</v>
      </c>
      <c r="I1709" s="64">
        <v>0</v>
      </c>
    </row>
    <row r="1710" spans="1:15" s="127" customFormat="1" ht="14.25">
      <c r="A1710" s="314" t="s">
        <v>692</v>
      </c>
      <c r="B1710" s="125" t="s">
        <v>31</v>
      </c>
      <c r="C1710" s="126">
        <f t="shared" si="346"/>
        <v>10</v>
      </c>
      <c r="D1710" s="126">
        <f>D1712</f>
        <v>0</v>
      </c>
      <c r="E1710" s="126">
        <f t="shared" ref="E1710:I1711" si="365">E1712</f>
        <v>10</v>
      </c>
      <c r="F1710" s="126">
        <f t="shared" si="365"/>
        <v>0</v>
      </c>
      <c r="G1710" s="126">
        <f t="shared" si="365"/>
        <v>0</v>
      </c>
      <c r="H1710" s="126">
        <f t="shared" si="365"/>
        <v>0</v>
      </c>
      <c r="I1710" s="126">
        <f t="shared" si="365"/>
        <v>0</v>
      </c>
    </row>
    <row r="1711" spans="1:15" s="127" customFormat="1">
      <c r="A1711" s="135"/>
      <c r="B1711" s="128" t="s">
        <v>32</v>
      </c>
      <c r="C1711" s="126">
        <f t="shared" si="346"/>
        <v>10</v>
      </c>
      <c r="D1711" s="126">
        <f>D1713</f>
        <v>0</v>
      </c>
      <c r="E1711" s="126">
        <f t="shared" si="365"/>
        <v>10</v>
      </c>
      <c r="F1711" s="126">
        <f t="shared" si="365"/>
        <v>0</v>
      </c>
      <c r="G1711" s="126">
        <f t="shared" si="365"/>
        <v>0</v>
      </c>
      <c r="H1711" s="126">
        <f t="shared" si="365"/>
        <v>0</v>
      </c>
      <c r="I1711" s="126">
        <f t="shared" si="365"/>
        <v>0</v>
      </c>
    </row>
    <row r="1712" spans="1:15" s="215" customFormat="1" ht="15">
      <c r="A1712" s="452" t="s">
        <v>693</v>
      </c>
      <c r="B1712" s="241" t="s">
        <v>31</v>
      </c>
      <c r="C1712" s="253">
        <f t="shared" ref="C1712:C1733" si="366">D1712+E1712+F1712+G1712+H1712+I1712</f>
        <v>10</v>
      </c>
      <c r="D1712" s="253">
        <v>0</v>
      </c>
      <c r="E1712" s="253">
        <v>10</v>
      </c>
      <c r="F1712" s="253">
        <v>0</v>
      </c>
      <c r="G1712" s="253">
        <v>0</v>
      </c>
      <c r="H1712" s="253">
        <v>0</v>
      </c>
      <c r="I1712" s="253">
        <v>0</v>
      </c>
    </row>
    <row r="1713" spans="1:9" s="211" customFormat="1">
      <c r="A1713" s="12"/>
      <c r="B1713" s="62" t="s">
        <v>32</v>
      </c>
      <c r="C1713" s="78">
        <f t="shared" si="366"/>
        <v>10</v>
      </c>
      <c r="D1713" s="64">
        <v>0</v>
      </c>
      <c r="E1713" s="64">
        <v>10</v>
      </c>
      <c r="F1713" s="64">
        <v>0</v>
      </c>
      <c r="G1713" s="64">
        <v>0</v>
      </c>
      <c r="H1713" s="64">
        <v>0</v>
      </c>
      <c r="I1713" s="64">
        <v>0</v>
      </c>
    </row>
    <row r="1714" spans="1:9" s="127" customFormat="1" ht="14.25">
      <c r="A1714" s="314" t="s">
        <v>694</v>
      </c>
      <c r="B1714" s="125" t="s">
        <v>31</v>
      </c>
      <c r="C1714" s="126">
        <f t="shared" si="366"/>
        <v>66</v>
      </c>
      <c r="D1714" s="126">
        <f>D1716+D1718+D1720</f>
        <v>0</v>
      </c>
      <c r="E1714" s="126">
        <f t="shared" ref="E1714:I1714" si="367">E1716+E1718+E1720</f>
        <v>66</v>
      </c>
      <c r="F1714" s="126">
        <f t="shared" si="367"/>
        <v>0</v>
      </c>
      <c r="G1714" s="126">
        <f t="shared" si="367"/>
        <v>0</v>
      </c>
      <c r="H1714" s="126">
        <f t="shared" si="367"/>
        <v>0</v>
      </c>
      <c r="I1714" s="126">
        <f t="shared" si="367"/>
        <v>0</v>
      </c>
    </row>
    <row r="1715" spans="1:9" s="127" customFormat="1">
      <c r="A1715" s="135"/>
      <c r="B1715" s="128" t="s">
        <v>32</v>
      </c>
      <c r="C1715" s="126">
        <f t="shared" si="366"/>
        <v>66</v>
      </c>
      <c r="D1715" s="126">
        <f>D1717+D1719+D1721</f>
        <v>0</v>
      </c>
      <c r="E1715" s="126">
        <f t="shared" ref="E1715:I1715" si="368">E1717+E1719+E1721</f>
        <v>66</v>
      </c>
      <c r="F1715" s="126">
        <f t="shared" si="368"/>
        <v>0</v>
      </c>
      <c r="G1715" s="126">
        <f t="shared" si="368"/>
        <v>0</v>
      </c>
      <c r="H1715" s="126">
        <f t="shared" si="368"/>
        <v>0</v>
      </c>
      <c r="I1715" s="126">
        <f t="shared" si="368"/>
        <v>0</v>
      </c>
    </row>
    <row r="1716" spans="1:9" s="215" customFormat="1">
      <c r="A1716" s="625" t="s">
        <v>695</v>
      </c>
      <c r="B1716" s="241" t="s">
        <v>31</v>
      </c>
      <c r="C1716" s="253">
        <f t="shared" si="366"/>
        <v>43</v>
      </c>
      <c r="D1716" s="253">
        <v>0</v>
      </c>
      <c r="E1716" s="253">
        <v>43</v>
      </c>
      <c r="F1716" s="253">
        <v>0</v>
      </c>
      <c r="G1716" s="253">
        <v>0</v>
      </c>
      <c r="H1716" s="253">
        <v>0</v>
      </c>
      <c r="I1716" s="253">
        <v>0</v>
      </c>
    </row>
    <row r="1717" spans="1:9" s="211" customFormat="1">
      <c r="A1717" s="12"/>
      <c r="B1717" s="62" t="s">
        <v>32</v>
      </c>
      <c r="C1717" s="78">
        <f t="shared" si="366"/>
        <v>43</v>
      </c>
      <c r="D1717" s="64">
        <v>0</v>
      </c>
      <c r="E1717" s="64">
        <v>43</v>
      </c>
      <c r="F1717" s="64">
        <v>0</v>
      </c>
      <c r="G1717" s="64">
        <v>0</v>
      </c>
      <c r="H1717" s="64">
        <v>0</v>
      </c>
      <c r="I1717" s="64">
        <v>0</v>
      </c>
    </row>
    <row r="1718" spans="1:9" s="215" customFormat="1" ht="15">
      <c r="A1718" s="492" t="s">
        <v>691</v>
      </c>
      <c r="B1718" s="241" t="s">
        <v>31</v>
      </c>
      <c r="C1718" s="253">
        <f t="shared" ref="C1718:C1719" si="369">D1718+E1718+F1718+G1718+H1718+I1718</f>
        <v>12</v>
      </c>
      <c r="D1718" s="253">
        <v>0</v>
      </c>
      <c r="E1718" s="253">
        <v>12</v>
      </c>
      <c r="F1718" s="253">
        <v>0</v>
      </c>
      <c r="G1718" s="253">
        <v>0</v>
      </c>
      <c r="H1718" s="253">
        <v>0</v>
      </c>
      <c r="I1718" s="253">
        <v>0</v>
      </c>
    </row>
    <row r="1719" spans="1:9" s="211" customFormat="1">
      <c r="A1719" s="12"/>
      <c r="B1719" s="62" t="s">
        <v>32</v>
      </c>
      <c r="C1719" s="78">
        <f t="shared" si="369"/>
        <v>12</v>
      </c>
      <c r="D1719" s="64">
        <v>0</v>
      </c>
      <c r="E1719" s="64">
        <v>12</v>
      </c>
      <c r="F1719" s="64">
        <v>0</v>
      </c>
      <c r="G1719" s="64">
        <v>0</v>
      </c>
      <c r="H1719" s="64">
        <v>0</v>
      </c>
      <c r="I1719" s="64">
        <v>0</v>
      </c>
    </row>
    <row r="1720" spans="1:9" s="215" customFormat="1" ht="15">
      <c r="A1720" s="492" t="s">
        <v>696</v>
      </c>
      <c r="B1720" s="241" t="s">
        <v>31</v>
      </c>
      <c r="C1720" s="253">
        <f t="shared" ref="C1720:C1721" si="370">D1720+E1720+F1720+G1720+H1720+I1720</f>
        <v>11</v>
      </c>
      <c r="D1720" s="253">
        <v>0</v>
      </c>
      <c r="E1720" s="253">
        <v>11</v>
      </c>
      <c r="F1720" s="253">
        <v>0</v>
      </c>
      <c r="G1720" s="253">
        <v>0</v>
      </c>
      <c r="H1720" s="253">
        <v>0</v>
      </c>
      <c r="I1720" s="253">
        <v>0</v>
      </c>
    </row>
    <row r="1721" spans="1:9" s="211" customFormat="1">
      <c r="A1721" s="12"/>
      <c r="B1721" s="62" t="s">
        <v>32</v>
      </c>
      <c r="C1721" s="78">
        <f t="shared" si="370"/>
        <v>11</v>
      </c>
      <c r="D1721" s="64">
        <v>0</v>
      </c>
      <c r="E1721" s="64">
        <v>11</v>
      </c>
      <c r="F1721" s="64">
        <v>0</v>
      </c>
      <c r="G1721" s="64">
        <v>0</v>
      </c>
      <c r="H1721" s="64">
        <v>0</v>
      </c>
      <c r="I1721" s="64">
        <v>0</v>
      </c>
    </row>
    <row r="1722" spans="1:9" s="127" customFormat="1" ht="16.5" customHeight="1">
      <c r="A1722" s="13" t="s">
        <v>44</v>
      </c>
      <c r="B1722" s="125" t="s">
        <v>31</v>
      </c>
      <c r="C1722" s="126">
        <f t="shared" si="366"/>
        <v>7</v>
      </c>
      <c r="D1722" s="126">
        <f>D1724+D1728</f>
        <v>0</v>
      </c>
      <c r="E1722" s="126">
        <f t="shared" ref="E1722:I1723" si="371">E1724+E1728</f>
        <v>7</v>
      </c>
      <c r="F1722" s="126">
        <f t="shared" si="371"/>
        <v>0</v>
      </c>
      <c r="G1722" s="126">
        <f t="shared" si="371"/>
        <v>0</v>
      </c>
      <c r="H1722" s="126">
        <f t="shared" si="371"/>
        <v>0</v>
      </c>
      <c r="I1722" s="126">
        <f t="shared" si="371"/>
        <v>0</v>
      </c>
    </row>
    <row r="1723" spans="1:9" s="127" customFormat="1">
      <c r="A1723" s="135"/>
      <c r="B1723" s="128" t="s">
        <v>32</v>
      </c>
      <c r="C1723" s="126">
        <f t="shared" si="366"/>
        <v>7</v>
      </c>
      <c r="D1723" s="126">
        <f>D1725+D1729</f>
        <v>0</v>
      </c>
      <c r="E1723" s="126">
        <f t="shared" si="371"/>
        <v>7</v>
      </c>
      <c r="F1723" s="126">
        <f t="shared" si="371"/>
        <v>0</v>
      </c>
      <c r="G1723" s="126">
        <f t="shared" si="371"/>
        <v>0</v>
      </c>
      <c r="H1723" s="126">
        <f t="shared" si="371"/>
        <v>0</v>
      </c>
      <c r="I1723" s="126">
        <f t="shared" si="371"/>
        <v>0</v>
      </c>
    </row>
    <row r="1724" spans="1:9" s="127" customFormat="1" ht="14.25">
      <c r="A1724" s="314" t="s">
        <v>697</v>
      </c>
      <c r="B1724" s="125" t="s">
        <v>31</v>
      </c>
      <c r="C1724" s="126">
        <f t="shared" si="366"/>
        <v>2</v>
      </c>
      <c r="D1724" s="126">
        <f>D1726</f>
        <v>0</v>
      </c>
      <c r="E1724" s="126">
        <f t="shared" ref="E1724:I1725" si="372">E1726</f>
        <v>2</v>
      </c>
      <c r="F1724" s="126">
        <f t="shared" si="372"/>
        <v>0</v>
      </c>
      <c r="G1724" s="126">
        <f t="shared" si="372"/>
        <v>0</v>
      </c>
      <c r="H1724" s="126">
        <f t="shared" si="372"/>
        <v>0</v>
      </c>
      <c r="I1724" s="126">
        <f t="shared" si="372"/>
        <v>0</v>
      </c>
    </row>
    <row r="1725" spans="1:9" s="127" customFormat="1">
      <c r="A1725" s="135"/>
      <c r="B1725" s="128" t="s">
        <v>32</v>
      </c>
      <c r="C1725" s="126">
        <f t="shared" si="366"/>
        <v>2</v>
      </c>
      <c r="D1725" s="126">
        <f>D1727</f>
        <v>0</v>
      </c>
      <c r="E1725" s="126">
        <f t="shared" si="372"/>
        <v>2</v>
      </c>
      <c r="F1725" s="126">
        <f t="shared" si="372"/>
        <v>0</v>
      </c>
      <c r="G1725" s="126">
        <f t="shared" si="372"/>
        <v>0</v>
      </c>
      <c r="H1725" s="126">
        <f t="shared" si="372"/>
        <v>0</v>
      </c>
      <c r="I1725" s="126">
        <f t="shared" si="372"/>
        <v>0</v>
      </c>
    </row>
    <row r="1726" spans="1:9" s="215" customFormat="1" ht="15">
      <c r="A1726" s="444" t="s">
        <v>698</v>
      </c>
      <c r="B1726" s="241" t="s">
        <v>31</v>
      </c>
      <c r="C1726" s="253">
        <f t="shared" si="366"/>
        <v>2</v>
      </c>
      <c r="D1726" s="253">
        <v>0</v>
      </c>
      <c r="E1726" s="253">
        <v>2</v>
      </c>
      <c r="F1726" s="253">
        <v>0</v>
      </c>
      <c r="G1726" s="253">
        <v>0</v>
      </c>
      <c r="H1726" s="253">
        <v>0</v>
      </c>
      <c r="I1726" s="253">
        <v>0</v>
      </c>
    </row>
    <row r="1727" spans="1:9" s="215" customFormat="1">
      <c r="A1727" s="217"/>
      <c r="B1727" s="228" t="s">
        <v>32</v>
      </c>
      <c r="C1727" s="253">
        <f t="shared" si="366"/>
        <v>2</v>
      </c>
      <c r="D1727" s="253">
        <v>0</v>
      </c>
      <c r="E1727" s="253">
        <v>2</v>
      </c>
      <c r="F1727" s="253">
        <v>0</v>
      </c>
      <c r="G1727" s="253">
        <v>0</v>
      </c>
      <c r="H1727" s="253">
        <v>0</v>
      </c>
      <c r="I1727" s="253">
        <v>0</v>
      </c>
    </row>
    <row r="1728" spans="1:9" s="260" customFormat="1" ht="14.25">
      <c r="A1728" s="314" t="s">
        <v>699</v>
      </c>
      <c r="B1728" s="465" t="s">
        <v>31</v>
      </c>
      <c r="C1728" s="307">
        <f t="shared" si="366"/>
        <v>5</v>
      </c>
      <c r="D1728" s="307">
        <f>D1730+D1732</f>
        <v>0</v>
      </c>
      <c r="E1728" s="307">
        <f t="shared" ref="E1728:I1729" si="373">E1730+E1732</f>
        <v>5</v>
      </c>
      <c r="F1728" s="307">
        <f t="shared" si="373"/>
        <v>0</v>
      </c>
      <c r="G1728" s="307">
        <f t="shared" si="373"/>
        <v>0</v>
      </c>
      <c r="H1728" s="307">
        <f t="shared" si="373"/>
        <v>0</v>
      </c>
      <c r="I1728" s="307">
        <f t="shared" si="373"/>
        <v>0</v>
      </c>
    </row>
    <row r="1729" spans="1:9" s="260" customFormat="1">
      <c r="A1729" s="341"/>
      <c r="B1729" s="305" t="s">
        <v>32</v>
      </c>
      <c r="C1729" s="307">
        <f t="shared" si="366"/>
        <v>5</v>
      </c>
      <c r="D1729" s="307">
        <f>D1731+D1733</f>
        <v>0</v>
      </c>
      <c r="E1729" s="307">
        <f t="shared" si="373"/>
        <v>5</v>
      </c>
      <c r="F1729" s="307">
        <f t="shared" si="373"/>
        <v>0</v>
      </c>
      <c r="G1729" s="307">
        <f t="shared" si="373"/>
        <v>0</v>
      </c>
      <c r="H1729" s="307">
        <f t="shared" si="373"/>
        <v>0</v>
      </c>
      <c r="I1729" s="307">
        <f t="shared" si="373"/>
        <v>0</v>
      </c>
    </row>
    <row r="1730" spans="1:9" s="215" customFormat="1" ht="15">
      <c r="A1730" s="444" t="s">
        <v>698</v>
      </c>
      <c r="B1730" s="241" t="s">
        <v>31</v>
      </c>
      <c r="C1730" s="253">
        <f t="shared" si="366"/>
        <v>3</v>
      </c>
      <c r="D1730" s="253">
        <v>0</v>
      </c>
      <c r="E1730" s="253">
        <v>3</v>
      </c>
      <c r="F1730" s="253">
        <v>0</v>
      </c>
      <c r="G1730" s="253">
        <v>0</v>
      </c>
      <c r="H1730" s="253">
        <v>0</v>
      </c>
      <c r="I1730" s="253">
        <v>0</v>
      </c>
    </row>
    <row r="1731" spans="1:9" s="215" customFormat="1">
      <c r="A1731" s="217"/>
      <c r="B1731" s="228" t="s">
        <v>32</v>
      </c>
      <c r="C1731" s="253">
        <f t="shared" si="366"/>
        <v>3</v>
      </c>
      <c r="D1731" s="253">
        <v>0</v>
      </c>
      <c r="E1731" s="253">
        <v>3</v>
      </c>
      <c r="F1731" s="253">
        <v>0</v>
      </c>
      <c r="G1731" s="253">
        <v>0</v>
      </c>
      <c r="H1731" s="253">
        <v>0</v>
      </c>
      <c r="I1731" s="253">
        <v>0</v>
      </c>
    </row>
    <row r="1732" spans="1:9" s="215" customFormat="1" ht="15">
      <c r="A1732" s="444" t="s">
        <v>700</v>
      </c>
      <c r="B1732" s="241" t="s">
        <v>31</v>
      </c>
      <c r="C1732" s="253">
        <f t="shared" si="366"/>
        <v>2</v>
      </c>
      <c r="D1732" s="253">
        <v>0</v>
      </c>
      <c r="E1732" s="253">
        <v>2</v>
      </c>
      <c r="F1732" s="253">
        <v>0</v>
      </c>
      <c r="G1732" s="253">
        <v>0</v>
      </c>
      <c r="H1732" s="253">
        <v>0</v>
      </c>
      <c r="I1732" s="253">
        <v>0</v>
      </c>
    </row>
    <row r="1733" spans="1:9" s="211" customFormat="1">
      <c r="A1733" s="12"/>
      <c r="B1733" s="62" t="s">
        <v>32</v>
      </c>
      <c r="C1733" s="78">
        <f t="shared" si="366"/>
        <v>2</v>
      </c>
      <c r="D1733" s="64">
        <v>0</v>
      </c>
      <c r="E1733" s="64">
        <v>2</v>
      </c>
      <c r="F1733" s="64">
        <v>0</v>
      </c>
      <c r="G1733" s="64">
        <v>0</v>
      </c>
      <c r="H1733" s="64">
        <v>0</v>
      </c>
      <c r="I1733" s="64">
        <v>0</v>
      </c>
    </row>
    <row r="1734" spans="1:9">
      <c r="A1734" s="729" t="s">
        <v>701</v>
      </c>
      <c r="B1734" s="731"/>
      <c r="C1734" s="731"/>
      <c r="D1734" s="731"/>
      <c r="E1734" s="731"/>
      <c r="F1734" s="731"/>
      <c r="G1734" s="731"/>
      <c r="H1734" s="731"/>
      <c r="I1734" s="732"/>
    </row>
    <row r="1735" spans="1:9">
      <c r="A1735" s="31" t="s">
        <v>57</v>
      </c>
      <c r="B1735" s="162" t="s">
        <v>31</v>
      </c>
      <c r="C1735" s="84">
        <f t="shared" ref="C1735:C1748" si="374">D1735+E1735+F1735+G1735+H1735+I1735</f>
        <v>821.5</v>
      </c>
      <c r="D1735" s="72">
        <f t="shared" ref="D1735:I1742" si="375">D1737</f>
        <v>410.5</v>
      </c>
      <c r="E1735" s="72">
        <f t="shared" si="375"/>
        <v>411</v>
      </c>
      <c r="F1735" s="72">
        <f t="shared" si="375"/>
        <v>0</v>
      </c>
      <c r="G1735" s="72">
        <f t="shared" si="375"/>
        <v>0</v>
      </c>
      <c r="H1735" s="72">
        <f t="shared" si="375"/>
        <v>0</v>
      </c>
      <c r="I1735" s="72">
        <f t="shared" si="375"/>
        <v>0</v>
      </c>
    </row>
    <row r="1736" spans="1:9">
      <c r="A1736" s="21" t="s">
        <v>90</v>
      </c>
      <c r="B1736" s="4" t="s">
        <v>32</v>
      </c>
      <c r="C1736" s="84">
        <f t="shared" si="374"/>
        <v>821.5</v>
      </c>
      <c r="D1736" s="72">
        <f t="shared" si="375"/>
        <v>410.5</v>
      </c>
      <c r="E1736" s="72">
        <f t="shared" si="375"/>
        <v>411</v>
      </c>
      <c r="F1736" s="72">
        <f t="shared" si="375"/>
        <v>0</v>
      </c>
      <c r="G1736" s="72">
        <f t="shared" si="375"/>
        <v>0</v>
      </c>
      <c r="H1736" s="72">
        <f t="shared" si="375"/>
        <v>0</v>
      </c>
      <c r="I1736" s="72">
        <f t="shared" si="375"/>
        <v>0</v>
      </c>
    </row>
    <row r="1737" spans="1:9">
      <c r="A1737" s="58" t="s">
        <v>140</v>
      </c>
      <c r="B1737" s="24" t="s">
        <v>31</v>
      </c>
      <c r="C1737" s="84">
        <f t="shared" si="374"/>
        <v>821.5</v>
      </c>
      <c r="D1737" s="72">
        <f t="shared" si="375"/>
        <v>410.5</v>
      </c>
      <c r="E1737" s="72">
        <f t="shared" si="375"/>
        <v>411</v>
      </c>
      <c r="F1737" s="72">
        <f t="shared" si="375"/>
        <v>0</v>
      </c>
      <c r="G1737" s="72">
        <f t="shared" si="375"/>
        <v>0</v>
      </c>
      <c r="H1737" s="72">
        <f t="shared" si="375"/>
        <v>0</v>
      </c>
      <c r="I1737" s="72">
        <f t="shared" si="375"/>
        <v>0</v>
      </c>
    </row>
    <row r="1738" spans="1:9">
      <c r="A1738" s="21" t="s">
        <v>141</v>
      </c>
      <c r="B1738" s="26" t="s">
        <v>32</v>
      </c>
      <c r="C1738" s="84">
        <f t="shared" si="374"/>
        <v>821.5</v>
      </c>
      <c r="D1738" s="72">
        <f t="shared" si="375"/>
        <v>410.5</v>
      </c>
      <c r="E1738" s="72">
        <f t="shared" si="375"/>
        <v>411</v>
      </c>
      <c r="F1738" s="72">
        <f t="shared" si="375"/>
        <v>0</v>
      </c>
      <c r="G1738" s="72">
        <f t="shared" si="375"/>
        <v>0</v>
      </c>
      <c r="H1738" s="72">
        <f t="shared" si="375"/>
        <v>0</v>
      </c>
      <c r="I1738" s="72">
        <f t="shared" si="375"/>
        <v>0</v>
      </c>
    </row>
    <row r="1739" spans="1:9">
      <c r="A1739" s="19" t="s">
        <v>39</v>
      </c>
      <c r="B1739" s="3" t="s">
        <v>31</v>
      </c>
      <c r="C1739" s="84">
        <f t="shared" si="374"/>
        <v>821.5</v>
      </c>
      <c r="D1739" s="72">
        <f t="shared" si="375"/>
        <v>410.5</v>
      </c>
      <c r="E1739" s="72">
        <f t="shared" si="375"/>
        <v>411</v>
      </c>
      <c r="F1739" s="72">
        <f t="shared" si="375"/>
        <v>0</v>
      </c>
      <c r="G1739" s="72">
        <f t="shared" si="375"/>
        <v>0</v>
      </c>
      <c r="H1739" s="72">
        <f t="shared" si="375"/>
        <v>0</v>
      </c>
      <c r="I1739" s="72">
        <f t="shared" si="375"/>
        <v>0</v>
      </c>
    </row>
    <row r="1740" spans="1:9">
      <c r="A1740" s="16"/>
      <c r="B1740" s="4" t="s">
        <v>32</v>
      </c>
      <c r="C1740" s="84">
        <f t="shared" si="374"/>
        <v>821.5</v>
      </c>
      <c r="D1740" s="72">
        <f t="shared" si="375"/>
        <v>410.5</v>
      </c>
      <c r="E1740" s="72">
        <f t="shared" si="375"/>
        <v>411</v>
      </c>
      <c r="F1740" s="72">
        <f t="shared" si="375"/>
        <v>0</v>
      </c>
      <c r="G1740" s="72">
        <f t="shared" si="375"/>
        <v>0</v>
      </c>
      <c r="H1740" s="72">
        <f t="shared" si="375"/>
        <v>0</v>
      </c>
      <c r="I1740" s="72">
        <f t="shared" si="375"/>
        <v>0</v>
      </c>
    </row>
    <row r="1741" spans="1:9">
      <c r="A1741" s="28" t="s">
        <v>53</v>
      </c>
      <c r="B1741" s="25" t="s">
        <v>31</v>
      </c>
      <c r="C1741" s="84">
        <f t="shared" si="374"/>
        <v>821.5</v>
      </c>
      <c r="D1741" s="72">
        <f t="shared" si="375"/>
        <v>410.5</v>
      </c>
      <c r="E1741" s="72">
        <f t="shared" si="375"/>
        <v>411</v>
      </c>
      <c r="F1741" s="72">
        <f t="shared" si="375"/>
        <v>0</v>
      </c>
      <c r="G1741" s="72">
        <f t="shared" si="375"/>
        <v>0</v>
      </c>
      <c r="H1741" s="72">
        <f t="shared" si="375"/>
        <v>0</v>
      </c>
      <c r="I1741" s="72">
        <f t="shared" si="375"/>
        <v>0</v>
      </c>
    </row>
    <row r="1742" spans="1:9">
      <c r="A1742" s="10"/>
      <c r="B1742" s="33" t="s">
        <v>32</v>
      </c>
      <c r="C1742" s="84">
        <f t="shared" si="374"/>
        <v>821.5</v>
      </c>
      <c r="D1742" s="72">
        <f t="shared" si="375"/>
        <v>410.5</v>
      </c>
      <c r="E1742" s="72">
        <f t="shared" si="375"/>
        <v>411</v>
      </c>
      <c r="F1742" s="72">
        <f t="shared" si="375"/>
        <v>0</v>
      </c>
      <c r="G1742" s="72">
        <f t="shared" si="375"/>
        <v>0</v>
      </c>
      <c r="H1742" s="72">
        <f t="shared" si="375"/>
        <v>0</v>
      </c>
      <c r="I1742" s="72">
        <f t="shared" si="375"/>
        <v>0</v>
      </c>
    </row>
    <row r="1743" spans="1:9" s="95" customFormat="1">
      <c r="A1743" s="96" t="s">
        <v>42</v>
      </c>
      <c r="B1743" s="130" t="s">
        <v>31</v>
      </c>
      <c r="C1743" s="84">
        <f t="shared" si="374"/>
        <v>821.5</v>
      </c>
      <c r="D1743" s="192">
        <f>D1745+D1747</f>
        <v>410.5</v>
      </c>
      <c r="E1743" s="192">
        <f t="shared" ref="E1743:I1744" si="376">E1745+E1747</f>
        <v>411</v>
      </c>
      <c r="F1743" s="192">
        <f t="shared" si="376"/>
        <v>0</v>
      </c>
      <c r="G1743" s="192">
        <f t="shared" si="376"/>
        <v>0</v>
      </c>
      <c r="H1743" s="192">
        <f t="shared" si="376"/>
        <v>0</v>
      </c>
      <c r="I1743" s="192">
        <f t="shared" si="376"/>
        <v>0</v>
      </c>
    </row>
    <row r="1744" spans="1:9" s="95" customFormat="1">
      <c r="A1744" s="132"/>
      <c r="B1744" s="133" t="s">
        <v>32</v>
      </c>
      <c r="C1744" s="84">
        <f t="shared" si="374"/>
        <v>821.5</v>
      </c>
      <c r="D1744" s="192">
        <f>D1746+D1748</f>
        <v>410.5</v>
      </c>
      <c r="E1744" s="192">
        <f t="shared" si="376"/>
        <v>411</v>
      </c>
      <c r="F1744" s="192">
        <f t="shared" si="376"/>
        <v>0</v>
      </c>
      <c r="G1744" s="192">
        <f t="shared" si="376"/>
        <v>0</v>
      </c>
      <c r="H1744" s="192">
        <f t="shared" si="376"/>
        <v>0</v>
      </c>
      <c r="I1744" s="192">
        <f t="shared" si="376"/>
        <v>0</v>
      </c>
    </row>
    <row r="1745" spans="1:9" s="215" customFormat="1" ht="15">
      <c r="A1745" s="447" t="s">
        <v>702</v>
      </c>
      <c r="B1745" s="230" t="s">
        <v>31</v>
      </c>
      <c r="C1745" s="253">
        <f t="shared" si="374"/>
        <v>410.5</v>
      </c>
      <c r="D1745" s="253">
        <v>410.5</v>
      </c>
      <c r="E1745" s="253">
        <v>0</v>
      </c>
      <c r="F1745" s="253">
        <v>0</v>
      </c>
      <c r="G1745" s="253">
        <v>0</v>
      </c>
      <c r="H1745" s="253">
        <v>0</v>
      </c>
      <c r="I1745" s="253">
        <v>0</v>
      </c>
    </row>
    <row r="1746" spans="1:9" s="215" customFormat="1">
      <c r="A1746" s="217"/>
      <c r="B1746" s="220" t="s">
        <v>32</v>
      </c>
      <c r="C1746" s="205">
        <f t="shared" si="374"/>
        <v>410.5</v>
      </c>
      <c r="D1746" s="205">
        <v>410.5</v>
      </c>
      <c r="E1746" s="205">
        <v>0</v>
      </c>
      <c r="F1746" s="205">
        <v>0</v>
      </c>
      <c r="G1746" s="205">
        <v>0</v>
      </c>
      <c r="H1746" s="205">
        <v>0</v>
      </c>
      <c r="I1746" s="205">
        <v>0</v>
      </c>
    </row>
    <row r="1747" spans="1:9" s="215" customFormat="1" ht="15">
      <c r="A1747" s="447" t="s">
        <v>703</v>
      </c>
      <c r="B1747" s="230" t="s">
        <v>31</v>
      </c>
      <c r="C1747" s="253">
        <f t="shared" si="374"/>
        <v>411</v>
      </c>
      <c r="D1747" s="253">
        <v>0</v>
      </c>
      <c r="E1747" s="72">
        <f>405+6</f>
        <v>411</v>
      </c>
      <c r="F1747" s="253">
        <v>0</v>
      </c>
      <c r="G1747" s="253">
        <v>0</v>
      </c>
      <c r="H1747" s="253">
        <v>0</v>
      </c>
      <c r="I1747" s="253">
        <v>0</v>
      </c>
    </row>
    <row r="1748" spans="1:9" s="103" customFormat="1">
      <c r="A1748" s="88"/>
      <c r="B1748" s="108" t="s">
        <v>32</v>
      </c>
      <c r="C1748" s="84">
        <f t="shared" si="374"/>
        <v>411</v>
      </c>
      <c r="D1748" s="84">
        <v>0</v>
      </c>
      <c r="E1748" s="72">
        <f>405+6</f>
        <v>411</v>
      </c>
      <c r="F1748" s="84">
        <v>0</v>
      </c>
      <c r="G1748" s="84">
        <v>0</v>
      </c>
      <c r="H1748" s="84">
        <v>0</v>
      </c>
      <c r="I1748" s="84">
        <v>0</v>
      </c>
    </row>
    <row r="1749" spans="1:9">
      <c r="A1749" s="741" t="s">
        <v>704</v>
      </c>
      <c r="B1749" s="742"/>
      <c r="C1749" s="742"/>
      <c r="D1749" s="742"/>
      <c r="E1749" s="742"/>
      <c r="F1749" s="742"/>
      <c r="G1749" s="742"/>
      <c r="H1749" s="742"/>
      <c r="I1749" s="743"/>
    </row>
    <row r="1750" spans="1:9">
      <c r="A1750" s="669" t="s">
        <v>57</v>
      </c>
      <c r="B1750" s="670"/>
      <c r="C1750" s="670"/>
      <c r="D1750" s="670"/>
      <c r="E1750" s="670"/>
      <c r="F1750" s="670"/>
      <c r="G1750" s="670"/>
      <c r="H1750" s="670"/>
      <c r="I1750" s="671"/>
    </row>
    <row r="1751" spans="1:9">
      <c r="A1751" s="7" t="s">
        <v>30</v>
      </c>
      <c r="B1751" s="3" t="s">
        <v>31</v>
      </c>
      <c r="C1751" s="52">
        <f t="shared" ref="C1751:C1770" si="377">D1751+E1751+F1751+G1751+H1751+I1751</f>
        <v>29323.767</v>
      </c>
      <c r="D1751" s="52">
        <f t="shared" ref="D1751:I1752" si="378">D1753+D1763</f>
        <v>12089.976999999999</v>
      </c>
      <c r="E1751" s="52">
        <f t="shared" si="378"/>
        <v>11025.3</v>
      </c>
      <c r="F1751" s="52">
        <f t="shared" si="378"/>
        <v>0</v>
      </c>
      <c r="G1751" s="52">
        <f t="shared" si="378"/>
        <v>0</v>
      </c>
      <c r="H1751" s="52">
        <f t="shared" si="378"/>
        <v>0</v>
      </c>
      <c r="I1751" s="52">
        <f t="shared" si="378"/>
        <v>6208.49</v>
      </c>
    </row>
    <row r="1752" spans="1:9" ht="13.5" thickBot="1">
      <c r="A1752" s="8"/>
      <c r="B1752" s="9" t="s">
        <v>32</v>
      </c>
      <c r="C1752" s="52">
        <f t="shared" si="377"/>
        <v>29323.767</v>
      </c>
      <c r="D1752" s="52">
        <f t="shared" si="378"/>
        <v>12089.976999999999</v>
      </c>
      <c r="E1752" s="64">
        <f t="shared" si="378"/>
        <v>11025.3</v>
      </c>
      <c r="F1752" s="52">
        <f t="shared" si="378"/>
        <v>0</v>
      </c>
      <c r="G1752" s="52">
        <f t="shared" si="378"/>
        <v>0</v>
      </c>
      <c r="H1752" s="52">
        <f t="shared" si="378"/>
        <v>0</v>
      </c>
      <c r="I1752" s="52">
        <f t="shared" si="378"/>
        <v>6208.49</v>
      </c>
    </row>
    <row r="1753" spans="1:9">
      <c r="A1753" s="14" t="s">
        <v>33</v>
      </c>
      <c r="B1753" s="3" t="s">
        <v>31</v>
      </c>
      <c r="C1753" s="52">
        <f t="shared" si="377"/>
        <v>17398.72</v>
      </c>
      <c r="D1753" s="52">
        <f>D1755+D1757</f>
        <v>8345.8799999999992</v>
      </c>
      <c r="E1753" s="52">
        <f t="shared" ref="E1753:I1754" si="379">E1755+E1757</f>
        <v>7870.8</v>
      </c>
      <c r="F1753" s="52">
        <f t="shared" si="379"/>
        <v>0</v>
      </c>
      <c r="G1753" s="52">
        <f t="shared" si="379"/>
        <v>0</v>
      </c>
      <c r="H1753" s="52">
        <f t="shared" si="379"/>
        <v>0</v>
      </c>
      <c r="I1753" s="52">
        <f t="shared" si="379"/>
        <v>1182.04</v>
      </c>
    </row>
    <row r="1754" spans="1:9">
      <c r="A1754" s="10" t="s">
        <v>34</v>
      </c>
      <c r="B1754" s="4" t="s">
        <v>32</v>
      </c>
      <c r="C1754" s="52">
        <f t="shared" si="377"/>
        <v>17398.72</v>
      </c>
      <c r="D1754" s="52">
        <f>D1756+D1758</f>
        <v>8345.8799999999992</v>
      </c>
      <c r="E1754" s="52">
        <f t="shared" si="379"/>
        <v>7870.8</v>
      </c>
      <c r="F1754" s="52">
        <f t="shared" si="379"/>
        <v>0</v>
      </c>
      <c r="G1754" s="52">
        <f t="shared" si="379"/>
        <v>0</v>
      </c>
      <c r="H1754" s="52">
        <f t="shared" si="379"/>
        <v>0</v>
      </c>
      <c r="I1754" s="52">
        <f t="shared" si="379"/>
        <v>1182.04</v>
      </c>
    </row>
    <row r="1755" spans="1:9" ht="25.5">
      <c r="A1755" s="183" t="s">
        <v>52</v>
      </c>
      <c r="B1755" s="63" t="s">
        <v>31</v>
      </c>
      <c r="C1755" s="52">
        <f>D1755+E1755+F1755+G1755+H1755+I1755</f>
        <v>2509</v>
      </c>
      <c r="D1755" s="52">
        <f>D2370</f>
        <v>2509</v>
      </c>
      <c r="E1755" s="52">
        <f t="shared" ref="E1755:I1756" si="380">E2370</f>
        <v>0</v>
      </c>
      <c r="F1755" s="52">
        <f t="shared" si="380"/>
        <v>0</v>
      </c>
      <c r="G1755" s="52">
        <f t="shared" si="380"/>
        <v>0</v>
      </c>
      <c r="H1755" s="52">
        <f t="shared" si="380"/>
        <v>0</v>
      </c>
      <c r="I1755" s="52">
        <f t="shared" si="380"/>
        <v>0</v>
      </c>
    </row>
    <row r="1756" spans="1:9">
      <c r="A1756" s="16"/>
      <c r="B1756" s="62" t="s">
        <v>32</v>
      </c>
      <c r="C1756" s="52">
        <f>D1756+E1756+F1756+G1756+H1756+I1756</f>
        <v>2509</v>
      </c>
      <c r="D1756" s="52">
        <f>D2371</f>
        <v>2509</v>
      </c>
      <c r="E1756" s="52">
        <f t="shared" si="380"/>
        <v>0</v>
      </c>
      <c r="F1756" s="52">
        <f t="shared" si="380"/>
        <v>0</v>
      </c>
      <c r="G1756" s="52">
        <f t="shared" si="380"/>
        <v>0</v>
      </c>
      <c r="H1756" s="52">
        <f t="shared" si="380"/>
        <v>0</v>
      </c>
      <c r="I1756" s="52">
        <f t="shared" si="380"/>
        <v>0</v>
      </c>
    </row>
    <row r="1757" spans="1:9">
      <c r="A1757" s="19" t="s">
        <v>39</v>
      </c>
      <c r="B1757" s="3" t="s">
        <v>31</v>
      </c>
      <c r="C1757" s="52">
        <f t="shared" si="377"/>
        <v>14889.720000000001</v>
      </c>
      <c r="D1757" s="52">
        <f>D1759</f>
        <v>5836.8799999999992</v>
      </c>
      <c r="E1757" s="52">
        <f t="shared" ref="E1757:I1760" si="381">E1759</f>
        <v>7870.8</v>
      </c>
      <c r="F1757" s="52">
        <f t="shared" si="381"/>
        <v>0</v>
      </c>
      <c r="G1757" s="52">
        <f t="shared" si="381"/>
        <v>0</v>
      </c>
      <c r="H1757" s="52">
        <f t="shared" si="381"/>
        <v>0</v>
      </c>
      <c r="I1757" s="52">
        <f t="shared" si="381"/>
        <v>1182.04</v>
      </c>
    </row>
    <row r="1758" spans="1:9">
      <c r="A1758" s="16"/>
      <c r="B1758" s="4" t="s">
        <v>32</v>
      </c>
      <c r="C1758" s="52">
        <f t="shared" si="377"/>
        <v>14889.720000000001</v>
      </c>
      <c r="D1758" s="52">
        <f>D1760</f>
        <v>5836.8799999999992</v>
      </c>
      <c r="E1758" s="52">
        <f>E1760</f>
        <v>7870.8</v>
      </c>
      <c r="F1758" s="52">
        <f t="shared" si="381"/>
        <v>0</v>
      </c>
      <c r="G1758" s="52">
        <f t="shared" si="381"/>
        <v>0</v>
      </c>
      <c r="H1758" s="52">
        <f t="shared" si="381"/>
        <v>0</v>
      </c>
      <c r="I1758" s="52">
        <f t="shared" si="381"/>
        <v>1182.04</v>
      </c>
    </row>
    <row r="1759" spans="1:9">
      <c r="A1759" s="18" t="s">
        <v>40</v>
      </c>
      <c r="B1759" s="3" t="s">
        <v>31</v>
      </c>
      <c r="C1759" s="52">
        <f t="shared" si="377"/>
        <v>14889.720000000001</v>
      </c>
      <c r="D1759" s="52">
        <f>D1761</f>
        <v>5836.8799999999992</v>
      </c>
      <c r="E1759" s="52">
        <f>E1761</f>
        <v>7870.8</v>
      </c>
      <c r="F1759" s="52">
        <f t="shared" si="381"/>
        <v>0</v>
      </c>
      <c r="G1759" s="52">
        <f t="shared" si="381"/>
        <v>0</v>
      </c>
      <c r="H1759" s="52">
        <f t="shared" si="381"/>
        <v>0</v>
      </c>
      <c r="I1759" s="52">
        <f t="shared" si="381"/>
        <v>1182.04</v>
      </c>
    </row>
    <row r="1760" spans="1:9">
      <c r="A1760" s="10"/>
      <c r="B1760" s="4" t="s">
        <v>32</v>
      </c>
      <c r="C1760" s="52">
        <f t="shared" si="377"/>
        <v>14889.720000000001</v>
      </c>
      <c r="D1760" s="52">
        <f>D1762</f>
        <v>5836.8799999999992</v>
      </c>
      <c r="E1760" s="52">
        <f>E1762</f>
        <v>7870.8</v>
      </c>
      <c r="F1760" s="52">
        <f t="shared" si="381"/>
        <v>0</v>
      </c>
      <c r="G1760" s="52">
        <f t="shared" si="381"/>
        <v>0</v>
      </c>
      <c r="H1760" s="52">
        <f t="shared" si="381"/>
        <v>0</v>
      </c>
      <c r="I1760" s="52">
        <f t="shared" si="381"/>
        <v>1182.04</v>
      </c>
    </row>
    <row r="1761" spans="1:9">
      <c r="A1761" s="11" t="s">
        <v>44</v>
      </c>
      <c r="B1761" s="3" t="s">
        <v>31</v>
      </c>
      <c r="C1761" s="52">
        <f t="shared" si="377"/>
        <v>14889.720000000001</v>
      </c>
      <c r="D1761" s="52">
        <f t="shared" ref="D1761:I1762" si="382">D2378+D1859+D1780+D1880+D2048+D2135</f>
        <v>5836.8799999999992</v>
      </c>
      <c r="E1761" s="52">
        <f t="shared" si="382"/>
        <v>7870.8</v>
      </c>
      <c r="F1761" s="52">
        <f t="shared" si="382"/>
        <v>0</v>
      </c>
      <c r="G1761" s="52">
        <f t="shared" si="382"/>
        <v>0</v>
      </c>
      <c r="H1761" s="52">
        <f t="shared" si="382"/>
        <v>0</v>
      </c>
      <c r="I1761" s="52">
        <f t="shared" si="382"/>
        <v>1182.04</v>
      </c>
    </row>
    <row r="1762" spans="1:9">
      <c r="A1762" s="10"/>
      <c r="B1762" s="4" t="s">
        <v>32</v>
      </c>
      <c r="C1762" s="52">
        <f t="shared" si="377"/>
        <v>14889.720000000001</v>
      </c>
      <c r="D1762" s="52">
        <f t="shared" si="382"/>
        <v>5836.8799999999992</v>
      </c>
      <c r="E1762" s="52">
        <f t="shared" si="382"/>
        <v>7870.8</v>
      </c>
      <c r="F1762" s="52">
        <f t="shared" si="382"/>
        <v>0</v>
      </c>
      <c r="G1762" s="52">
        <f t="shared" si="382"/>
        <v>0</v>
      </c>
      <c r="H1762" s="52">
        <f t="shared" si="382"/>
        <v>0</v>
      </c>
      <c r="I1762" s="52">
        <f t="shared" si="382"/>
        <v>1182.04</v>
      </c>
    </row>
    <row r="1763" spans="1:9">
      <c r="A1763" s="76" t="s">
        <v>49</v>
      </c>
      <c r="B1763" s="42" t="s">
        <v>31</v>
      </c>
      <c r="C1763" s="131">
        <f t="shared" si="377"/>
        <v>11925.046999999999</v>
      </c>
      <c r="D1763" s="131">
        <f t="shared" ref="D1763:I1768" si="383">D1765</f>
        <v>3744.0969999999998</v>
      </c>
      <c r="E1763" s="131">
        <f t="shared" si="383"/>
        <v>3154.5</v>
      </c>
      <c r="F1763" s="131">
        <f t="shared" si="383"/>
        <v>0</v>
      </c>
      <c r="G1763" s="131">
        <f t="shared" si="383"/>
        <v>0</v>
      </c>
      <c r="H1763" s="131">
        <f t="shared" si="383"/>
        <v>0</v>
      </c>
      <c r="I1763" s="131">
        <f t="shared" si="383"/>
        <v>5026.45</v>
      </c>
    </row>
    <row r="1764" spans="1:9">
      <c r="A1764" s="38" t="s">
        <v>50</v>
      </c>
      <c r="B1764" s="41" t="s">
        <v>32</v>
      </c>
      <c r="C1764" s="131">
        <f t="shared" si="377"/>
        <v>11925.046999999999</v>
      </c>
      <c r="D1764" s="131">
        <f t="shared" si="383"/>
        <v>3744.0969999999998</v>
      </c>
      <c r="E1764" s="131">
        <f t="shared" si="383"/>
        <v>3154.5</v>
      </c>
      <c r="F1764" s="131">
        <f t="shared" si="383"/>
        <v>0</v>
      </c>
      <c r="G1764" s="131">
        <f t="shared" si="383"/>
        <v>0</v>
      </c>
      <c r="H1764" s="131">
        <f t="shared" si="383"/>
        <v>0</v>
      </c>
      <c r="I1764" s="131">
        <f t="shared" si="383"/>
        <v>5026.45</v>
      </c>
    </row>
    <row r="1765" spans="1:9">
      <c r="A1765" s="19" t="s">
        <v>39</v>
      </c>
      <c r="B1765" s="3" t="s">
        <v>31</v>
      </c>
      <c r="C1765" s="52">
        <f t="shared" si="377"/>
        <v>11925.046999999999</v>
      </c>
      <c r="D1765" s="52">
        <f t="shared" si="383"/>
        <v>3744.0969999999998</v>
      </c>
      <c r="E1765" s="52">
        <f t="shared" si="383"/>
        <v>3154.5</v>
      </c>
      <c r="F1765" s="52">
        <f t="shared" si="383"/>
        <v>0</v>
      </c>
      <c r="G1765" s="52">
        <f t="shared" si="383"/>
        <v>0</v>
      </c>
      <c r="H1765" s="52">
        <f t="shared" si="383"/>
        <v>0</v>
      </c>
      <c r="I1765" s="52">
        <f t="shared" si="383"/>
        <v>5026.45</v>
      </c>
    </row>
    <row r="1766" spans="1:9">
      <c r="A1766" s="16"/>
      <c r="B1766" s="4" t="s">
        <v>32</v>
      </c>
      <c r="C1766" s="52">
        <f t="shared" si="377"/>
        <v>11925.046999999999</v>
      </c>
      <c r="D1766" s="52">
        <f t="shared" si="383"/>
        <v>3744.0969999999998</v>
      </c>
      <c r="E1766" s="52">
        <f t="shared" si="383"/>
        <v>3154.5</v>
      </c>
      <c r="F1766" s="52">
        <f t="shared" si="383"/>
        <v>0</v>
      </c>
      <c r="G1766" s="52">
        <f t="shared" si="383"/>
        <v>0</v>
      </c>
      <c r="H1766" s="52">
        <f t="shared" si="383"/>
        <v>0</v>
      </c>
      <c r="I1766" s="52">
        <f t="shared" si="383"/>
        <v>5026.45</v>
      </c>
    </row>
    <row r="1767" spans="1:9">
      <c r="A1767" s="51" t="s">
        <v>40</v>
      </c>
      <c r="B1767" s="42" t="s">
        <v>31</v>
      </c>
      <c r="C1767" s="52">
        <f t="shared" si="377"/>
        <v>11925.046999999999</v>
      </c>
      <c r="D1767" s="52">
        <f t="shared" si="383"/>
        <v>3744.0969999999998</v>
      </c>
      <c r="E1767" s="52">
        <f t="shared" si="383"/>
        <v>3154.5</v>
      </c>
      <c r="F1767" s="52">
        <f t="shared" si="383"/>
        <v>0</v>
      </c>
      <c r="G1767" s="52">
        <f t="shared" si="383"/>
        <v>0</v>
      </c>
      <c r="H1767" s="52">
        <f t="shared" si="383"/>
        <v>0</v>
      </c>
      <c r="I1767" s="52">
        <f t="shared" si="383"/>
        <v>5026.45</v>
      </c>
    </row>
    <row r="1768" spans="1:9">
      <c r="A1768" s="39"/>
      <c r="B1768" s="41" t="s">
        <v>32</v>
      </c>
      <c r="C1768" s="52">
        <f t="shared" si="377"/>
        <v>11925.046999999999</v>
      </c>
      <c r="D1768" s="52">
        <f t="shared" si="383"/>
        <v>3744.0969999999998</v>
      </c>
      <c r="E1768" s="52">
        <f>E1770</f>
        <v>3154.5</v>
      </c>
      <c r="F1768" s="52">
        <f t="shared" si="383"/>
        <v>0</v>
      </c>
      <c r="G1768" s="52">
        <f t="shared" si="383"/>
        <v>0</v>
      </c>
      <c r="H1768" s="52">
        <f t="shared" si="383"/>
        <v>0</v>
      </c>
      <c r="I1768" s="52">
        <f t="shared" si="383"/>
        <v>5026.45</v>
      </c>
    </row>
    <row r="1769" spans="1:9">
      <c r="A1769" s="13" t="s">
        <v>44</v>
      </c>
      <c r="B1769" s="42" t="s">
        <v>31</v>
      </c>
      <c r="C1769" s="52">
        <f t="shared" si="377"/>
        <v>11925.046999999999</v>
      </c>
      <c r="D1769" s="52">
        <f t="shared" ref="D1769:I1770" si="384">D1895+D2062+D2331</f>
        <v>3744.0969999999998</v>
      </c>
      <c r="E1769" s="52">
        <f t="shared" si="384"/>
        <v>3154.5</v>
      </c>
      <c r="F1769" s="52">
        <f t="shared" si="384"/>
        <v>0</v>
      </c>
      <c r="G1769" s="52">
        <f t="shared" si="384"/>
        <v>0</v>
      </c>
      <c r="H1769" s="52">
        <f t="shared" si="384"/>
        <v>0</v>
      </c>
      <c r="I1769" s="52">
        <f t="shared" si="384"/>
        <v>5026.45</v>
      </c>
    </row>
    <row r="1770" spans="1:9">
      <c r="A1770" s="12"/>
      <c r="B1770" s="41" t="s">
        <v>32</v>
      </c>
      <c r="C1770" s="52">
        <f t="shared" si="377"/>
        <v>11925.046999999999</v>
      </c>
      <c r="D1770" s="52">
        <f t="shared" si="384"/>
        <v>3744.0969999999998</v>
      </c>
      <c r="E1770" s="52">
        <f t="shared" si="384"/>
        <v>3154.5</v>
      </c>
      <c r="F1770" s="52">
        <f t="shared" si="384"/>
        <v>0</v>
      </c>
      <c r="G1770" s="52">
        <f t="shared" si="384"/>
        <v>0</v>
      </c>
      <c r="H1770" s="52">
        <f t="shared" si="384"/>
        <v>0</v>
      </c>
      <c r="I1770" s="52">
        <f t="shared" si="384"/>
        <v>5026.45</v>
      </c>
    </row>
    <row r="1771" spans="1:9">
      <c r="A1771" s="717" t="s">
        <v>62</v>
      </c>
      <c r="B1771" s="718"/>
      <c r="C1771" s="718"/>
      <c r="D1771" s="718"/>
      <c r="E1771" s="718"/>
      <c r="F1771" s="718"/>
      <c r="G1771" s="718"/>
      <c r="H1771" s="718"/>
      <c r="I1771" s="759"/>
    </row>
    <row r="1772" spans="1:9" s="102" customFormat="1">
      <c r="A1772" s="111" t="s">
        <v>57</v>
      </c>
      <c r="B1772" s="165" t="s">
        <v>31</v>
      </c>
      <c r="C1772" s="83">
        <f t="shared" ref="C1772:C1785" si="385">D1772+E1772+F1772+G1772+H1772+I1772</f>
        <v>4263.75</v>
      </c>
      <c r="D1772" s="83">
        <f t="shared" ref="D1772:I1777" si="386">D1774</f>
        <v>1917.29</v>
      </c>
      <c r="E1772" s="83">
        <f t="shared" si="386"/>
        <v>2300</v>
      </c>
      <c r="F1772" s="83">
        <f t="shared" si="386"/>
        <v>0</v>
      </c>
      <c r="G1772" s="83">
        <f t="shared" si="386"/>
        <v>0</v>
      </c>
      <c r="H1772" s="83">
        <f t="shared" si="386"/>
        <v>0</v>
      </c>
      <c r="I1772" s="83">
        <f t="shared" si="386"/>
        <v>46.46</v>
      </c>
    </row>
    <row r="1773" spans="1:9" s="102" customFormat="1">
      <c r="A1773" s="109" t="s">
        <v>90</v>
      </c>
      <c r="B1773" s="166" t="s">
        <v>32</v>
      </c>
      <c r="C1773" s="83">
        <f t="shared" si="385"/>
        <v>4263.75</v>
      </c>
      <c r="D1773" s="83">
        <f t="shared" si="386"/>
        <v>1917.29</v>
      </c>
      <c r="E1773" s="78">
        <f t="shared" si="386"/>
        <v>2300</v>
      </c>
      <c r="F1773" s="83">
        <f t="shared" si="386"/>
        <v>0</v>
      </c>
      <c r="G1773" s="83">
        <f t="shared" si="386"/>
        <v>0</v>
      </c>
      <c r="H1773" s="83">
        <f t="shared" si="386"/>
        <v>0</v>
      </c>
      <c r="I1773" s="83">
        <f t="shared" si="386"/>
        <v>46.46</v>
      </c>
    </row>
    <row r="1774" spans="1:9" s="102" customFormat="1">
      <c r="A1774" s="122" t="s">
        <v>33</v>
      </c>
      <c r="B1774" s="90" t="s">
        <v>31</v>
      </c>
      <c r="C1774" s="83">
        <f t="shared" si="385"/>
        <v>4263.75</v>
      </c>
      <c r="D1774" s="83">
        <f>D1776</f>
        <v>1917.29</v>
      </c>
      <c r="E1774" s="83">
        <f t="shared" si="386"/>
        <v>2300</v>
      </c>
      <c r="F1774" s="83">
        <f t="shared" si="386"/>
        <v>0</v>
      </c>
      <c r="G1774" s="83">
        <f t="shared" si="386"/>
        <v>0</v>
      </c>
      <c r="H1774" s="83">
        <f t="shared" si="386"/>
        <v>0</v>
      </c>
      <c r="I1774" s="83">
        <f t="shared" si="386"/>
        <v>46.46</v>
      </c>
    </row>
    <row r="1775" spans="1:9" s="102" customFormat="1">
      <c r="A1775" s="104" t="s">
        <v>34</v>
      </c>
      <c r="B1775" s="166" t="s">
        <v>32</v>
      </c>
      <c r="C1775" s="83">
        <f t="shared" si="385"/>
        <v>4263.75</v>
      </c>
      <c r="D1775" s="83">
        <f>D1777</f>
        <v>1917.29</v>
      </c>
      <c r="E1775" s="83">
        <f t="shared" si="386"/>
        <v>2300</v>
      </c>
      <c r="F1775" s="83">
        <f t="shared" si="386"/>
        <v>0</v>
      </c>
      <c r="G1775" s="83">
        <f t="shared" si="386"/>
        <v>0</v>
      </c>
      <c r="H1775" s="83">
        <f t="shared" si="386"/>
        <v>0</v>
      </c>
      <c r="I1775" s="83">
        <f t="shared" si="386"/>
        <v>46.46</v>
      </c>
    </row>
    <row r="1776" spans="1:9" s="102" customFormat="1">
      <c r="A1776" s="89" t="s">
        <v>39</v>
      </c>
      <c r="B1776" s="90" t="s">
        <v>31</v>
      </c>
      <c r="C1776" s="83">
        <f t="shared" si="385"/>
        <v>4263.75</v>
      </c>
      <c r="D1776" s="83">
        <f>D1778</f>
        <v>1917.29</v>
      </c>
      <c r="E1776" s="83">
        <f t="shared" si="386"/>
        <v>2300</v>
      </c>
      <c r="F1776" s="83">
        <f t="shared" si="386"/>
        <v>0</v>
      </c>
      <c r="G1776" s="83">
        <f t="shared" si="386"/>
        <v>0</v>
      </c>
      <c r="H1776" s="83">
        <f t="shared" si="386"/>
        <v>0</v>
      </c>
      <c r="I1776" s="83">
        <f t="shared" si="386"/>
        <v>46.46</v>
      </c>
    </row>
    <row r="1777" spans="1:9" s="102" customFormat="1">
      <c r="A1777" s="91"/>
      <c r="B1777" s="166" t="s">
        <v>32</v>
      </c>
      <c r="C1777" s="83">
        <f t="shared" si="385"/>
        <v>4263.75</v>
      </c>
      <c r="D1777" s="83">
        <f>D1779</f>
        <v>1917.29</v>
      </c>
      <c r="E1777" s="83">
        <f t="shared" si="386"/>
        <v>2300</v>
      </c>
      <c r="F1777" s="83">
        <f t="shared" si="386"/>
        <v>0</v>
      </c>
      <c r="G1777" s="83">
        <f t="shared" si="386"/>
        <v>0</v>
      </c>
      <c r="H1777" s="83">
        <f t="shared" si="386"/>
        <v>0</v>
      </c>
      <c r="I1777" s="83">
        <f t="shared" si="386"/>
        <v>46.46</v>
      </c>
    </row>
    <row r="1778" spans="1:9" s="102" customFormat="1">
      <c r="A1778" s="141" t="s">
        <v>40</v>
      </c>
      <c r="B1778" s="90" t="s">
        <v>31</v>
      </c>
      <c r="C1778" s="83">
        <f t="shared" si="385"/>
        <v>4263.75</v>
      </c>
      <c r="D1778" s="83">
        <f t="shared" ref="D1778:I1779" si="387">D1780</f>
        <v>1917.29</v>
      </c>
      <c r="E1778" s="83">
        <f t="shared" si="387"/>
        <v>2300</v>
      </c>
      <c r="F1778" s="83">
        <f t="shared" si="387"/>
        <v>0</v>
      </c>
      <c r="G1778" s="83">
        <f t="shared" si="387"/>
        <v>0</v>
      </c>
      <c r="H1778" s="83">
        <f t="shared" si="387"/>
        <v>0</v>
      </c>
      <c r="I1778" s="83">
        <f t="shared" si="387"/>
        <v>46.46</v>
      </c>
    </row>
    <row r="1779" spans="1:9" s="102" customFormat="1">
      <c r="A1779" s="104"/>
      <c r="B1779" s="166" t="s">
        <v>32</v>
      </c>
      <c r="C1779" s="83">
        <f t="shared" si="385"/>
        <v>4263.75</v>
      </c>
      <c r="D1779" s="83">
        <f t="shared" si="387"/>
        <v>1917.29</v>
      </c>
      <c r="E1779" s="83">
        <f t="shared" si="387"/>
        <v>2300</v>
      </c>
      <c r="F1779" s="83">
        <f t="shared" si="387"/>
        <v>0</v>
      </c>
      <c r="G1779" s="83">
        <f t="shared" si="387"/>
        <v>0</v>
      </c>
      <c r="H1779" s="83">
        <f t="shared" si="387"/>
        <v>0</v>
      </c>
      <c r="I1779" s="83">
        <f t="shared" si="387"/>
        <v>46.46</v>
      </c>
    </row>
    <row r="1780" spans="1:9" s="260" customFormat="1">
      <c r="A1780" s="222" t="s">
        <v>44</v>
      </c>
      <c r="B1780" s="338" t="s">
        <v>31</v>
      </c>
      <c r="C1780" s="307">
        <f t="shared" si="385"/>
        <v>4263.75</v>
      </c>
      <c r="D1780" s="126">
        <f>D1782+D1784+D1786+D1788+D1790+D1792+D1794+D1796+D1798+D1800+D1802+D1804+D1806+D1808+D1810+D1812+D1814+D1816+D1818+D1820+D1822+D1824+D1826+D1828+D1830+D1832+D1834+D1836+D1838+D1840+D1842+D1844+D1846+D1848</f>
        <v>1917.29</v>
      </c>
      <c r="E1780" s="126">
        <f t="shared" ref="E1780:I1781" si="388">E1782+E1784+E1786+E1788+E1790+E1792+E1794+E1796+E1798+E1800+E1802+E1804+E1806+E1808+E1810+E1812+E1814+E1816+E1818+E1820+E1822+E1824+E1826+E1828+E1830+E1832+E1834+E1836+E1838+E1840+E1842+E1844+E1846+E1848</f>
        <v>2300</v>
      </c>
      <c r="F1780" s="126">
        <f t="shared" si="388"/>
        <v>0</v>
      </c>
      <c r="G1780" s="126">
        <f t="shared" si="388"/>
        <v>0</v>
      </c>
      <c r="H1780" s="126">
        <f t="shared" si="388"/>
        <v>0</v>
      </c>
      <c r="I1780" s="126">
        <f t="shared" si="388"/>
        <v>46.46</v>
      </c>
    </row>
    <row r="1781" spans="1:9" s="127" customFormat="1">
      <c r="A1781" s="135"/>
      <c r="B1781" s="128" t="s">
        <v>32</v>
      </c>
      <c r="C1781" s="126">
        <f>D1781+E1781+F1781+G1781+H1781+I1781</f>
        <v>4263.75</v>
      </c>
      <c r="D1781" s="126">
        <f>D1783+D1785+D1787+D1789+D1791+D1793+D1795+D1797+D1799+D1801+D1803+D1805+D1807+D1809+D1811+D1813+D1815+D1817+D1819+D1821+D1823+D1825+D1827+D1829+D1831+D1833+D1835+D1837+D1839+D1841+D1843+D1845+D1847+D1849</f>
        <v>1917.29</v>
      </c>
      <c r="E1781" s="126">
        <f t="shared" si="388"/>
        <v>2300</v>
      </c>
      <c r="F1781" s="126">
        <f t="shared" si="388"/>
        <v>0</v>
      </c>
      <c r="G1781" s="126">
        <f t="shared" si="388"/>
        <v>0</v>
      </c>
      <c r="H1781" s="126">
        <f t="shared" si="388"/>
        <v>0</v>
      </c>
      <c r="I1781" s="126">
        <f t="shared" si="388"/>
        <v>46.46</v>
      </c>
    </row>
    <row r="1782" spans="1:9" s="147" customFormat="1" ht="25.5">
      <c r="A1782" s="393" t="s">
        <v>705</v>
      </c>
      <c r="B1782" s="82" t="s">
        <v>31</v>
      </c>
      <c r="C1782" s="84">
        <f t="shared" si="385"/>
        <v>81</v>
      </c>
      <c r="D1782" s="84">
        <v>81</v>
      </c>
      <c r="E1782" s="84">
        <v>0</v>
      </c>
      <c r="F1782" s="84">
        <v>0</v>
      </c>
      <c r="G1782" s="84">
        <v>0</v>
      </c>
      <c r="H1782" s="84">
        <v>0</v>
      </c>
      <c r="I1782" s="84">
        <v>0</v>
      </c>
    </row>
    <row r="1783" spans="1:9" s="147" customFormat="1">
      <c r="A1783" s="109"/>
      <c r="B1783" s="86" t="s">
        <v>32</v>
      </c>
      <c r="C1783" s="84">
        <f t="shared" si="385"/>
        <v>81</v>
      </c>
      <c r="D1783" s="84">
        <v>81</v>
      </c>
      <c r="E1783" s="84">
        <v>0</v>
      </c>
      <c r="F1783" s="84">
        <v>0</v>
      </c>
      <c r="G1783" s="84">
        <v>0</v>
      </c>
      <c r="H1783" s="84">
        <v>0</v>
      </c>
      <c r="I1783" s="84">
        <v>0</v>
      </c>
    </row>
    <row r="1784" spans="1:9" s="147" customFormat="1" ht="25.5">
      <c r="A1784" s="393" t="s">
        <v>706</v>
      </c>
      <c r="B1784" s="82" t="s">
        <v>31</v>
      </c>
      <c r="C1784" s="84">
        <f t="shared" si="385"/>
        <v>12</v>
      </c>
      <c r="D1784" s="84">
        <v>12</v>
      </c>
      <c r="E1784" s="84">
        <v>0</v>
      </c>
      <c r="F1784" s="84">
        <v>0</v>
      </c>
      <c r="G1784" s="84">
        <v>0</v>
      </c>
      <c r="H1784" s="84">
        <v>0</v>
      </c>
      <c r="I1784" s="84">
        <v>0</v>
      </c>
    </row>
    <row r="1785" spans="1:9" s="147" customFormat="1">
      <c r="A1785" s="109"/>
      <c r="B1785" s="86" t="s">
        <v>32</v>
      </c>
      <c r="C1785" s="84">
        <f t="shared" si="385"/>
        <v>12</v>
      </c>
      <c r="D1785" s="84">
        <v>12</v>
      </c>
      <c r="E1785" s="84">
        <v>0</v>
      </c>
      <c r="F1785" s="84">
        <v>0</v>
      </c>
      <c r="G1785" s="84">
        <v>0</v>
      </c>
      <c r="H1785" s="84">
        <v>0</v>
      </c>
      <c r="I1785" s="84">
        <v>0</v>
      </c>
    </row>
    <row r="1786" spans="1:9" s="103" customFormat="1" ht="52.5" customHeight="1">
      <c r="A1786" s="293" t="s">
        <v>707</v>
      </c>
      <c r="B1786" s="123" t="s">
        <v>31</v>
      </c>
      <c r="C1786" s="78">
        <f>C1787</f>
        <v>42</v>
      </c>
      <c r="D1786" s="78">
        <v>42</v>
      </c>
      <c r="E1786" s="64">
        <v>0</v>
      </c>
      <c r="F1786" s="78">
        <v>0</v>
      </c>
      <c r="G1786" s="78">
        <v>0</v>
      </c>
      <c r="H1786" s="78">
        <v>0</v>
      </c>
      <c r="I1786" s="78">
        <f>I1787</f>
        <v>0</v>
      </c>
    </row>
    <row r="1787" spans="1:9" s="103" customFormat="1">
      <c r="A1787" s="91"/>
      <c r="B1787" s="124" t="s">
        <v>32</v>
      </c>
      <c r="C1787" s="78">
        <f>D1787+E1787+F1787+G1787+H1787+I1787</f>
        <v>42</v>
      </c>
      <c r="D1787" s="78">
        <v>42</v>
      </c>
      <c r="E1787" s="64">
        <v>0</v>
      </c>
      <c r="F1787" s="78">
        <v>0</v>
      </c>
      <c r="G1787" s="78">
        <v>0</v>
      </c>
      <c r="H1787" s="78">
        <v>0</v>
      </c>
      <c r="I1787" s="78">
        <v>0</v>
      </c>
    </row>
    <row r="1788" spans="1:9" s="103" customFormat="1">
      <c r="A1788" s="760" t="s">
        <v>708</v>
      </c>
      <c r="B1788" s="123" t="s">
        <v>31</v>
      </c>
      <c r="C1788" s="78">
        <f>C1789</f>
        <v>59</v>
      </c>
      <c r="D1788" s="78">
        <v>59</v>
      </c>
      <c r="E1788" s="64">
        <v>0</v>
      </c>
      <c r="F1788" s="78">
        <v>0</v>
      </c>
      <c r="G1788" s="78">
        <v>0</v>
      </c>
      <c r="H1788" s="78">
        <v>0</v>
      </c>
      <c r="I1788" s="78">
        <v>0</v>
      </c>
    </row>
    <row r="1789" spans="1:9" s="103" customFormat="1" ht="52.5" customHeight="1">
      <c r="A1789" s="761"/>
      <c r="B1789" s="124" t="s">
        <v>32</v>
      </c>
      <c r="C1789" s="78">
        <f>D1789+E1789+F1789+G1789+H1789+I1789</f>
        <v>59</v>
      </c>
      <c r="D1789" s="78">
        <v>59</v>
      </c>
      <c r="E1789" s="64">
        <v>0</v>
      </c>
      <c r="F1789" s="78">
        <v>0</v>
      </c>
      <c r="G1789" s="78">
        <v>0</v>
      </c>
      <c r="H1789" s="78">
        <v>0</v>
      </c>
      <c r="I1789" s="78">
        <v>0</v>
      </c>
    </row>
    <row r="1790" spans="1:9" s="147" customFormat="1" ht="64.5" customHeight="1">
      <c r="A1790" s="393" t="s">
        <v>709</v>
      </c>
      <c r="B1790" s="245" t="s">
        <v>31</v>
      </c>
      <c r="C1790" s="84">
        <f>C1791</f>
        <v>114</v>
      </c>
      <c r="D1790" s="84">
        <f>D1791</f>
        <v>114</v>
      </c>
      <c r="E1790" s="72">
        <v>0</v>
      </c>
      <c r="F1790" s="84">
        <v>0</v>
      </c>
      <c r="G1790" s="84">
        <v>0</v>
      </c>
      <c r="H1790" s="84">
        <v>0</v>
      </c>
      <c r="I1790" s="84">
        <v>0</v>
      </c>
    </row>
    <row r="1791" spans="1:9" s="147" customFormat="1" ht="15" customHeight="1">
      <c r="A1791" s="109"/>
      <c r="B1791" s="86" t="s">
        <v>32</v>
      </c>
      <c r="C1791" s="84">
        <f>D1791+E1791+F1791+G1791+H1791+I1791</f>
        <v>114</v>
      </c>
      <c r="D1791" s="84">
        <v>114</v>
      </c>
      <c r="E1791" s="72">
        <v>0</v>
      </c>
      <c r="F1791" s="84">
        <v>0</v>
      </c>
      <c r="G1791" s="84">
        <v>0</v>
      </c>
      <c r="H1791" s="84">
        <v>0</v>
      </c>
      <c r="I1791" s="84">
        <v>0</v>
      </c>
    </row>
    <row r="1792" spans="1:9" s="147" customFormat="1" ht="12" customHeight="1">
      <c r="A1792" s="762" t="s">
        <v>710</v>
      </c>
      <c r="B1792" s="82" t="s">
        <v>31</v>
      </c>
      <c r="C1792" s="84">
        <f>D1792+E1792+F1792+G1792+H1792+I1792</f>
        <v>172</v>
      </c>
      <c r="D1792" s="84">
        <f>D1793</f>
        <v>172</v>
      </c>
      <c r="E1792" s="72">
        <v>0</v>
      </c>
      <c r="F1792" s="84">
        <v>0</v>
      </c>
      <c r="G1792" s="84">
        <v>0</v>
      </c>
      <c r="H1792" s="84">
        <v>0</v>
      </c>
      <c r="I1792" s="84">
        <v>0</v>
      </c>
    </row>
    <row r="1793" spans="1:11" s="147" customFormat="1" ht="53.25" customHeight="1">
      <c r="A1793" s="763"/>
      <c r="B1793" s="86" t="s">
        <v>32</v>
      </c>
      <c r="C1793" s="84">
        <f>D1793+E1793+F1793+G1793+H1793+I1793</f>
        <v>172</v>
      </c>
      <c r="D1793" s="84">
        <v>172</v>
      </c>
      <c r="E1793" s="72">
        <v>0</v>
      </c>
      <c r="F1793" s="84">
        <v>0</v>
      </c>
      <c r="G1793" s="84">
        <v>0</v>
      </c>
      <c r="H1793" s="84">
        <v>0</v>
      </c>
      <c r="I1793" s="84">
        <v>0</v>
      </c>
    </row>
    <row r="1794" spans="1:11" s="103" customFormat="1" ht="16.5" customHeight="1">
      <c r="A1794" s="764" t="s">
        <v>711</v>
      </c>
      <c r="B1794" s="123" t="s">
        <v>31</v>
      </c>
      <c r="C1794" s="78">
        <f>C1795</f>
        <v>149</v>
      </c>
      <c r="D1794" s="78">
        <f>66+74.5</f>
        <v>140.5</v>
      </c>
      <c r="E1794" s="64">
        <v>0</v>
      </c>
      <c r="F1794" s="78">
        <v>0</v>
      </c>
      <c r="G1794" s="78">
        <v>0</v>
      </c>
      <c r="H1794" s="78">
        <v>0</v>
      </c>
      <c r="I1794" s="78">
        <f>149-140.5</f>
        <v>8.5</v>
      </c>
    </row>
    <row r="1795" spans="1:11" s="103" customFormat="1" ht="47.25" customHeight="1">
      <c r="A1795" s="765"/>
      <c r="B1795" s="124" t="s">
        <v>32</v>
      </c>
      <c r="C1795" s="78">
        <f t="shared" ref="C1795:C1849" si="389">D1795+E1795+F1795+G1795+H1795+I1795</f>
        <v>149</v>
      </c>
      <c r="D1795" s="78">
        <f>66+74.5</f>
        <v>140.5</v>
      </c>
      <c r="E1795" s="64">
        <v>0</v>
      </c>
      <c r="F1795" s="78">
        <v>0</v>
      </c>
      <c r="G1795" s="78">
        <v>0</v>
      </c>
      <c r="H1795" s="78">
        <v>0</v>
      </c>
      <c r="I1795" s="78">
        <f>149-140.5</f>
        <v>8.5</v>
      </c>
    </row>
    <row r="1796" spans="1:11" s="103" customFormat="1" ht="16.5" customHeight="1">
      <c r="A1796" s="755" t="s">
        <v>712</v>
      </c>
      <c r="B1796" s="123" t="s">
        <v>31</v>
      </c>
      <c r="C1796" s="78">
        <f t="shared" si="389"/>
        <v>50</v>
      </c>
      <c r="D1796" s="78">
        <f>D1797</f>
        <v>19.04</v>
      </c>
      <c r="E1796" s="64">
        <v>0</v>
      </c>
      <c r="F1796" s="78">
        <v>0</v>
      </c>
      <c r="G1796" s="78">
        <v>0</v>
      </c>
      <c r="H1796" s="78">
        <v>0</v>
      </c>
      <c r="I1796" s="78">
        <f>I1797</f>
        <v>30.96</v>
      </c>
    </row>
    <row r="1797" spans="1:11" s="103" customFormat="1" ht="47.25" customHeight="1">
      <c r="A1797" s="756"/>
      <c r="B1797" s="124" t="s">
        <v>32</v>
      </c>
      <c r="C1797" s="78">
        <f t="shared" si="389"/>
        <v>50</v>
      </c>
      <c r="D1797" s="78">
        <v>19.04</v>
      </c>
      <c r="E1797" s="64">
        <v>0</v>
      </c>
      <c r="F1797" s="78">
        <v>0</v>
      </c>
      <c r="G1797" s="78">
        <v>0</v>
      </c>
      <c r="H1797" s="78">
        <v>0</v>
      </c>
      <c r="I1797" s="78">
        <f>50-19.04</f>
        <v>30.96</v>
      </c>
    </row>
    <row r="1798" spans="1:11" s="209" customFormat="1" ht="14.25" customHeight="1">
      <c r="A1798" s="757" t="s">
        <v>713</v>
      </c>
      <c r="B1798" s="24" t="s">
        <v>31</v>
      </c>
      <c r="C1798" s="84">
        <f t="shared" si="389"/>
        <v>45</v>
      </c>
      <c r="D1798" s="84">
        <v>41.5</v>
      </c>
      <c r="E1798" s="72">
        <v>0</v>
      </c>
      <c r="F1798" s="84">
        <v>0</v>
      </c>
      <c r="G1798" s="84">
        <v>0</v>
      </c>
      <c r="H1798" s="84">
        <v>0</v>
      </c>
      <c r="I1798" s="84">
        <f>45-41.5</f>
        <v>3.5</v>
      </c>
    </row>
    <row r="1799" spans="1:11" s="209" customFormat="1" ht="42.75" customHeight="1">
      <c r="A1799" s="758"/>
      <c r="B1799" s="26" t="s">
        <v>32</v>
      </c>
      <c r="C1799" s="84">
        <f t="shared" si="389"/>
        <v>45</v>
      </c>
      <c r="D1799" s="84">
        <v>41.5</v>
      </c>
      <c r="E1799" s="72">
        <v>0</v>
      </c>
      <c r="F1799" s="84">
        <v>0</v>
      </c>
      <c r="G1799" s="84">
        <v>0</v>
      </c>
      <c r="H1799" s="84">
        <v>0</v>
      </c>
      <c r="I1799" s="84">
        <f>45-41.5</f>
        <v>3.5</v>
      </c>
    </row>
    <row r="1800" spans="1:11" s="209" customFormat="1" ht="20.25" customHeight="1">
      <c r="A1800" s="757" t="s">
        <v>714</v>
      </c>
      <c r="B1800" s="24" t="s">
        <v>31</v>
      </c>
      <c r="C1800" s="84">
        <f t="shared" si="389"/>
        <v>2</v>
      </c>
      <c r="D1800" s="84">
        <v>1.5</v>
      </c>
      <c r="E1800" s="72">
        <v>0</v>
      </c>
      <c r="F1800" s="84">
        <v>0</v>
      </c>
      <c r="G1800" s="84">
        <v>0</v>
      </c>
      <c r="H1800" s="84">
        <v>0</v>
      </c>
      <c r="I1800" s="84">
        <f>2-1.5</f>
        <v>0.5</v>
      </c>
    </row>
    <row r="1801" spans="1:11" s="209" customFormat="1" ht="28.5" customHeight="1">
      <c r="A1801" s="758"/>
      <c r="B1801" s="26" t="s">
        <v>32</v>
      </c>
      <c r="C1801" s="84">
        <f t="shared" si="389"/>
        <v>2</v>
      </c>
      <c r="D1801" s="84">
        <v>1.5</v>
      </c>
      <c r="E1801" s="72">
        <v>0</v>
      </c>
      <c r="F1801" s="84">
        <v>0</v>
      </c>
      <c r="G1801" s="84">
        <v>0</v>
      </c>
      <c r="H1801" s="84">
        <v>0</v>
      </c>
      <c r="I1801" s="84">
        <f>2-1.5</f>
        <v>0.5</v>
      </c>
    </row>
    <row r="1802" spans="1:11" s="209" customFormat="1">
      <c r="A1802" s="757" t="s">
        <v>715</v>
      </c>
      <c r="B1802" s="24" t="s">
        <v>31</v>
      </c>
      <c r="C1802" s="84">
        <f t="shared" si="389"/>
        <v>78</v>
      </c>
      <c r="D1802" s="84">
        <v>75</v>
      </c>
      <c r="E1802" s="72">
        <v>0</v>
      </c>
      <c r="F1802" s="84">
        <v>0</v>
      </c>
      <c r="G1802" s="84">
        <v>0</v>
      </c>
      <c r="H1802" s="84">
        <v>0</v>
      </c>
      <c r="I1802" s="84">
        <f>78-75</f>
        <v>3</v>
      </c>
      <c r="J1802" s="266"/>
    </row>
    <row r="1803" spans="1:11" s="209" customFormat="1" ht="36.75" customHeight="1">
      <c r="A1803" s="758"/>
      <c r="B1803" s="26" t="s">
        <v>32</v>
      </c>
      <c r="C1803" s="84">
        <f t="shared" si="389"/>
        <v>78</v>
      </c>
      <c r="D1803" s="84">
        <v>75</v>
      </c>
      <c r="E1803" s="72">
        <v>0</v>
      </c>
      <c r="F1803" s="84">
        <v>0</v>
      </c>
      <c r="G1803" s="84">
        <v>0</v>
      </c>
      <c r="H1803" s="84">
        <v>0</v>
      </c>
      <c r="I1803" s="84">
        <f>78-75</f>
        <v>3</v>
      </c>
      <c r="J1803" s="266"/>
      <c r="K1803" s="535"/>
    </row>
    <row r="1804" spans="1:11" s="209" customFormat="1" ht="14.25" customHeight="1">
      <c r="A1804" s="757" t="s">
        <v>716</v>
      </c>
      <c r="B1804" s="24" t="s">
        <v>31</v>
      </c>
      <c r="C1804" s="84">
        <f t="shared" si="389"/>
        <v>15</v>
      </c>
      <c r="D1804" s="84">
        <v>15</v>
      </c>
      <c r="E1804" s="72">
        <v>0</v>
      </c>
      <c r="F1804" s="84">
        <v>0</v>
      </c>
      <c r="G1804" s="84">
        <v>0</v>
      </c>
      <c r="H1804" s="84">
        <v>0</v>
      </c>
      <c r="I1804" s="84">
        <v>0</v>
      </c>
      <c r="J1804" s="266"/>
    </row>
    <row r="1805" spans="1:11" s="209" customFormat="1" ht="32.25" customHeight="1">
      <c r="A1805" s="758"/>
      <c r="B1805" s="26" t="s">
        <v>32</v>
      </c>
      <c r="C1805" s="84">
        <f t="shared" si="389"/>
        <v>15</v>
      </c>
      <c r="D1805" s="84">
        <v>15</v>
      </c>
      <c r="E1805" s="72">
        <v>0</v>
      </c>
      <c r="F1805" s="84">
        <v>0</v>
      </c>
      <c r="G1805" s="84">
        <v>0</v>
      </c>
      <c r="H1805" s="84">
        <v>0</v>
      </c>
      <c r="I1805" s="84">
        <v>0</v>
      </c>
    </row>
    <row r="1806" spans="1:11" s="209" customFormat="1" ht="25.5">
      <c r="A1806" s="432" t="s">
        <v>717</v>
      </c>
      <c r="B1806" s="24" t="s">
        <v>31</v>
      </c>
      <c r="C1806" s="84">
        <f t="shared" si="389"/>
        <v>50</v>
      </c>
      <c r="D1806" s="84">
        <v>50</v>
      </c>
      <c r="E1806" s="72">
        <v>0</v>
      </c>
      <c r="F1806" s="84">
        <v>0</v>
      </c>
      <c r="G1806" s="84">
        <v>0</v>
      </c>
      <c r="H1806" s="84">
        <v>0</v>
      </c>
      <c r="I1806" s="84">
        <v>0</v>
      </c>
      <c r="J1806" s="266"/>
    </row>
    <row r="1807" spans="1:11" s="209" customFormat="1" ht="15.75" customHeight="1">
      <c r="A1807" s="395"/>
      <c r="B1807" s="26" t="s">
        <v>32</v>
      </c>
      <c r="C1807" s="84">
        <f t="shared" si="389"/>
        <v>50</v>
      </c>
      <c r="D1807" s="84">
        <v>50</v>
      </c>
      <c r="E1807" s="72">
        <v>0</v>
      </c>
      <c r="F1807" s="84">
        <v>0</v>
      </c>
      <c r="G1807" s="84">
        <v>0</v>
      </c>
      <c r="H1807" s="84">
        <v>0</v>
      </c>
      <c r="I1807" s="84">
        <v>0</v>
      </c>
    </row>
    <row r="1808" spans="1:11" s="208" customFormat="1" ht="27" customHeight="1">
      <c r="A1808" s="408" t="s">
        <v>718</v>
      </c>
      <c r="B1808" s="24" t="s">
        <v>31</v>
      </c>
      <c r="C1808" s="84">
        <f t="shared" si="389"/>
        <v>119</v>
      </c>
      <c r="D1808" s="84">
        <v>119</v>
      </c>
      <c r="E1808" s="72">
        <v>0</v>
      </c>
      <c r="F1808" s="84">
        <v>0</v>
      </c>
      <c r="G1808" s="84">
        <v>0</v>
      </c>
      <c r="H1808" s="84">
        <v>0</v>
      </c>
      <c r="I1808" s="84">
        <v>0</v>
      </c>
      <c r="J1808" s="214"/>
    </row>
    <row r="1809" spans="1:10" s="209" customFormat="1" ht="13.5" customHeight="1">
      <c r="A1809" s="395"/>
      <c r="B1809" s="26" t="s">
        <v>32</v>
      </c>
      <c r="C1809" s="84">
        <f t="shared" si="389"/>
        <v>119</v>
      </c>
      <c r="D1809" s="84">
        <v>119</v>
      </c>
      <c r="E1809" s="72">
        <v>0</v>
      </c>
      <c r="F1809" s="84">
        <v>0</v>
      </c>
      <c r="G1809" s="84">
        <v>0</v>
      </c>
      <c r="H1809" s="84">
        <v>0</v>
      </c>
      <c r="I1809" s="84">
        <v>0</v>
      </c>
    </row>
    <row r="1810" spans="1:10" s="209" customFormat="1" ht="43.5" customHeight="1">
      <c r="A1810" s="370" t="s">
        <v>719</v>
      </c>
      <c r="B1810" s="24" t="s">
        <v>31</v>
      </c>
      <c r="C1810" s="84">
        <f t="shared" si="389"/>
        <v>89.25</v>
      </c>
      <c r="D1810" s="84">
        <v>89.25</v>
      </c>
      <c r="E1810" s="72">
        <v>0</v>
      </c>
      <c r="F1810" s="84">
        <v>0</v>
      </c>
      <c r="G1810" s="84">
        <v>0</v>
      </c>
      <c r="H1810" s="84">
        <v>0</v>
      </c>
      <c r="I1810" s="84">
        <v>0</v>
      </c>
      <c r="J1810" s="266"/>
    </row>
    <row r="1811" spans="1:10" s="209" customFormat="1" ht="13.5" customHeight="1">
      <c r="A1811" s="395"/>
      <c r="B1811" s="26" t="s">
        <v>32</v>
      </c>
      <c r="C1811" s="84">
        <f t="shared" si="389"/>
        <v>89.25</v>
      </c>
      <c r="D1811" s="84">
        <v>89.25</v>
      </c>
      <c r="E1811" s="72">
        <v>0</v>
      </c>
      <c r="F1811" s="84">
        <v>0</v>
      </c>
      <c r="G1811" s="84">
        <v>0</v>
      </c>
      <c r="H1811" s="84">
        <v>0</v>
      </c>
      <c r="I1811" s="84">
        <v>0</v>
      </c>
    </row>
    <row r="1812" spans="1:10" s="208" customFormat="1" ht="56.25" customHeight="1">
      <c r="A1812" s="483" t="s">
        <v>720</v>
      </c>
      <c r="B1812" s="63" t="s">
        <v>31</v>
      </c>
      <c r="C1812" s="78">
        <f t="shared" si="389"/>
        <v>58</v>
      </c>
      <c r="D1812" s="78">
        <v>0</v>
      </c>
      <c r="E1812" s="64">
        <v>58</v>
      </c>
      <c r="F1812" s="78">
        <v>0</v>
      </c>
      <c r="G1812" s="78">
        <v>0</v>
      </c>
      <c r="H1812" s="78">
        <v>0</v>
      </c>
      <c r="I1812" s="78">
        <v>0</v>
      </c>
      <c r="J1812" s="214"/>
    </row>
    <row r="1813" spans="1:10" s="209" customFormat="1" ht="13.5" customHeight="1">
      <c r="A1813" s="395"/>
      <c r="B1813" s="26" t="s">
        <v>32</v>
      </c>
      <c r="C1813" s="84">
        <f t="shared" si="389"/>
        <v>58</v>
      </c>
      <c r="D1813" s="84">
        <v>0</v>
      </c>
      <c r="E1813" s="72">
        <v>58</v>
      </c>
      <c r="F1813" s="84">
        <v>0</v>
      </c>
      <c r="G1813" s="84">
        <v>0</v>
      </c>
      <c r="H1813" s="84">
        <v>0</v>
      </c>
      <c r="I1813" s="84">
        <v>0</v>
      </c>
    </row>
    <row r="1814" spans="1:10" s="215" customFormat="1" ht="72.75" customHeight="1">
      <c r="A1814" s="483" t="s">
        <v>721</v>
      </c>
      <c r="B1814" s="241" t="s">
        <v>31</v>
      </c>
      <c r="C1814" s="253">
        <f t="shared" si="389"/>
        <v>58</v>
      </c>
      <c r="D1814" s="253">
        <v>0</v>
      </c>
      <c r="E1814" s="253">
        <v>58</v>
      </c>
      <c r="F1814" s="253">
        <v>0</v>
      </c>
      <c r="G1814" s="253">
        <v>0</v>
      </c>
      <c r="H1814" s="253">
        <v>0</v>
      </c>
      <c r="I1814" s="253">
        <v>0</v>
      </c>
    </row>
    <row r="1815" spans="1:10" s="215" customFormat="1" ht="13.5" customHeight="1">
      <c r="A1815" s="304"/>
      <c r="B1815" s="228" t="s">
        <v>32</v>
      </c>
      <c r="C1815" s="253">
        <f t="shared" si="389"/>
        <v>58</v>
      </c>
      <c r="D1815" s="253">
        <v>0</v>
      </c>
      <c r="E1815" s="253">
        <v>58</v>
      </c>
      <c r="F1815" s="253">
        <v>0</v>
      </c>
      <c r="G1815" s="253">
        <v>0</v>
      </c>
      <c r="H1815" s="253">
        <v>0</v>
      </c>
      <c r="I1815" s="253">
        <v>0</v>
      </c>
    </row>
    <row r="1816" spans="1:10" s="215" customFormat="1" ht="80.25" customHeight="1">
      <c r="A1816" s="482" t="s">
        <v>722</v>
      </c>
      <c r="B1816" s="241" t="s">
        <v>31</v>
      </c>
      <c r="C1816" s="253">
        <f t="shared" si="389"/>
        <v>167.2</v>
      </c>
      <c r="D1816" s="253">
        <v>167.2</v>
      </c>
      <c r="E1816" s="253">
        <v>0</v>
      </c>
      <c r="F1816" s="253">
        <v>0</v>
      </c>
      <c r="G1816" s="253">
        <v>0</v>
      </c>
      <c r="H1816" s="253">
        <v>0</v>
      </c>
      <c r="I1816" s="253">
        <v>0</v>
      </c>
    </row>
    <row r="1817" spans="1:10" s="209" customFormat="1" ht="13.5" customHeight="1">
      <c r="A1817" s="395"/>
      <c r="B1817" s="26" t="s">
        <v>32</v>
      </c>
      <c r="C1817" s="84">
        <f t="shared" si="389"/>
        <v>167.2</v>
      </c>
      <c r="D1817" s="84">
        <v>167.2</v>
      </c>
      <c r="E1817" s="72">
        <v>0</v>
      </c>
      <c r="F1817" s="84">
        <v>0</v>
      </c>
      <c r="G1817" s="84">
        <v>0</v>
      </c>
      <c r="H1817" s="84">
        <v>0</v>
      </c>
      <c r="I1817" s="84">
        <v>0</v>
      </c>
    </row>
    <row r="1818" spans="1:10" s="215" customFormat="1" ht="64.5" customHeight="1">
      <c r="A1818" s="482" t="s">
        <v>723</v>
      </c>
      <c r="B1818" s="241" t="s">
        <v>31</v>
      </c>
      <c r="C1818" s="253">
        <f t="shared" si="389"/>
        <v>95.3</v>
      </c>
      <c r="D1818" s="253">
        <v>95.3</v>
      </c>
      <c r="E1818" s="253">
        <v>0</v>
      </c>
      <c r="F1818" s="253">
        <v>0</v>
      </c>
      <c r="G1818" s="253">
        <v>0</v>
      </c>
      <c r="H1818" s="253">
        <v>0</v>
      </c>
      <c r="I1818" s="253">
        <v>0</v>
      </c>
    </row>
    <row r="1819" spans="1:10" s="209" customFormat="1" ht="13.5" customHeight="1">
      <c r="A1819" s="395"/>
      <c r="B1819" s="26" t="s">
        <v>32</v>
      </c>
      <c r="C1819" s="84">
        <f t="shared" si="389"/>
        <v>95.3</v>
      </c>
      <c r="D1819" s="84">
        <v>95.3</v>
      </c>
      <c r="E1819" s="72">
        <v>0</v>
      </c>
      <c r="F1819" s="84">
        <v>0</v>
      </c>
      <c r="G1819" s="84">
        <v>0</v>
      </c>
      <c r="H1819" s="84">
        <v>0</v>
      </c>
      <c r="I1819" s="84">
        <v>0</v>
      </c>
    </row>
    <row r="1820" spans="1:10" s="262" customFormat="1" ht="29.25" customHeight="1">
      <c r="A1820" s="317" t="s">
        <v>724</v>
      </c>
      <c r="B1820" s="241" t="s">
        <v>31</v>
      </c>
      <c r="C1820" s="253">
        <f t="shared" si="389"/>
        <v>476</v>
      </c>
      <c r="D1820" s="253">
        <v>0</v>
      </c>
      <c r="E1820" s="253">
        <v>476</v>
      </c>
      <c r="F1820" s="253">
        <v>0</v>
      </c>
      <c r="G1820" s="253">
        <v>0</v>
      </c>
      <c r="H1820" s="253">
        <v>0</v>
      </c>
      <c r="I1820" s="253">
        <v>0</v>
      </c>
    </row>
    <row r="1821" spans="1:10" s="262" customFormat="1" ht="15.75" customHeight="1">
      <c r="A1821" s="304"/>
      <c r="B1821" s="228" t="s">
        <v>32</v>
      </c>
      <c r="C1821" s="253">
        <f t="shared" si="389"/>
        <v>476</v>
      </c>
      <c r="D1821" s="253">
        <v>0</v>
      </c>
      <c r="E1821" s="253">
        <v>476</v>
      </c>
      <c r="F1821" s="253">
        <v>0</v>
      </c>
      <c r="G1821" s="253">
        <v>0</v>
      </c>
      <c r="H1821" s="253">
        <v>0</v>
      </c>
      <c r="I1821" s="253">
        <v>0</v>
      </c>
    </row>
    <row r="1822" spans="1:10" s="215" customFormat="1" ht="51.75" customHeight="1">
      <c r="A1822" s="484" t="s">
        <v>725</v>
      </c>
      <c r="B1822" s="241" t="s">
        <v>31</v>
      </c>
      <c r="C1822" s="253">
        <f t="shared" si="389"/>
        <v>149</v>
      </c>
      <c r="D1822" s="253">
        <v>0</v>
      </c>
      <c r="E1822" s="253">
        <v>149</v>
      </c>
      <c r="F1822" s="253">
        <v>0</v>
      </c>
      <c r="G1822" s="253">
        <v>0</v>
      </c>
      <c r="H1822" s="253">
        <v>0</v>
      </c>
      <c r="I1822" s="253">
        <v>0</v>
      </c>
    </row>
    <row r="1823" spans="1:10" s="262" customFormat="1" ht="15.75" customHeight="1">
      <c r="A1823" s="485"/>
      <c r="B1823" s="219" t="s">
        <v>32</v>
      </c>
      <c r="C1823" s="205">
        <f t="shared" si="389"/>
        <v>149</v>
      </c>
      <c r="D1823" s="205">
        <v>0</v>
      </c>
      <c r="E1823" s="205">
        <v>149</v>
      </c>
      <c r="F1823" s="205">
        <v>0</v>
      </c>
      <c r="G1823" s="205">
        <v>0</v>
      </c>
      <c r="H1823" s="205">
        <v>0</v>
      </c>
      <c r="I1823" s="205">
        <v>0</v>
      </c>
    </row>
    <row r="1824" spans="1:10" s="262" customFormat="1" ht="59.25" customHeight="1">
      <c r="A1824" s="371" t="s">
        <v>726</v>
      </c>
      <c r="B1824" s="218" t="s">
        <v>31</v>
      </c>
      <c r="C1824" s="205">
        <f t="shared" si="389"/>
        <v>58</v>
      </c>
      <c r="D1824" s="205">
        <v>0</v>
      </c>
      <c r="E1824" s="205">
        <v>58</v>
      </c>
      <c r="F1824" s="205">
        <v>0</v>
      </c>
      <c r="G1824" s="205">
        <v>0</v>
      </c>
      <c r="H1824" s="205">
        <v>0</v>
      </c>
      <c r="I1824" s="205">
        <v>0</v>
      </c>
    </row>
    <row r="1825" spans="1:9" s="209" customFormat="1" ht="15" customHeight="1">
      <c r="A1825" s="395"/>
      <c r="B1825" s="26" t="s">
        <v>32</v>
      </c>
      <c r="C1825" s="84">
        <f t="shared" si="389"/>
        <v>58</v>
      </c>
      <c r="D1825" s="84">
        <v>0</v>
      </c>
      <c r="E1825" s="72">
        <v>58</v>
      </c>
      <c r="F1825" s="84">
        <v>0</v>
      </c>
      <c r="G1825" s="84">
        <v>0</v>
      </c>
      <c r="H1825" s="84">
        <v>0</v>
      </c>
      <c r="I1825" s="84">
        <v>0</v>
      </c>
    </row>
    <row r="1826" spans="1:9" s="262" customFormat="1" ht="57" customHeight="1">
      <c r="A1826" s="458" t="s">
        <v>727</v>
      </c>
      <c r="B1826" s="218" t="s">
        <v>31</v>
      </c>
      <c r="C1826" s="205">
        <f t="shared" si="389"/>
        <v>138</v>
      </c>
      <c r="D1826" s="205">
        <v>0</v>
      </c>
      <c r="E1826" s="205">
        <v>138</v>
      </c>
      <c r="F1826" s="205">
        <v>0</v>
      </c>
      <c r="G1826" s="205">
        <v>0</v>
      </c>
      <c r="H1826" s="205">
        <v>0</v>
      </c>
      <c r="I1826" s="205">
        <v>0</v>
      </c>
    </row>
    <row r="1827" spans="1:9" s="262" customFormat="1" ht="15" customHeight="1">
      <c r="A1827" s="485"/>
      <c r="B1827" s="219" t="s">
        <v>32</v>
      </c>
      <c r="C1827" s="205">
        <f t="shared" si="389"/>
        <v>138</v>
      </c>
      <c r="D1827" s="205">
        <v>0</v>
      </c>
      <c r="E1827" s="205">
        <v>138</v>
      </c>
      <c r="F1827" s="205">
        <v>0</v>
      </c>
      <c r="G1827" s="205">
        <v>0</v>
      </c>
      <c r="H1827" s="205">
        <v>0</v>
      </c>
      <c r="I1827" s="205">
        <v>0</v>
      </c>
    </row>
    <row r="1828" spans="1:9" s="262" customFormat="1" ht="58.5" customHeight="1">
      <c r="A1828" s="459" t="s">
        <v>728</v>
      </c>
      <c r="B1828" s="218" t="s">
        <v>31</v>
      </c>
      <c r="C1828" s="205">
        <f t="shared" si="389"/>
        <v>153</v>
      </c>
      <c r="D1828" s="205">
        <v>0</v>
      </c>
      <c r="E1828" s="205">
        <v>153</v>
      </c>
      <c r="F1828" s="205">
        <v>0</v>
      </c>
      <c r="G1828" s="205">
        <v>0</v>
      </c>
      <c r="H1828" s="205">
        <v>0</v>
      </c>
      <c r="I1828" s="205">
        <v>0</v>
      </c>
    </row>
    <row r="1829" spans="1:9" s="262" customFormat="1" ht="15" customHeight="1">
      <c r="A1829" s="485"/>
      <c r="B1829" s="219" t="s">
        <v>32</v>
      </c>
      <c r="C1829" s="205">
        <f t="shared" si="389"/>
        <v>153</v>
      </c>
      <c r="D1829" s="205">
        <v>0</v>
      </c>
      <c r="E1829" s="205">
        <v>153</v>
      </c>
      <c r="F1829" s="205">
        <v>0</v>
      </c>
      <c r="G1829" s="205">
        <v>0</v>
      </c>
      <c r="H1829" s="205">
        <v>0</v>
      </c>
      <c r="I1829" s="205">
        <v>0</v>
      </c>
    </row>
    <row r="1830" spans="1:9" s="262" customFormat="1" ht="45" customHeight="1">
      <c r="A1830" s="458" t="s">
        <v>729</v>
      </c>
      <c r="B1830" s="218" t="s">
        <v>31</v>
      </c>
      <c r="C1830" s="205">
        <f t="shared" si="389"/>
        <v>30</v>
      </c>
      <c r="D1830" s="205">
        <v>30</v>
      </c>
      <c r="E1830" s="205">
        <v>0</v>
      </c>
      <c r="F1830" s="205">
        <v>0</v>
      </c>
      <c r="G1830" s="205">
        <v>0</v>
      </c>
      <c r="H1830" s="205">
        <v>0</v>
      </c>
      <c r="I1830" s="205">
        <v>0</v>
      </c>
    </row>
    <row r="1831" spans="1:9" s="209" customFormat="1" ht="15" customHeight="1">
      <c r="A1831" s="395"/>
      <c r="B1831" s="26" t="s">
        <v>32</v>
      </c>
      <c r="C1831" s="84">
        <f t="shared" si="389"/>
        <v>30</v>
      </c>
      <c r="D1831" s="84">
        <v>30</v>
      </c>
      <c r="E1831" s="72">
        <v>0</v>
      </c>
      <c r="F1831" s="84">
        <v>0</v>
      </c>
      <c r="G1831" s="84">
        <v>0</v>
      </c>
      <c r="H1831" s="84">
        <v>0</v>
      </c>
      <c r="I1831" s="84">
        <v>0</v>
      </c>
    </row>
    <row r="1832" spans="1:9" s="215" customFormat="1" ht="39.75" customHeight="1">
      <c r="A1832" s="360" t="s">
        <v>730</v>
      </c>
      <c r="B1832" s="241" t="s">
        <v>31</v>
      </c>
      <c r="C1832" s="253">
        <f t="shared" si="389"/>
        <v>307</v>
      </c>
      <c r="D1832" s="253">
        <v>307</v>
      </c>
      <c r="E1832" s="253">
        <v>0</v>
      </c>
      <c r="F1832" s="253">
        <v>0</v>
      </c>
      <c r="G1832" s="253">
        <v>0</v>
      </c>
      <c r="H1832" s="253">
        <v>0</v>
      </c>
      <c r="I1832" s="253">
        <v>0</v>
      </c>
    </row>
    <row r="1833" spans="1:9" s="215" customFormat="1" ht="15" customHeight="1">
      <c r="A1833" s="304"/>
      <c r="B1833" s="228" t="s">
        <v>32</v>
      </c>
      <c r="C1833" s="253">
        <f t="shared" si="389"/>
        <v>307</v>
      </c>
      <c r="D1833" s="253">
        <v>307</v>
      </c>
      <c r="E1833" s="253">
        <v>0</v>
      </c>
      <c r="F1833" s="253">
        <v>0</v>
      </c>
      <c r="G1833" s="253">
        <v>0</v>
      </c>
      <c r="H1833" s="253">
        <v>0</v>
      </c>
      <c r="I1833" s="253">
        <v>0</v>
      </c>
    </row>
    <row r="1834" spans="1:9" s="215" customFormat="1" ht="54.75" customHeight="1">
      <c r="A1834" s="486" t="s">
        <v>731</v>
      </c>
      <c r="B1834" s="241" t="s">
        <v>31</v>
      </c>
      <c r="C1834" s="253">
        <f t="shared" si="389"/>
        <v>27</v>
      </c>
      <c r="D1834" s="253">
        <v>27</v>
      </c>
      <c r="E1834" s="253">
        <v>0</v>
      </c>
      <c r="F1834" s="253">
        <v>0</v>
      </c>
      <c r="G1834" s="253">
        <v>0</v>
      </c>
      <c r="H1834" s="253">
        <v>0</v>
      </c>
      <c r="I1834" s="253">
        <v>0</v>
      </c>
    </row>
    <row r="1835" spans="1:9" s="209" customFormat="1" ht="15" customHeight="1">
      <c r="A1835" s="395"/>
      <c r="B1835" s="26" t="s">
        <v>32</v>
      </c>
      <c r="C1835" s="84">
        <f t="shared" si="389"/>
        <v>27</v>
      </c>
      <c r="D1835" s="84">
        <v>27</v>
      </c>
      <c r="E1835" s="72">
        <v>0</v>
      </c>
      <c r="F1835" s="84">
        <v>0</v>
      </c>
      <c r="G1835" s="84">
        <v>0</v>
      </c>
      <c r="H1835" s="84">
        <v>0</v>
      </c>
      <c r="I1835" s="84">
        <v>0</v>
      </c>
    </row>
    <row r="1836" spans="1:9" s="215" customFormat="1" ht="64.5" customHeight="1">
      <c r="A1836" s="360" t="s">
        <v>732</v>
      </c>
      <c r="B1836" s="241" t="s">
        <v>31</v>
      </c>
      <c r="C1836" s="253">
        <f t="shared" si="389"/>
        <v>260</v>
      </c>
      <c r="D1836" s="253">
        <v>260</v>
      </c>
      <c r="E1836" s="253">
        <v>0</v>
      </c>
      <c r="F1836" s="253">
        <v>0</v>
      </c>
      <c r="G1836" s="253">
        <v>0</v>
      </c>
      <c r="H1836" s="253">
        <v>0</v>
      </c>
      <c r="I1836" s="253">
        <v>0</v>
      </c>
    </row>
    <row r="1837" spans="1:9" s="215" customFormat="1" ht="15" customHeight="1">
      <c r="A1837" s="304"/>
      <c r="B1837" s="228" t="s">
        <v>32</v>
      </c>
      <c r="C1837" s="253">
        <f t="shared" si="389"/>
        <v>260</v>
      </c>
      <c r="D1837" s="253">
        <v>260</v>
      </c>
      <c r="E1837" s="253">
        <v>0</v>
      </c>
      <c r="F1837" s="253">
        <v>0</v>
      </c>
      <c r="G1837" s="253">
        <v>0</v>
      </c>
      <c r="H1837" s="253">
        <v>0</v>
      </c>
      <c r="I1837" s="253">
        <v>0</v>
      </c>
    </row>
    <row r="1838" spans="1:9" s="215" customFormat="1" ht="45.75" customHeight="1">
      <c r="A1838" s="487" t="s">
        <v>733</v>
      </c>
      <c r="B1838" s="241" t="s">
        <v>31</v>
      </c>
      <c r="C1838" s="253">
        <f t="shared" si="389"/>
        <v>179</v>
      </c>
      <c r="D1838" s="253">
        <v>0</v>
      </c>
      <c r="E1838" s="253">
        <v>179</v>
      </c>
      <c r="F1838" s="253">
        <v>0</v>
      </c>
      <c r="G1838" s="253">
        <v>0</v>
      </c>
      <c r="H1838" s="253">
        <v>0</v>
      </c>
      <c r="I1838" s="253">
        <v>0</v>
      </c>
    </row>
    <row r="1839" spans="1:9" s="209" customFormat="1" ht="15" customHeight="1">
      <c r="A1839" s="395"/>
      <c r="B1839" s="26" t="s">
        <v>32</v>
      </c>
      <c r="C1839" s="84">
        <f t="shared" si="389"/>
        <v>179</v>
      </c>
      <c r="D1839" s="84">
        <v>0</v>
      </c>
      <c r="E1839" s="72">
        <v>179</v>
      </c>
      <c r="F1839" s="84">
        <v>0</v>
      </c>
      <c r="G1839" s="84">
        <v>0</v>
      </c>
      <c r="H1839" s="84">
        <v>0</v>
      </c>
      <c r="I1839" s="84">
        <v>0</v>
      </c>
    </row>
    <row r="1840" spans="1:9" s="215" customFormat="1" ht="66.75" customHeight="1">
      <c r="A1840" s="360" t="s">
        <v>734</v>
      </c>
      <c r="B1840" s="241" t="s">
        <v>31</v>
      </c>
      <c r="C1840" s="253">
        <f t="shared" si="389"/>
        <v>68</v>
      </c>
      <c r="D1840" s="253">
        <v>0</v>
      </c>
      <c r="E1840" s="253">
        <v>68</v>
      </c>
      <c r="F1840" s="253">
        <v>0</v>
      </c>
      <c r="G1840" s="253">
        <v>0</v>
      </c>
      <c r="H1840" s="253">
        <v>0</v>
      </c>
      <c r="I1840" s="253">
        <v>0</v>
      </c>
    </row>
    <row r="1841" spans="1:9" s="209" customFormat="1" ht="15" customHeight="1">
      <c r="A1841" s="395"/>
      <c r="B1841" s="26" t="s">
        <v>32</v>
      </c>
      <c r="C1841" s="84">
        <f t="shared" si="389"/>
        <v>68</v>
      </c>
      <c r="D1841" s="84">
        <v>0</v>
      </c>
      <c r="E1841" s="72">
        <v>68</v>
      </c>
      <c r="F1841" s="84">
        <v>0</v>
      </c>
      <c r="G1841" s="84">
        <v>0</v>
      </c>
      <c r="H1841" s="84">
        <v>0</v>
      </c>
      <c r="I1841" s="84">
        <v>0</v>
      </c>
    </row>
    <row r="1842" spans="1:9" s="215" customFormat="1" ht="130.5" customHeight="1">
      <c r="A1842" s="360" t="s">
        <v>735</v>
      </c>
      <c r="B1842" s="241" t="s">
        <v>31</v>
      </c>
      <c r="C1842" s="253">
        <f t="shared" si="389"/>
        <v>409</v>
      </c>
      <c r="D1842" s="253">
        <v>0</v>
      </c>
      <c r="E1842" s="253">
        <v>409</v>
      </c>
      <c r="F1842" s="253">
        <v>0</v>
      </c>
      <c r="G1842" s="253">
        <v>0</v>
      </c>
      <c r="H1842" s="253">
        <v>0</v>
      </c>
      <c r="I1842" s="253">
        <v>0</v>
      </c>
    </row>
    <row r="1843" spans="1:9" s="209" customFormat="1" ht="15" customHeight="1">
      <c r="A1843" s="395"/>
      <c r="B1843" s="26" t="s">
        <v>32</v>
      </c>
      <c r="C1843" s="84">
        <f t="shared" si="389"/>
        <v>409</v>
      </c>
      <c r="D1843" s="84">
        <v>0</v>
      </c>
      <c r="E1843" s="72">
        <v>409</v>
      </c>
      <c r="F1843" s="84">
        <v>0</v>
      </c>
      <c r="G1843" s="84">
        <v>0</v>
      </c>
      <c r="H1843" s="84">
        <v>0</v>
      </c>
      <c r="I1843" s="84">
        <v>0</v>
      </c>
    </row>
    <row r="1844" spans="1:9" s="215" customFormat="1" ht="15.75" customHeight="1">
      <c r="A1844" s="489" t="s">
        <v>736</v>
      </c>
      <c r="B1844" s="241" t="s">
        <v>31</v>
      </c>
      <c r="C1844" s="253">
        <f t="shared" si="389"/>
        <v>167</v>
      </c>
      <c r="D1844" s="253">
        <v>0</v>
      </c>
      <c r="E1844" s="253">
        <v>167</v>
      </c>
      <c r="F1844" s="253">
        <v>0</v>
      </c>
      <c r="G1844" s="253">
        <v>0</v>
      </c>
      <c r="H1844" s="253">
        <v>0</v>
      </c>
      <c r="I1844" s="253">
        <v>0</v>
      </c>
    </row>
    <row r="1845" spans="1:9" s="262" customFormat="1" ht="15" customHeight="1">
      <c r="A1845" s="485"/>
      <c r="B1845" s="219" t="s">
        <v>32</v>
      </c>
      <c r="C1845" s="205">
        <f t="shared" si="389"/>
        <v>167</v>
      </c>
      <c r="D1845" s="205">
        <v>0</v>
      </c>
      <c r="E1845" s="205">
        <v>167</v>
      </c>
      <c r="F1845" s="205">
        <v>0</v>
      </c>
      <c r="G1845" s="205">
        <v>0</v>
      </c>
      <c r="H1845" s="205">
        <v>0</v>
      </c>
      <c r="I1845" s="205">
        <v>0</v>
      </c>
    </row>
    <row r="1846" spans="1:9" s="215" customFormat="1" ht="15.75" customHeight="1">
      <c r="A1846" s="489" t="s">
        <v>737</v>
      </c>
      <c r="B1846" s="241" t="s">
        <v>31</v>
      </c>
      <c r="C1846" s="253">
        <f t="shared" si="389"/>
        <v>72</v>
      </c>
      <c r="D1846" s="253">
        <v>0</v>
      </c>
      <c r="E1846" s="253">
        <v>72</v>
      </c>
      <c r="F1846" s="253">
        <v>0</v>
      </c>
      <c r="G1846" s="253">
        <v>0</v>
      </c>
      <c r="H1846" s="253">
        <v>0</v>
      </c>
      <c r="I1846" s="253">
        <v>0</v>
      </c>
    </row>
    <row r="1847" spans="1:9" s="209" customFormat="1" ht="15" customHeight="1">
      <c r="A1847" s="395"/>
      <c r="B1847" s="26" t="s">
        <v>32</v>
      </c>
      <c r="C1847" s="84">
        <f t="shared" si="389"/>
        <v>72</v>
      </c>
      <c r="D1847" s="84">
        <v>0</v>
      </c>
      <c r="E1847" s="72">
        <v>72</v>
      </c>
      <c r="F1847" s="84">
        <v>0</v>
      </c>
      <c r="G1847" s="84">
        <v>0</v>
      </c>
      <c r="H1847" s="84">
        <v>0</v>
      </c>
      <c r="I1847" s="84">
        <v>0</v>
      </c>
    </row>
    <row r="1848" spans="1:9" s="215" customFormat="1" ht="105" customHeight="1">
      <c r="A1848" s="360" t="s">
        <v>738</v>
      </c>
      <c r="B1848" s="241" t="s">
        <v>31</v>
      </c>
      <c r="C1848" s="253">
        <f t="shared" si="389"/>
        <v>315</v>
      </c>
      <c r="D1848" s="253">
        <v>0</v>
      </c>
      <c r="E1848" s="253">
        <v>315</v>
      </c>
      <c r="F1848" s="253">
        <v>0</v>
      </c>
      <c r="G1848" s="253">
        <v>0</v>
      </c>
      <c r="H1848" s="253">
        <v>0</v>
      </c>
      <c r="I1848" s="253">
        <v>0</v>
      </c>
    </row>
    <row r="1849" spans="1:9" s="262" customFormat="1" ht="15" customHeight="1">
      <c r="A1849" s="485"/>
      <c r="B1849" s="219" t="s">
        <v>32</v>
      </c>
      <c r="C1849" s="205">
        <f t="shared" si="389"/>
        <v>315</v>
      </c>
      <c r="D1849" s="205">
        <v>0</v>
      </c>
      <c r="E1849" s="205">
        <v>315</v>
      </c>
      <c r="F1849" s="205">
        <v>0</v>
      </c>
      <c r="G1849" s="205">
        <v>0</v>
      </c>
      <c r="H1849" s="205">
        <v>0</v>
      </c>
      <c r="I1849" s="205">
        <v>0</v>
      </c>
    </row>
    <row r="1850" spans="1:9">
      <c r="A1850" s="733" t="s">
        <v>320</v>
      </c>
      <c r="B1850" s="730"/>
      <c r="C1850" s="731"/>
      <c r="D1850" s="731"/>
      <c r="E1850" s="731"/>
      <c r="F1850" s="731"/>
      <c r="G1850" s="731"/>
      <c r="H1850" s="731"/>
      <c r="I1850" s="732"/>
    </row>
    <row r="1851" spans="1:9">
      <c r="A1851" s="31" t="s">
        <v>57</v>
      </c>
      <c r="B1851" s="98" t="s">
        <v>31</v>
      </c>
      <c r="C1851" s="131">
        <f t="shared" ref="C1851:C1870" si="390">D1851+E1851+F1851+G1851+H1851+I1851</f>
        <v>137.6</v>
      </c>
      <c r="D1851" s="131">
        <f t="shared" ref="D1851:I1858" si="391">D1853</f>
        <v>47.6</v>
      </c>
      <c r="E1851" s="131">
        <f t="shared" si="391"/>
        <v>90</v>
      </c>
      <c r="F1851" s="131">
        <f t="shared" si="391"/>
        <v>0</v>
      </c>
      <c r="G1851" s="131">
        <f t="shared" si="391"/>
        <v>0</v>
      </c>
      <c r="H1851" s="131">
        <f t="shared" si="391"/>
        <v>0</v>
      </c>
      <c r="I1851" s="131">
        <f t="shared" si="391"/>
        <v>0</v>
      </c>
    </row>
    <row r="1852" spans="1:9">
      <c r="A1852" s="21" t="s">
        <v>90</v>
      </c>
      <c r="B1852" s="133" t="s">
        <v>32</v>
      </c>
      <c r="C1852" s="131">
        <f t="shared" si="390"/>
        <v>137.6</v>
      </c>
      <c r="D1852" s="131">
        <f t="shared" si="391"/>
        <v>47.6</v>
      </c>
      <c r="E1852" s="131">
        <f t="shared" si="391"/>
        <v>90</v>
      </c>
      <c r="F1852" s="131">
        <f t="shared" si="391"/>
        <v>0</v>
      </c>
      <c r="G1852" s="131">
        <f t="shared" si="391"/>
        <v>0</v>
      </c>
      <c r="H1852" s="131">
        <f t="shared" si="391"/>
        <v>0</v>
      </c>
      <c r="I1852" s="131">
        <f t="shared" si="391"/>
        <v>0</v>
      </c>
    </row>
    <row r="1853" spans="1:9">
      <c r="A1853" s="47" t="s">
        <v>63</v>
      </c>
      <c r="B1853" s="24" t="s">
        <v>31</v>
      </c>
      <c r="C1853" s="52">
        <f t="shared" si="390"/>
        <v>137.6</v>
      </c>
      <c r="D1853" s="52">
        <f t="shared" si="391"/>
        <v>47.6</v>
      </c>
      <c r="E1853" s="52">
        <f t="shared" si="391"/>
        <v>90</v>
      </c>
      <c r="F1853" s="52">
        <f t="shared" si="391"/>
        <v>0</v>
      </c>
      <c r="G1853" s="52">
        <f t="shared" si="391"/>
        <v>0</v>
      </c>
      <c r="H1853" s="52">
        <f t="shared" si="391"/>
        <v>0</v>
      </c>
      <c r="I1853" s="52">
        <f t="shared" si="391"/>
        <v>0</v>
      </c>
    </row>
    <row r="1854" spans="1:9">
      <c r="A1854" s="12" t="s">
        <v>50</v>
      </c>
      <c r="B1854" s="26" t="s">
        <v>32</v>
      </c>
      <c r="C1854" s="52">
        <f t="shared" si="390"/>
        <v>137.6</v>
      </c>
      <c r="D1854" s="52">
        <f t="shared" si="391"/>
        <v>47.6</v>
      </c>
      <c r="E1854" s="52">
        <f t="shared" si="391"/>
        <v>90</v>
      </c>
      <c r="F1854" s="52">
        <f t="shared" si="391"/>
        <v>0</v>
      </c>
      <c r="G1854" s="52">
        <f t="shared" si="391"/>
        <v>0</v>
      </c>
      <c r="H1854" s="52">
        <f t="shared" si="391"/>
        <v>0</v>
      </c>
      <c r="I1854" s="52">
        <f t="shared" si="391"/>
        <v>0</v>
      </c>
    </row>
    <row r="1855" spans="1:9">
      <c r="A1855" s="19" t="s">
        <v>39</v>
      </c>
      <c r="B1855" s="3" t="s">
        <v>31</v>
      </c>
      <c r="C1855" s="52">
        <f t="shared" si="390"/>
        <v>137.6</v>
      </c>
      <c r="D1855" s="52">
        <f t="shared" si="391"/>
        <v>47.6</v>
      </c>
      <c r="E1855" s="52">
        <f t="shared" si="391"/>
        <v>90</v>
      </c>
      <c r="F1855" s="52">
        <f t="shared" si="391"/>
        <v>0</v>
      </c>
      <c r="G1855" s="52">
        <f t="shared" si="391"/>
        <v>0</v>
      </c>
      <c r="H1855" s="52">
        <f t="shared" si="391"/>
        <v>0</v>
      </c>
      <c r="I1855" s="52">
        <f t="shared" si="391"/>
        <v>0</v>
      </c>
    </row>
    <row r="1856" spans="1:9">
      <c r="A1856" s="16"/>
      <c r="B1856" s="4" t="s">
        <v>32</v>
      </c>
      <c r="C1856" s="52">
        <f t="shared" si="390"/>
        <v>137.6</v>
      </c>
      <c r="D1856" s="52">
        <f t="shared" si="391"/>
        <v>47.6</v>
      </c>
      <c r="E1856" s="52">
        <f t="shared" si="391"/>
        <v>90</v>
      </c>
      <c r="F1856" s="52">
        <f t="shared" si="391"/>
        <v>0</v>
      </c>
      <c r="G1856" s="52">
        <f t="shared" si="391"/>
        <v>0</v>
      </c>
      <c r="H1856" s="52">
        <f t="shared" si="391"/>
        <v>0</v>
      </c>
      <c r="I1856" s="52">
        <f t="shared" si="391"/>
        <v>0</v>
      </c>
    </row>
    <row r="1857" spans="1:9">
      <c r="A1857" s="28" t="s">
        <v>53</v>
      </c>
      <c r="B1857" s="24" t="s">
        <v>31</v>
      </c>
      <c r="C1857" s="52">
        <f t="shared" si="390"/>
        <v>137.6</v>
      </c>
      <c r="D1857" s="52">
        <f t="shared" si="391"/>
        <v>47.6</v>
      </c>
      <c r="E1857" s="52">
        <f t="shared" si="391"/>
        <v>90</v>
      </c>
      <c r="F1857" s="52">
        <f t="shared" si="391"/>
        <v>0</v>
      </c>
      <c r="G1857" s="52">
        <f t="shared" si="391"/>
        <v>0</v>
      </c>
      <c r="H1857" s="52">
        <f t="shared" si="391"/>
        <v>0</v>
      </c>
      <c r="I1857" s="52">
        <f t="shared" si="391"/>
        <v>0</v>
      </c>
    </row>
    <row r="1858" spans="1:9">
      <c r="A1858" s="12"/>
      <c r="B1858" s="26" t="s">
        <v>32</v>
      </c>
      <c r="C1858" s="52">
        <f t="shared" si="390"/>
        <v>137.6</v>
      </c>
      <c r="D1858" s="52">
        <f t="shared" si="391"/>
        <v>47.6</v>
      </c>
      <c r="E1858" s="52">
        <f t="shared" si="391"/>
        <v>90</v>
      </c>
      <c r="F1858" s="52">
        <f t="shared" si="391"/>
        <v>0</v>
      </c>
      <c r="G1858" s="52">
        <f t="shared" si="391"/>
        <v>0</v>
      </c>
      <c r="H1858" s="52">
        <f t="shared" si="391"/>
        <v>0</v>
      </c>
      <c r="I1858" s="52">
        <f t="shared" si="391"/>
        <v>0</v>
      </c>
    </row>
    <row r="1859" spans="1:9" s="95" customFormat="1">
      <c r="A1859" s="96" t="s">
        <v>44</v>
      </c>
      <c r="B1859" s="130" t="s">
        <v>31</v>
      </c>
      <c r="C1859" s="131">
        <f t="shared" si="390"/>
        <v>137.6</v>
      </c>
      <c r="D1859" s="131">
        <f>D1861+D1865</f>
        <v>47.6</v>
      </c>
      <c r="E1859" s="131">
        <f t="shared" ref="E1859:I1860" si="392">E1861+E1865</f>
        <v>90</v>
      </c>
      <c r="F1859" s="131">
        <f t="shared" si="392"/>
        <v>0</v>
      </c>
      <c r="G1859" s="131">
        <f t="shared" si="392"/>
        <v>0</v>
      </c>
      <c r="H1859" s="131">
        <f t="shared" si="392"/>
        <v>0</v>
      </c>
      <c r="I1859" s="131">
        <f t="shared" si="392"/>
        <v>0</v>
      </c>
    </row>
    <row r="1860" spans="1:9" s="95" customFormat="1">
      <c r="A1860" s="132"/>
      <c r="B1860" s="133" t="s">
        <v>32</v>
      </c>
      <c r="C1860" s="131">
        <f t="shared" si="390"/>
        <v>137.6</v>
      </c>
      <c r="D1860" s="131">
        <f>D1862+D1866</f>
        <v>47.6</v>
      </c>
      <c r="E1860" s="131">
        <f t="shared" si="392"/>
        <v>90</v>
      </c>
      <c r="F1860" s="131">
        <f t="shared" si="392"/>
        <v>0</v>
      </c>
      <c r="G1860" s="131">
        <f t="shared" si="392"/>
        <v>0</v>
      </c>
      <c r="H1860" s="131">
        <f t="shared" si="392"/>
        <v>0</v>
      </c>
      <c r="I1860" s="131">
        <f t="shared" si="392"/>
        <v>0</v>
      </c>
    </row>
    <row r="1861" spans="1:9" s="213" customFormat="1">
      <c r="A1861" s="129" t="s">
        <v>321</v>
      </c>
      <c r="B1861" s="328" t="s">
        <v>31</v>
      </c>
      <c r="C1861" s="259">
        <f t="shared" si="390"/>
        <v>20</v>
      </c>
      <c r="D1861" s="259">
        <f t="shared" ref="D1861:I1862" si="393">D1863</f>
        <v>0</v>
      </c>
      <c r="E1861" s="259">
        <f t="shared" si="393"/>
        <v>20</v>
      </c>
      <c r="F1861" s="259">
        <f t="shared" si="393"/>
        <v>0</v>
      </c>
      <c r="G1861" s="259">
        <f t="shared" si="393"/>
        <v>0</v>
      </c>
      <c r="H1861" s="259">
        <f t="shared" si="393"/>
        <v>0</v>
      </c>
      <c r="I1861" s="259">
        <f t="shared" si="393"/>
        <v>0</v>
      </c>
    </row>
    <row r="1862" spans="1:9" s="213" customFormat="1">
      <c r="A1862" s="217"/>
      <c r="B1862" s="219" t="s">
        <v>32</v>
      </c>
      <c r="C1862" s="259">
        <f t="shared" si="390"/>
        <v>20</v>
      </c>
      <c r="D1862" s="259">
        <f t="shared" si="393"/>
        <v>0</v>
      </c>
      <c r="E1862" s="259">
        <f t="shared" si="393"/>
        <v>20</v>
      </c>
      <c r="F1862" s="259">
        <f t="shared" si="393"/>
        <v>0</v>
      </c>
      <c r="G1862" s="259">
        <f t="shared" si="393"/>
        <v>0</v>
      </c>
      <c r="H1862" s="259">
        <f t="shared" si="393"/>
        <v>0</v>
      </c>
      <c r="I1862" s="259">
        <f t="shared" si="393"/>
        <v>0</v>
      </c>
    </row>
    <row r="1863" spans="1:9" s="215" customFormat="1" ht="17.25" customHeight="1">
      <c r="A1863" s="490" t="s">
        <v>739</v>
      </c>
      <c r="B1863" s="328" t="s">
        <v>31</v>
      </c>
      <c r="C1863" s="253">
        <f t="shared" si="390"/>
        <v>20</v>
      </c>
      <c r="D1863" s="253">
        <v>0</v>
      </c>
      <c r="E1863" s="253">
        <v>20</v>
      </c>
      <c r="F1863" s="253">
        <v>0</v>
      </c>
      <c r="G1863" s="253">
        <v>0</v>
      </c>
      <c r="H1863" s="253">
        <v>0</v>
      </c>
      <c r="I1863" s="253">
        <v>0</v>
      </c>
    </row>
    <row r="1864" spans="1:9" s="213" customFormat="1">
      <c r="A1864" s="217"/>
      <c r="B1864" s="219" t="s">
        <v>32</v>
      </c>
      <c r="C1864" s="259">
        <f t="shared" si="390"/>
        <v>20</v>
      </c>
      <c r="D1864" s="259">
        <v>0</v>
      </c>
      <c r="E1864" s="259">
        <v>20</v>
      </c>
      <c r="F1864" s="259">
        <v>0</v>
      </c>
      <c r="G1864" s="259">
        <v>0</v>
      </c>
      <c r="H1864" s="259">
        <v>0</v>
      </c>
      <c r="I1864" s="259">
        <v>0</v>
      </c>
    </row>
    <row r="1865" spans="1:9" s="213" customFormat="1">
      <c r="A1865" s="229" t="s">
        <v>341</v>
      </c>
      <c r="B1865" s="328" t="s">
        <v>31</v>
      </c>
      <c r="C1865" s="259">
        <f t="shared" si="390"/>
        <v>117.6</v>
      </c>
      <c r="D1865" s="259">
        <f>D1867+D1869</f>
        <v>47.6</v>
      </c>
      <c r="E1865" s="259">
        <f t="shared" ref="E1865:I1866" si="394">E1867+E1869</f>
        <v>70</v>
      </c>
      <c r="F1865" s="259">
        <f t="shared" si="394"/>
        <v>0</v>
      </c>
      <c r="G1865" s="259">
        <f t="shared" si="394"/>
        <v>0</v>
      </c>
      <c r="H1865" s="259">
        <f t="shared" si="394"/>
        <v>0</v>
      </c>
      <c r="I1865" s="259">
        <f t="shared" si="394"/>
        <v>0</v>
      </c>
    </row>
    <row r="1866" spans="1:9" s="213" customFormat="1">
      <c r="A1866" s="217"/>
      <c r="B1866" s="219" t="s">
        <v>32</v>
      </c>
      <c r="C1866" s="259">
        <f t="shared" si="390"/>
        <v>117.6</v>
      </c>
      <c r="D1866" s="259">
        <f>D1868+D1870</f>
        <v>47.6</v>
      </c>
      <c r="E1866" s="259">
        <f t="shared" si="394"/>
        <v>70</v>
      </c>
      <c r="F1866" s="259">
        <f t="shared" si="394"/>
        <v>0</v>
      </c>
      <c r="G1866" s="259">
        <f t="shared" si="394"/>
        <v>0</v>
      </c>
      <c r="H1866" s="259">
        <f t="shared" si="394"/>
        <v>0</v>
      </c>
      <c r="I1866" s="259">
        <f t="shared" si="394"/>
        <v>0</v>
      </c>
    </row>
    <row r="1867" spans="1:9" s="214" customFormat="1" ht="27.75" customHeight="1">
      <c r="A1867" s="319" t="s">
        <v>740</v>
      </c>
      <c r="B1867" s="328" t="s">
        <v>31</v>
      </c>
      <c r="C1867" s="253">
        <f t="shared" si="390"/>
        <v>47.6</v>
      </c>
      <c r="D1867" s="253">
        <v>47.6</v>
      </c>
      <c r="E1867" s="253">
        <v>0</v>
      </c>
      <c r="F1867" s="253">
        <v>0</v>
      </c>
      <c r="G1867" s="253">
        <v>0</v>
      </c>
      <c r="H1867" s="253">
        <v>0</v>
      </c>
      <c r="I1867" s="253">
        <v>0</v>
      </c>
    </row>
    <row r="1868" spans="1:9" s="213" customFormat="1">
      <c r="A1868" s="217"/>
      <c r="B1868" s="219" t="s">
        <v>32</v>
      </c>
      <c r="C1868" s="259">
        <f t="shared" si="390"/>
        <v>47.6</v>
      </c>
      <c r="D1868" s="259">
        <v>47.6</v>
      </c>
      <c r="E1868" s="259">
        <v>0</v>
      </c>
      <c r="F1868" s="259">
        <v>0</v>
      </c>
      <c r="G1868" s="259">
        <v>0</v>
      </c>
      <c r="H1868" s="259">
        <v>0</v>
      </c>
      <c r="I1868" s="259">
        <v>0</v>
      </c>
    </row>
    <row r="1869" spans="1:9" s="215" customFormat="1" ht="30.75" customHeight="1">
      <c r="A1869" s="536" t="s">
        <v>741</v>
      </c>
      <c r="B1869" s="328" t="s">
        <v>31</v>
      </c>
      <c r="C1869" s="253">
        <f t="shared" si="390"/>
        <v>70</v>
      </c>
      <c r="D1869" s="253">
        <v>0</v>
      </c>
      <c r="E1869" s="253">
        <v>70</v>
      </c>
      <c r="F1869" s="253">
        <v>0</v>
      </c>
      <c r="G1869" s="253">
        <v>0</v>
      </c>
      <c r="H1869" s="253">
        <v>0</v>
      </c>
      <c r="I1869" s="253">
        <v>0</v>
      </c>
    </row>
    <row r="1870" spans="1:9" s="213" customFormat="1">
      <c r="A1870" s="217"/>
      <c r="B1870" s="219" t="s">
        <v>32</v>
      </c>
      <c r="C1870" s="259">
        <f t="shared" si="390"/>
        <v>70</v>
      </c>
      <c r="D1870" s="259">
        <v>0</v>
      </c>
      <c r="E1870" s="259">
        <v>70</v>
      </c>
      <c r="F1870" s="259">
        <v>0</v>
      </c>
      <c r="G1870" s="259">
        <v>0</v>
      </c>
      <c r="H1870" s="259">
        <v>0</v>
      </c>
      <c r="I1870" s="259">
        <v>0</v>
      </c>
    </row>
    <row r="1871" spans="1:9">
      <c r="A1871" s="390" t="s">
        <v>349</v>
      </c>
      <c r="B1871" s="391"/>
      <c r="C1871" s="391"/>
      <c r="D1871" s="391"/>
      <c r="E1871" s="391"/>
      <c r="F1871" s="391"/>
      <c r="G1871" s="391"/>
      <c r="H1871" s="391"/>
      <c r="I1871" s="392"/>
    </row>
    <row r="1872" spans="1:9">
      <c r="A1872" s="31" t="s">
        <v>57</v>
      </c>
      <c r="B1872" s="130" t="s">
        <v>31</v>
      </c>
      <c r="C1872" s="131">
        <f t="shared" ref="C1872:C1885" si="395">D1872+E1872+F1872+G1872+H1872+I1872</f>
        <v>20</v>
      </c>
      <c r="D1872" s="131">
        <f t="shared" ref="D1872:I1883" si="396">D1874</f>
        <v>20</v>
      </c>
      <c r="E1872" s="131">
        <f t="shared" si="396"/>
        <v>0</v>
      </c>
      <c r="F1872" s="131">
        <f t="shared" si="396"/>
        <v>0</v>
      </c>
      <c r="G1872" s="131">
        <f t="shared" si="396"/>
        <v>0</v>
      </c>
      <c r="H1872" s="131">
        <f t="shared" si="396"/>
        <v>0</v>
      </c>
      <c r="I1872" s="131">
        <f t="shared" si="396"/>
        <v>0</v>
      </c>
    </row>
    <row r="1873" spans="1:9">
      <c r="A1873" s="21" t="s">
        <v>90</v>
      </c>
      <c r="B1873" s="133" t="s">
        <v>32</v>
      </c>
      <c r="C1873" s="131">
        <f t="shared" si="395"/>
        <v>20</v>
      </c>
      <c r="D1873" s="131">
        <f t="shared" si="396"/>
        <v>20</v>
      </c>
      <c r="E1873" s="131">
        <f t="shared" si="396"/>
        <v>0</v>
      </c>
      <c r="F1873" s="131">
        <f t="shared" si="396"/>
        <v>0</v>
      </c>
      <c r="G1873" s="131">
        <f t="shared" si="396"/>
        <v>0</v>
      </c>
      <c r="H1873" s="131">
        <f t="shared" si="396"/>
        <v>0</v>
      </c>
      <c r="I1873" s="131">
        <f t="shared" si="396"/>
        <v>0</v>
      </c>
    </row>
    <row r="1874" spans="1:9">
      <c r="A1874" s="333" t="s">
        <v>63</v>
      </c>
      <c r="B1874" s="24" t="s">
        <v>31</v>
      </c>
      <c r="C1874" s="52">
        <f t="shared" si="395"/>
        <v>20</v>
      </c>
      <c r="D1874" s="52">
        <f t="shared" si="396"/>
        <v>20</v>
      </c>
      <c r="E1874" s="52">
        <f t="shared" si="396"/>
        <v>0</v>
      </c>
      <c r="F1874" s="52">
        <f t="shared" si="396"/>
        <v>0</v>
      </c>
      <c r="G1874" s="52">
        <f t="shared" si="396"/>
        <v>0</v>
      </c>
      <c r="H1874" s="52">
        <f t="shared" si="396"/>
        <v>0</v>
      </c>
      <c r="I1874" s="52">
        <f t="shared" si="396"/>
        <v>0</v>
      </c>
    </row>
    <row r="1875" spans="1:9">
      <c r="A1875" s="10" t="s">
        <v>34</v>
      </c>
      <c r="B1875" s="26" t="s">
        <v>32</v>
      </c>
      <c r="C1875" s="52">
        <f t="shared" si="395"/>
        <v>20</v>
      </c>
      <c r="D1875" s="52">
        <f t="shared" si="396"/>
        <v>20</v>
      </c>
      <c r="E1875" s="52">
        <f t="shared" si="396"/>
        <v>0</v>
      </c>
      <c r="F1875" s="52">
        <f t="shared" si="396"/>
        <v>0</v>
      </c>
      <c r="G1875" s="52">
        <f t="shared" si="396"/>
        <v>0</v>
      </c>
      <c r="H1875" s="52">
        <f t="shared" si="396"/>
        <v>0</v>
      </c>
      <c r="I1875" s="52">
        <f t="shared" si="396"/>
        <v>0</v>
      </c>
    </row>
    <row r="1876" spans="1:9">
      <c r="A1876" s="19" t="s">
        <v>39</v>
      </c>
      <c r="B1876" s="3" t="s">
        <v>31</v>
      </c>
      <c r="C1876" s="52">
        <f t="shared" si="395"/>
        <v>20</v>
      </c>
      <c r="D1876" s="52">
        <f t="shared" si="396"/>
        <v>20</v>
      </c>
      <c r="E1876" s="52">
        <f t="shared" si="396"/>
        <v>0</v>
      </c>
      <c r="F1876" s="52">
        <f t="shared" si="396"/>
        <v>0</v>
      </c>
      <c r="G1876" s="52">
        <f t="shared" si="396"/>
        <v>0</v>
      </c>
      <c r="H1876" s="52">
        <f t="shared" si="396"/>
        <v>0</v>
      </c>
      <c r="I1876" s="52">
        <f t="shared" si="396"/>
        <v>0</v>
      </c>
    </row>
    <row r="1877" spans="1:9">
      <c r="A1877" s="16"/>
      <c r="B1877" s="4" t="s">
        <v>32</v>
      </c>
      <c r="C1877" s="52">
        <f t="shared" si="395"/>
        <v>20</v>
      </c>
      <c r="D1877" s="52">
        <f t="shared" si="396"/>
        <v>20</v>
      </c>
      <c r="E1877" s="52">
        <f t="shared" si="396"/>
        <v>0</v>
      </c>
      <c r="F1877" s="52">
        <f t="shared" si="396"/>
        <v>0</v>
      </c>
      <c r="G1877" s="52">
        <f t="shared" si="396"/>
        <v>0</v>
      </c>
      <c r="H1877" s="52">
        <f t="shared" si="396"/>
        <v>0</v>
      </c>
      <c r="I1877" s="52">
        <f t="shared" si="396"/>
        <v>0</v>
      </c>
    </row>
    <row r="1878" spans="1:9">
      <c r="A1878" s="18" t="s">
        <v>40</v>
      </c>
      <c r="B1878" s="3" t="s">
        <v>31</v>
      </c>
      <c r="C1878" s="52">
        <f t="shared" si="395"/>
        <v>20</v>
      </c>
      <c r="D1878" s="52">
        <f t="shared" si="396"/>
        <v>20</v>
      </c>
      <c r="E1878" s="52">
        <f t="shared" si="396"/>
        <v>0</v>
      </c>
      <c r="F1878" s="52">
        <f t="shared" si="396"/>
        <v>0</v>
      </c>
      <c r="G1878" s="52">
        <f t="shared" si="396"/>
        <v>0</v>
      </c>
      <c r="H1878" s="52">
        <f t="shared" si="396"/>
        <v>0</v>
      </c>
      <c r="I1878" s="52">
        <f t="shared" si="396"/>
        <v>0</v>
      </c>
    </row>
    <row r="1879" spans="1:9">
      <c r="A1879" s="12"/>
      <c r="B1879" s="4" t="s">
        <v>32</v>
      </c>
      <c r="C1879" s="52">
        <f t="shared" si="395"/>
        <v>20</v>
      </c>
      <c r="D1879" s="52">
        <f t="shared" si="396"/>
        <v>20</v>
      </c>
      <c r="E1879" s="52">
        <f t="shared" si="396"/>
        <v>0</v>
      </c>
      <c r="F1879" s="52">
        <f t="shared" si="396"/>
        <v>0</v>
      </c>
      <c r="G1879" s="52">
        <f t="shared" si="396"/>
        <v>0</v>
      </c>
      <c r="H1879" s="52">
        <f t="shared" si="396"/>
        <v>0</v>
      </c>
      <c r="I1879" s="52">
        <f t="shared" si="396"/>
        <v>0</v>
      </c>
    </row>
    <row r="1880" spans="1:9" s="95" customFormat="1">
      <c r="A1880" s="58" t="s">
        <v>44</v>
      </c>
      <c r="B1880" s="130" t="s">
        <v>31</v>
      </c>
      <c r="C1880" s="131">
        <f t="shared" si="395"/>
        <v>20</v>
      </c>
      <c r="D1880" s="131">
        <f t="shared" si="396"/>
        <v>20</v>
      </c>
      <c r="E1880" s="131">
        <f t="shared" si="396"/>
        <v>0</v>
      </c>
      <c r="F1880" s="131">
        <f t="shared" si="396"/>
        <v>0</v>
      </c>
      <c r="G1880" s="131">
        <f t="shared" si="396"/>
        <v>0</v>
      </c>
      <c r="H1880" s="131">
        <f t="shared" si="396"/>
        <v>0</v>
      </c>
      <c r="I1880" s="131">
        <f t="shared" si="396"/>
        <v>0</v>
      </c>
    </row>
    <row r="1881" spans="1:9" s="95" customFormat="1">
      <c r="A1881" s="135"/>
      <c r="B1881" s="128" t="s">
        <v>32</v>
      </c>
      <c r="C1881" s="126">
        <f t="shared" si="395"/>
        <v>20</v>
      </c>
      <c r="D1881" s="131">
        <f t="shared" si="396"/>
        <v>20</v>
      </c>
      <c r="E1881" s="131">
        <f t="shared" si="396"/>
        <v>0</v>
      </c>
      <c r="F1881" s="131">
        <f t="shared" si="396"/>
        <v>0</v>
      </c>
      <c r="G1881" s="131">
        <f t="shared" si="396"/>
        <v>0</v>
      </c>
      <c r="H1881" s="131">
        <f t="shared" si="396"/>
        <v>0</v>
      </c>
      <c r="I1881" s="131">
        <f t="shared" si="396"/>
        <v>0</v>
      </c>
    </row>
    <row r="1882" spans="1:9" s="127" customFormat="1" ht="28.5">
      <c r="A1882" s="537" t="s">
        <v>742</v>
      </c>
      <c r="B1882" s="125" t="s">
        <v>31</v>
      </c>
      <c r="C1882" s="126">
        <f t="shared" si="395"/>
        <v>20</v>
      </c>
      <c r="D1882" s="126">
        <f>D1884</f>
        <v>20</v>
      </c>
      <c r="E1882" s="126">
        <f t="shared" si="396"/>
        <v>0</v>
      </c>
      <c r="F1882" s="126">
        <f t="shared" si="396"/>
        <v>0</v>
      </c>
      <c r="G1882" s="126">
        <f t="shared" si="396"/>
        <v>0</v>
      </c>
      <c r="H1882" s="126">
        <f t="shared" si="396"/>
        <v>0</v>
      </c>
      <c r="I1882" s="126">
        <f t="shared" si="396"/>
        <v>0</v>
      </c>
    </row>
    <row r="1883" spans="1:9" s="127" customFormat="1">
      <c r="A1883" s="135"/>
      <c r="B1883" s="128" t="s">
        <v>32</v>
      </c>
      <c r="C1883" s="126">
        <f t="shared" si="395"/>
        <v>20</v>
      </c>
      <c r="D1883" s="126">
        <f>D1885</f>
        <v>20</v>
      </c>
      <c r="E1883" s="126">
        <f t="shared" si="396"/>
        <v>0</v>
      </c>
      <c r="F1883" s="126">
        <f t="shared" si="396"/>
        <v>0</v>
      </c>
      <c r="G1883" s="126">
        <f t="shared" si="396"/>
        <v>0</v>
      </c>
      <c r="H1883" s="126">
        <f t="shared" si="396"/>
        <v>0</v>
      </c>
      <c r="I1883" s="126">
        <f t="shared" si="396"/>
        <v>0</v>
      </c>
    </row>
    <row r="1884" spans="1:9" s="215" customFormat="1" ht="16.5" customHeight="1">
      <c r="A1884" s="533" t="s">
        <v>743</v>
      </c>
      <c r="B1884" s="241" t="s">
        <v>31</v>
      </c>
      <c r="C1884" s="253">
        <f t="shared" si="395"/>
        <v>20</v>
      </c>
      <c r="D1884" s="253">
        <v>20</v>
      </c>
      <c r="E1884" s="253">
        <v>0</v>
      </c>
      <c r="F1884" s="253">
        <v>0</v>
      </c>
      <c r="G1884" s="253">
        <v>0</v>
      </c>
      <c r="H1884" s="253">
        <v>0</v>
      </c>
      <c r="I1884" s="253">
        <v>0</v>
      </c>
    </row>
    <row r="1885" spans="1:9" s="103" customFormat="1">
      <c r="A1885" s="88"/>
      <c r="B1885" s="124" t="s">
        <v>32</v>
      </c>
      <c r="C1885" s="78">
        <f t="shared" si="395"/>
        <v>20</v>
      </c>
      <c r="D1885" s="78">
        <v>20</v>
      </c>
      <c r="E1885" s="78">
        <v>0</v>
      </c>
      <c r="F1885" s="78">
        <v>0</v>
      </c>
      <c r="G1885" s="78">
        <v>0</v>
      </c>
      <c r="H1885" s="78">
        <v>0</v>
      </c>
      <c r="I1885" s="78">
        <v>0</v>
      </c>
    </row>
    <row r="1886" spans="1:9">
      <c r="A1886" s="729" t="s">
        <v>89</v>
      </c>
      <c r="B1886" s="731"/>
      <c r="C1886" s="731"/>
      <c r="D1886" s="731"/>
      <c r="E1886" s="731"/>
      <c r="F1886" s="731"/>
      <c r="G1886" s="731"/>
      <c r="H1886" s="731"/>
      <c r="I1886" s="732"/>
    </row>
    <row r="1887" spans="1:9">
      <c r="A1887" s="31" t="s">
        <v>57</v>
      </c>
      <c r="B1887" s="130" t="s">
        <v>31</v>
      </c>
      <c r="C1887" s="131">
        <f t="shared" ref="C1887:C1990" si="397">D1887+E1887+F1887+G1887+H1887+I1887</f>
        <v>5004.1970000000001</v>
      </c>
      <c r="D1887" s="131">
        <f t="shared" ref="D1887:I1894" si="398">D1889</f>
        <v>1925.347</v>
      </c>
      <c r="E1887" s="131">
        <f t="shared" si="398"/>
        <v>2177</v>
      </c>
      <c r="F1887" s="131">
        <f t="shared" si="398"/>
        <v>0</v>
      </c>
      <c r="G1887" s="131">
        <f t="shared" si="398"/>
        <v>0</v>
      </c>
      <c r="H1887" s="131">
        <f t="shared" si="398"/>
        <v>0</v>
      </c>
      <c r="I1887" s="131">
        <f t="shared" si="398"/>
        <v>901.85</v>
      </c>
    </row>
    <row r="1888" spans="1:9">
      <c r="A1888" s="21" t="s">
        <v>90</v>
      </c>
      <c r="B1888" s="133" t="s">
        <v>32</v>
      </c>
      <c r="C1888" s="131">
        <f t="shared" si="397"/>
        <v>5004.1970000000001</v>
      </c>
      <c r="D1888" s="131">
        <f t="shared" si="398"/>
        <v>1925.347</v>
      </c>
      <c r="E1888" s="131">
        <f t="shared" si="398"/>
        <v>2177</v>
      </c>
      <c r="F1888" s="131">
        <f t="shared" si="398"/>
        <v>0</v>
      </c>
      <c r="G1888" s="131">
        <f t="shared" si="398"/>
        <v>0</v>
      </c>
      <c r="H1888" s="131">
        <f t="shared" si="398"/>
        <v>0</v>
      </c>
      <c r="I1888" s="131">
        <f t="shared" si="398"/>
        <v>901.85</v>
      </c>
    </row>
    <row r="1889" spans="1:9">
      <c r="A1889" s="14" t="s">
        <v>583</v>
      </c>
      <c r="B1889" s="24" t="s">
        <v>31</v>
      </c>
      <c r="C1889" s="52">
        <f t="shared" si="397"/>
        <v>5004.1970000000001</v>
      </c>
      <c r="D1889" s="52">
        <f t="shared" si="398"/>
        <v>1925.347</v>
      </c>
      <c r="E1889" s="52">
        <f t="shared" si="398"/>
        <v>2177</v>
      </c>
      <c r="F1889" s="52">
        <f t="shared" si="398"/>
        <v>0</v>
      </c>
      <c r="G1889" s="52">
        <f t="shared" si="398"/>
        <v>0</v>
      </c>
      <c r="H1889" s="52">
        <f t="shared" si="398"/>
        <v>0</v>
      </c>
      <c r="I1889" s="52">
        <f t="shared" si="398"/>
        <v>901.85</v>
      </c>
    </row>
    <row r="1890" spans="1:9">
      <c r="A1890" s="10" t="s">
        <v>34</v>
      </c>
      <c r="B1890" s="26" t="s">
        <v>32</v>
      </c>
      <c r="C1890" s="52">
        <f t="shared" si="397"/>
        <v>5004.1970000000001</v>
      </c>
      <c r="D1890" s="52">
        <f t="shared" si="398"/>
        <v>1925.347</v>
      </c>
      <c r="E1890" s="52">
        <f t="shared" si="398"/>
        <v>2177</v>
      </c>
      <c r="F1890" s="52">
        <f t="shared" si="398"/>
        <v>0</v>
      </c>
      <c r="G1890" s="52">
        <f t="shared" si="398"/>
        <v>0</v>
      </c>
      <c r="H1890" s="52">
        <f t="shared" si="398"/>
        <v>0</v>
      </c>
      <c r="I1890" s="52">
        <f t="shared" si="398"/>
        <v>901.85</v>
      </c>
    </row>
    <row r="1891" spans="1:9">
      <c r="A1891" s="19" t="s">
        <v>39</v>
      </c>
      <c r="B1891" s="3" t="s">
        <v>31</v>
      </c>
      <c r="C1891" s="52">
        <f t="shared" si="397"/>
        <v>5004.1970000000001</v>
      </c>
      <c r="D1891" s="52">
        <f t="shared" si="398"/>
        <v>1925.347</v>
      </c>
      <c r="E1891" s="52">
        <f t="shared" si="398"/>
        <v>2177</v>
      </c>
      <c r="F1891" s="52">
        <f t="shared" si="398"/>
        <v>0</v>
      </c>
      <c r="G1891" s="52">
        <f t="shared" si="398"/>
        <v>0</v>
      </c>
      <c r="H1891" s="52">
        <f t="shared" si="398"/>
        <v>0</v>
      </c>
      <c r="I1891" s="52">
        <f t="shared" si="398"/>
        <v>901.85</v>
      </c>
    </row>
    <row r="1892" spans="1:9">
      <c r="A1892" s="16"/>
      <c r="B1892" s="4" t="s">
        <v>32</v>
      </c>
      <c r="C1892" s="52">
        <f t="shared" si="397"/>
        <v>5004.1970000000001</v>
      </c>
      <c r="D1892" s="52">
        <f t="shared" si="398"/>
        <v>1925.347</v>
      </c>
      <c r="E1892" s="52">
        <f t="shared" si="398"/>
        <v>2177</v>
      </c>
      <c r="F1892" s="52">
        <f t="shared" si="398"/>
        <v>0</v>
      </c>
      <c r="G1892" s="52">
        <f t="shared" si="398"/>
        <v>0</v>
      </c>
      <c r="H1892" s="52">
        <f t="shared" si="398"/>
        <v>0</v>
      </c>
      <c r="I1892" s="52">
        <f t="shared" si="398"/>
        <v>901.85</v>
      </c>
    </row>
    <row r="1893" spans="1:9">
      <c r="A1893" s="18" t="s">
        <v>40</v>
      </c>
      <c r="B1893" s="3" t="s">
        <v>31</v>
      </c>
      <c r="C1893" s="52">
        <f t="shared" si="397"/>
        <v>5004.1970000000001</v>
      </c>
      <c r="D1893" s="52">
        <f t="shared" si="398"/>
        <v>1925.347</v>
      </c>
      <c r="E1893" s="52">
        <f t="shared" si="398"/>
        <v>2177</v>
      </c>
      <c r="F1893" s="52">
        <f t="shared" si="398"/>
        <v>0</v>
      </c>
      <c r="G1893" s="52">
        <f t="shared" si="398"/>
        <v>0</v>
      </c>
      <c r="H1893" s="52">
        <f t="shared" si="398"/>
        <v>0</v>
      </c>
      <c r="I1893" s="52">
        <f t="shared" si="398"/>
        <v>901.85</v>
      </c>
    </row>
    <row r="1894" spans="1:9">
      <c r="A1894" s="12"/>
      <c r="B1894" s="4" t="s">
        <v>32</v>
      </c>
      <c r="C1894" s="52">
        <f t="shared" si="397"/>
        <v>5004.1970000000001</v>
      </c>
      <c r="D1894" s="52">
        <f t="shared" si="398"/>
        <v>1925.347</v>
      </c>
      <c r="E1894" s="52">
        <f t="shared" si="398"/>
        <v>2177</v>
      </c>
      <c r="F1894" s="52">
        <f t="shared" si="398"/>
        <v>0</v>
      </c>
      <c r="G1894" s="52">
        <f t="shared" si="398"/>
        <v>0</v>
      </c>
      <c r="H1894" s="52">
        <f t="shared" si="398"/>
        <v>0</v>
      </c>
      <c r="I1894" s="52">
        <f t="shared" si="398"/>
        <v>901.85</v>
      </c>
    </row>
    <row r="1895" spans="1:9" s="95" customFormat="1">
      <c r="A1895" s="58" t="s">
        <v>44</v>
      </c>
      <c r="B1895" s="130" t="s">
        <v>31</v>
      </c>
      <c r="C1895" s="131">
        <f t="shared" si="397"/>
        <v>5004.1970000000001</v>
      </c>
      <c r="D1895" s="131">
        <f t="shared" ref="D1895:I1896" si="399">D1897+D1951+D1975+D1989+D1997+D2011+D2021+D2027+D2035</f>
        <v>1925.347</v>
      </c>
      <c r="E1895" s="131">
        <f t="shared" si="399"/>
        <v>2177</v>
      </c>
      <c r="F1895" s="131">
        <f t="shared" si="399"/>
        <v>0</v>
      </c>
      <c r="G1895" s="131">
        <f t="shared" si="399"/>
        <v>0</v>
      </c>
      <c r="H1895" s="131">
        <f t="shared" si="399"/>
        <v>0</v>
      </c>
      <c r="I1895" s="131">
        <f t="shared" si="399"/>
        <v>901.85</v>
      </c>
    </row>
    <row r="1896" spans="1:9" s="95" customFormat="1">
      <c r="A1896" s="135"/>
      <c r="B1896" s="128" t="s">
        <v>32</v>
      </c>
      <c r="C1896" s="126">
        <f t="shared" si="397"/>
        <v>5004.1970000000001</v>
      </c>
      <c r="D1896" s="131">
        <f t="shared" si="399"/>
        <v>1925.347</v>
      </c>
      <c r="E1896" s="131">
        <f t="shared" si="399"/>
        <v>2177</v>
      </c>
      <c r="F1896" s="131">
        <f t="shared" si="399"/>
        <v>0</v>
      </c>
      <c r="G1896" s="131">
        <f t="shared" si="399"/>
        <v>0</v>
      </c>
      <c r="H1896" s="131">
        <f t="shared" si="399"/>
        <v>0</v>
      </c>
      <c r="I1896" s="131">
        <f t="shared" si="399"/>
        <v>901.85</v>
      </c>
    </row>
    <row r="1897" spans="1:9" s="127" customFormat="1">
      <c r="A1897" s="142" t="s">
        <v>358</v>
      </c>
      <c r="B1897" s="125" t="s">
        <v>31</v>
      </c>
      <c r="C1897" s="126">
        <f t="shared" si="397"/>
        <v>2194.152</v>
      </c>
      <c r="D1897" s="126">
        <f>D1901+D1903+D1905+D1907+D1909+D1911+D1913+D1915+D1917+D1919+D1921+D1923+D1925+D1927+D1929+D1931+D1933+D1935+D1937+D1939+D1941+D1943+D1945+D1947+D1949</f>
        <v>944.98199999999997</v>
      </c>
      <c r="E1897" s="126">
        <f t="shared" ref="E1897:I1898" si="400">E1901+E1903+E1905+E1907+E1909+E1911+E1913+E1915+E1917+E1919+E1921+E1923+E1925+E1927+E1929+E1931+E1933+E1935+E1937+E1939+E1941+E1943+E1945+E1947+E1949</f>
        <v>399</v>
      </c>
      <c r="F1897" s="126">
        <f t="shared" si="400"/>
        <v>0</v>
      </c>
      <c r="G1897" s="126">
        <f t="shared" si="400"/>
        <v>0</v>
      </c>
      <c r="H1897" s="126">
        <f t="shared" si="400"/>
        <v>0</v>
      </c>
      <c r="I1897" s="126">
        <f t="shared" si="400"/>
        <v>850.17</v>
      </c>
    </row>
    <row r="1898" spans="1:9" s="127" customFormat="1">
      <c r="A1898" s="135"/>
      <c r="B1898" s="128" t="s">
        <v>32</v>
      </c>
      <c r="C1898" s="126">
        <f t="shared" si="397"/>
        <v>2194.152</v>
      </c>
      <c r="D1898" s="126">
        <f>D1902+D1904+D1906+D1908+D1910+D1912+D1914+D1916+D1918+D1920+D1922+D1924+D1926+D1928+D1930+D1932+D1934+D1936+D1938+D1940+D1942+D1944+D1946+D1948+D1950</f>
        <v>944.98199999999997</v>
      </c>
      <c r="E1898" s="126">
        <f t="shared" si="400"/>
        <v>399</v>
      </c>
      <c r="F1898" s="126">
        <f t="shared" si="400"/>
        <v>0</v>
      </c>
      <c r="G1898" s="126">
        <f t="shared" si="400"/>
        <v>0</v>
      </c>
      <c r="H1898" s="126">
        <f t="shared" si="400"/>
        <v>0</v>
      </c>
      <c r="I1898" s="126">
        <f t="shared" si="400"/>
        <v>850.17</v>
      </c>
    </row>
    <row r="1899" spans="1:9" hidden="1">
      <c r="A1899" s="178"/>
      <c r="B1899" s="24"/>
      <c r="C1899" s="52"/>
      <c r="D1899" s="52"/>
      <c r="E1899" s="52"/>
      <c r="F1899" s="52"/>
      <c r="G1899" s="52"/>
      <c r="H1899" s="52"/>
      <c r="I1899" s="52"/>
    </row>
    <row r="1900" spans="1:9" hidden="1">
      <c r="A1900" s="12"/>
      <c r="B1900" s="26"/>
      <c r="C1900" s="52"/>
      <c r="D1900" s="52"/>
      <c r="E1900" s="52"/>
      <c r="F1900" s="52"/>
      <c r="G1900" s="52"/>
      <c r="H1900" s="52"/>
      <c r="I1900" s="52"/>
    </row>
    <row r="1901" spans="1:9" ht="38.25">
      <c r="A1901" s="66" t="s">
        <v>744</v>
      </c>
      <c r="B1901" s="24" t="s">
        <v>31</v>
      </c>
      <c r="C1901" s="52">
        <f t="shared" si="397"/>
        <v>460</v>
      </c>
      <c r="D1901" s="52">
        <f>D1902</f>
        <v>41.42</v>
      </c>
      <c r="E1901" s="52">
        <f>E1902</f>
        <v>0</v>
      </c>
      <c r="F1901" s="52">
        <v>0</v>
      </c>
      <c r="G1901" s="52">
        <v>0</v>
      </c>
      <c r="H1901" s="52">
        <v>0</v>
      </c>
      <c r="I1901" s="52">
        <f>I1902</f>
        <v>418.58</v>
      </c>
    </row>
    <row r="1902" spans="1:9">
      <c r="A1902" s="12"/>
      <c r="B1902" s="26" t="s">
        <v>32</v>
      </c>
      <c r="C1902" s="52">
        <f t="shared" si="397"/>
        <v>460</v>
      </c>
      <c r="D1902" s="52">
        <v>41.42</v>
      </c>
      <c r="E1902" s="52">
        <v>0</v>
      </c>
      <c r="F1902" s="52">
        <v>0</v>
      </c>
      <c r="G1902" s="52">
        <v>0</v>
      </c>
      <c r="H1902" s="52">
        <v>0</v>
      </c>
      <c r="I1902" s="52">
        <v>418.58</v>
      </c>
    </row>
    <row r="1903" spans="1:9" s="20" customFormat="1">
      <c r="A1903" s="110" t="s">
        <v>745</v>
      </c>
      <c r="B1903" s="63" t="s">
        <v>31</v>
      </c>
      <c r="C1903" s="64">
        <f t="shared" si="397"/>
        <v>10</v>
      </c>
      <c r="D1903" s="64">
        <v>10</v>
      </c>
      <c r="E1903" s="64">
        <v>0</v>
      </c>
      <c r="F1903" s="64">
        <v>0</v>
      </c>
      <c r="G1903" s="64">
        <v>0</v>
      </c>
      <c r="H1903" s="64">
        <v>0</v>
      </c>
      <c r="I1903" s="64">
        <v>0</v>
      </c>
    </row>
    <row r="1904" spans="1:9" s="20" customFormat="1">
      <c r="A1904" s="88"/>
      <c r="B1904" s="26" t="s">
        <v>32</v>
      </c>
      <c r="C1904" s="64">
        <f t="shared" si="397"/>
        <v>10</v>
      </c>
      <c r="D1904" s="64">
        <v>10</v>
      </c>
      <c r="E1904" s="64">
        <v>0</v>
      </c>
      <c r="F1904" s="64">
        <v>0</v>
      </c>
      <c r="G1904" s="64">
        <v>0</v>
      </c>
      <c r="H1904" s="64">
        <v>0</v>
      </c>
      <c r="I1904" s="64">
        <v>0</v>
      </c>
    </row>
    <row r="1905" spans="1:9" s="20" customFormat="1">
      <c r="A1905" s="110" t="s">
        <v>746</v>
      </c>
      <c r="B1905" s="63" t="s">
        <v>31</v>
      </c>
      <c r="C1905" s="64">
        <f t="shared" si="397"/>
        <v>71.400000000000006</v>
      </c>
      <c r="D1905" s="64">
        <v>71.400000000000006</v>
      </c>
      <c r="E1905" s="64">
        <v>0</v>
      </c>
      <c r="F1905" s="64">
        <v>0</v>
      </c>
      <c r="G1905" s="64">
        <v>0</v>
      </c>
      <c r="H1905" s="64">
        <v>0</v>
      </c>
      <c r="I1905" s="64">
        <v>0</v>
      </c>
    </row>
    <row r="1906" spans="1:9" s="20" customFormat="1">
      <c r="A1906" s="88"/>
      <c r="B1906" s="26" t="s">
        <v>32</v>
      </c>
      <c r="C1906" s="64">
        <f t="shared" si="397"/>
        <v>71.400000000000006</v>
      </c>
      <c r="D1906" s="64">
        <v>71.400000000000006</v>
      </c>
      <c r="E1906" s="64">
        <v>0</v>
      </c>
      <c r="F1906" s="64">
        <v>0</v>
      </c>
      <c r="G1906" s="64">
        <v>0</v>
      </c>
      <c r="H1906" s="64">
        <v>0</v>
      </c>
      <c r="I1906" s="64">
        <v>0</v>
      </c>
    </row>
    <row r="1907" spans="1:9" s="20" customFormat="1">
      <c r="A1907" s="110" t="s">
        <v>747</v>
      </c>
      <c r="B1907" s="63" t="s">
        <v>31</v>
      </c>
      <c r="C1907" s="64">
        <f t="shared" si="397"/>
        <v>244.00200000000001</v>
      </c>
      <c r="D1907" s="64">
        <v>41.411999999999999</v>
      </c>
      <c r="E1907" s="64">
        <v>0</v>
      </c>
      <c r="F1907" s="64">
        <v>0</v>
      </c>
      <c r="G1907" s="64">
        <v>0</v>
      </c>
      <c r="H1907" s="64">
        <v>0</v>
      </c>
      <c r="I1907" s="64">
        <f>244-41.41</f>
        <v>202.59</v>
      </c>
    </row>
    <row r="1908" spans="1:9" s="20" customFormat="1">
      <c r="A1908" s="88"/>
      <c r="B1908" s="26" t="s">
        <v>32</v>
      </c>
      <c r="C1908" s="64">
        <f t="shared" si="397"/>
        <v>244.00200000000001</v>
      </c>
      <c r="D1908" s="64">
        <v>41.411999999999999</v>
      </c>
      <c r="E1908" s="64">
        <v>0</v>
      </c>
      <c r="F1908" s="64">
        <v>0</v>
      </c>
      <c r="G1908" s="64">
        <v>0</v>
      </c>
      <c r="H1908" s="64">
        <v>0</v>
      </c>
      <c r="I1908" s="64">
        <f>244-41.41</f>
        <v>202.59</v>
      </c>
    </row>
    <row r="1909" spans="1:9" s="102" customFormat="1">
      <c r="A1909" s="223" t="s">
        <v>748</v>
      </c>
      <c r="B1909" s="218" t="s">
        <v>31</v>
      </c>
      <c r="C1909" s="83">
        <f t="shared" si="397"/>
        <v>118</v>
      </c>
      <c r="D1909" s="83">
        <v>118</v>
      </c>
      <c r="E1909" s="52">
        <v>0</v>
      </c>
      <c r="F1909" s="83">
        <v>0</v>
      </c>
      <c r="G1909" s="83">
        <v>0</v>
      </c>
      <c r="H1909" s="83">
        <v>0</v>
      </c>
      <c r="I1909" s="83">
        <v>0</v>
      </c>
    </row>
    <row r="1910" spans="1:9" s="102" customFormat="1">
      <c r="A1910" s="217"/>
      <c r="B1910" s="219" t="s">
        <v>32</v>
      </c>
      <c r="C1910" s="83">
        <f t="shared" si="397"/>
        <v>118</v>
      </c>
      <c r="D1910" s="83">
        <v>118</v>
      </c>
      <c r="E1910" s="52">
        <v>0</v>
      </c>
      <c r="F1910" s="83">
        <v>0</v>
      </c>
      <c r="G1910" s="83">
        <v>0</v>
      </c>
      <c r="H1910" s="83">
        <v>0</v>
      </c>
      <c r="I1910" s="83">
        <v>0</v>
      </c>
    </row>
    <row r="1911" spans="1:9" s="20" customFormat="1">
      <c r="A1911" s="110" t="s">
        <v>749</v>
      </c>
      <c r="B1911" s="63" t="s">
        <v>31</v>
      </c>
      <c r="C1911" s="64">
        <f t="shared" si="397"/>
        <v>37</v>
      </c>
      <c r="D1911" s="64">
        <v>37</v>
      </c>
      <c r="E1911" s="64">
        <v>0</v>
      </c>
      <c r="F1911" s="64">
        <v>0</v>
      </c>
      <c r="G1911" s="64">
        <v>0</v>
      </c>
      <c r="H1911" s="64">
        <v>0</v>
      </c>
      <c r="I1911" s="64">
        <v>0</v>
      </c>
    </row>
    <row r="1912" spans="1:9" s="20" customFormat="1">
      <c r="A1912" s="88"/>
      <c r="B1912" s="26" t="s">
        <v>32</v>
      </c>
      <c r="C1912" s="64">
        <f t="shared" si="397"/>
        <v>37</v>
      </c>
      <c r="D1912" s="64">
        <v>37</v>
      </c>
      <c r="E1912" s="64">
        <v>0</v>
      </c>
      <c r="F1912" s="64">
        <v>0</v>
      </c>
      <c r="G1912" s="64">
        <v>0</v>
      </c>
      <c r="H1912" s="64">
        <v>0</v>
      </c>
      <c r="I1912" s="64">
        <v>0</v>
      </c>
    </row>
    <row r="1913" spans="1:9" s="20" customFormat="1" ht="25.5">
      <c r="A1913" s="293" t="s">
        <v>750</v>
      </c>
      <c r="B1913" s="63" t="s">
        <v>31</v>
      </c>
      <c r="C1913" s="64">
        <f t="shared" si="397"/>
        <v>380</v>
      </c>
      <c r="D1913" s="64">
        <v>163</v>
      </c>
      <c r="E1913" s="64">
        <v>0</v>
      </c>
      <c r="F1913" s="64">
        <v>0</v>
      </c>
      <c r="G1913" s="64">
        <v>0</v>
      </c>
      <c r="H1913" s="64">
        <v>0</v>
      </c>
      <c r="I1913" s="64">
        <f>380-163</f>
        <v>217</v>
      </c>
    </row>
    <row r="1914" spans="1:9" s="20" customFormat="1">
      <c r="A1914" s="88"/>
      <c r="B1914" s="26" t="s">
        <v>32</v>
      </c>
      <c r="C1914" s="64">
        <f t="shared" si="397"/>
        <v>380</v>
      </c>
      <c r="D1914" s="64">
        <v>163</v>
      </c>
      <c r="E1914" s="64">
        <v>0</v>
      </c>
      <c r="F1914" s="64">
        <v>0</v>
      </c>
      <c r="G1914" s="64">
        <v>0</v>
      </c>
      <c r="H1914" s="64">
        <v>0</v>
      </c>
      <c r="I1914" s="64">
        <f>380-163</f>
        <v>217</v>
      </c>
    </row>
    <row r="1915" spans="1:9" s="20" customFormat="1" ht="29.25" customHeight="1">
      <c r="A1915" s="376" t="s">
        <v>751</v>
      </c>
      <c r="B1915" s="24" t="s">
        <v>31</v>
      </c>
      <c r="C1915" s="64">
        <f t="shared" si="397"/>
        <v>17</v>
      </c>
      <c r="D1915" s="64">
        <v>5</v>
      </c>
      <c r="E1915" s="64">
        <v>0</v>
      </c>
      <c r="F1915" s="64">
        <v>0</v>
      </c>
      <c r="G1915" s="64">
        <v>0</v>
      </c>
      <c r="H1915" s="64">
        <v>0</v>
      </c>
      <c r="I1915" s="64">
        <f>17-5</f>
        <v>12</v>
      </c>
    </row>
    <row r="1916" spans="1:9" s="20" customFormat="1">
      <c r="A1916" s="88"/>
      <c r="B1916" s="26" t="s">
        <v>32</v>
      </c>
      <c r="C1916" s="64">
        <f t="shared" si="397"/>
        <v>17</v>
      </c>
      <c r="D1916" s="64">
        <v>5</v>
      </c>
      <c r="E1916" s="64">
        <v>0</v>
      </c>
      <c r="F1916" s="64">
        <v>0</v>
      </c>
      <c r="G1916" s="64">
        <v>0</v>
      </c>
      <c r="H1916" s="64">
        <v>0</v>
      </c>
      <c r="I1916" s="64">
        <f>17-5</f>
        <v>12</v>
      </c>
    </row>
    <row r="1917" spans="1:9" s="20" customFormat="1" ht="30">
      <c r="A1917" s="377" t="s">
        <v>752</v>
      </c>
      <c r="B1917" s="24" t="s">
        <v>31</v>
      </c>
      <c r="C1917" s="64">
        <f t="shared" si="397"/>
        <v>4.5</v>
      </c>
      <c r="D1917" s="64">
        <v>4.5</v>
      </c>
      <c r="E1917" s="64">
        <v>0</v>
      </c>
      <c r="F1917" s="64">
        <v>0</v>
      </c>
      <c r="G1917" s="64">
        <v>0</v>
      </c>
      <c r="H1917" s="64">
        <v>0</v>
      </c>
      <c r="I1917" s="64">
        <v>0</v>
      </c>
    </row>
    <row r="1918" spans="1:9" s="20" customFormat="1">
      <c r="A1918" s="88"/>
      <c r="B1918" s="26" t="s">
        <v>32</v>
      </c>
      <c r="C1918" s="64">
        <f t="shared" si="397"/>
        <v>4.5</v>
      </c>
      <c r="D1918" s="64">
        <v>4.5</v>
      </c>
      <c r="E1918" s="64">
        <v>0</v>
      </c>
      <c r="F1918" s="64">
        <v>0</v>
      </c>
      <c r="G1918" s="64">
        <v>0</v>
      </c>
      <c r="H1918" s="64">
        <v>0</v>
      </c>
      <c r="I1918" s="64">
        <v>0</v>
      </c>
    </row>
    <row r="1919" spans="1:9" s="103" customFormat="1" ht="25.5">
      <c r="A1919" s="378" t="s">
        <v>753</v>
      </c>
      <c r="B1919" s="241" t="s">
        <v>31</v>
      </c>
      <c r="C1919" s="78">
        <f t="shared" si="397"/>
        <v>208</v>
      </c>
      <c r="D1919" s="78">
        <v>208</v>
      </c>
      <c r="E1919" s="64">
        <v>0</v>
      </c>
      <c r="F1919" s="78">
        <v>0</v>
      </c>
      <c r="G1919" s="78">
        <v>0</v>
      </c>
      <c r="H1919" s="78">
        <v>0</v>
      </c>
      <c r="I1919" s="78">
        <v>0</v>
      </c>
    </row>
    <row r="1920" spans="1:9" s="103" customFormat="1">
      <c r="A1920" s="217"/>
      <c r="B1920" s="228" t="s">
        <v>32</v>
      </c>
      <c r="C1920" s="78">
        <f t="shared" si="397"/>
        <v>208</v>
      </c>
      <c r="D1920" s="78">
        <v>208</v>
      </c>
      <c r="E1920" s="64">
        <v>0</v>
      </c>
      <c r="F1920" s="78">
        <v>0</v>
      </c>
      <c r="G1920" s="78">
        <v>0</v>
      </c>
      <c r="H1920" s="78">
        <v>0</v>
      </c>
      <c r="I1920" s="78">
        <v>0</v>
      </c>
    </row>
    <row r="1921" spans="1:14" s="103" customFormat="1">
      <c r="A1921" s="223" t="s">
        <v>754</v>
      </c>
      <c r="B1921" s="241" t="s">
        <v>31</v>
      </c>
      <c r="C1921" s="78">
        <f t="shared" si="397"/>
        <v>11</v>
      </c>
      <c r="D1921" s="78">
        <v>11</v>
      </c>
      <c r="E1921" s="64">
        <v>0</v>
      </c>
      <c r="F1921" s="78">
        <v>0</v>
      </c>
      <c r="G1921" s="78">
        <v>0</v>
      </c>
      <c r="H1921" s="78">
        <v>0</v>
      </c>
      <c r="I1921" s="78">
        <v>0</v>
      </c>
    </row>
    <row r="1922" spans="1:14" s="103" customFormat="1">
      <c r="A1922" s="217"/>
      <c r="B1922" s="228" t="s">
        <v>32</v>
      </c>
      <c r="C1922" s="78">
        <f t="shared" si="397"/>
        <v>11</v>
      </c>
      <c r="D1922" s="78">
        <v>11</v>
      </c>
      <c r="E1922" s="64">
        <v>0</v>
      </c>
      <c r="F1922" s="78">
        <v>0</v>
      </c>
      <c r="G1922" s="78">
        <v>0</v>
      </c>
      <c r="H1922" s="78">
        <v>0</v>
      </c>
      <c r="I1922" s="78">
        <v>0</v>
      </c>
    </row>
    <row r="1923" spans="1:14" s="103" customFormat="1">
      <c r="A1923" s="223" t="s">
        <v>755</v>
      </c>
      <c r="B1923" s="241" t="s">
        <v>31</v>
      </c>
      <c r="C1923" s="78">
        <f t="shared" si="397"/>
        <v>13</v>
      </c>
      <c r="D1923" s="78">
        <v>13</v>
      </c>
      <c r="E1923" s="64">
        <v>0</v>
      </c>
      <c r="F1923" s="78">
        <v>0</v>
      </c>
      <c r="G1923" s="78">
        <v>0</v>
      </c>
      <c r="H1923" s="78">
        <v>0</v>
      </c>
      <c r="I1923" s="78">
        <v>0</v>
      </c>
    </row>
    <row r="1924" spans="1:14" s="103" customFormat="1">
      <c r="A1924" s="217"/>
      <c r="B1924" s="228" t="s">
        <v>32</v>
      </c>
      <c r="C1924" s="78">
        <f t="shared" si="397"/>
        <v>13</v>
      </c>
      <c r="D1924" s="78">
        <v>13</v>
      </c>
      <c r="E1924" s="64">
        <v>0</v>
      </c>
      <c r="F1924" s="78">
        <v>0</v>
      </c>
      <c r="G1924" s="78">
        <v>0</v>
      </c>
      <c r="H1924" s="78">
        <v>0</v>
      </c>
      <c r="I1924" s="78">
        <v>0</v>
      </c>
    </row>
    <row r="1925" spans="1:14" s="103" customFormat="1" ht="25.5">
      <c r="A1925" s="388" t="s">
        <v>756</v>
      </c>
      <c r="B1925" s="241" t="s">
        <v>31</v>
      </c>
      <c r="C1925" s="78">
        <f t="shared" si="397"/>
        <v>9</v>
      </c>
      <c r="D1925" s="78">
        <v>9</v>
      </c>
      <c r="E1925" s="64">
        <v>0</v>
      </c>
      <c r="F1925" s="78">
        <v>0</v>
      </c>
      <c r="G1925" s="78">
        <v>0</v>
      </c>
      <c r="H1925" s="78">
        <v>0</v>
      </c>
      <c r="I1925" s="78">
        <v>0</v>
      </c>
    </row>
    <row r="1926" spans="1:14" s="103" customFormat="1">
      <c r="A1926" s="217"/>
      <c r="B1926" s="228" t="s">
        <v>32</v>
      </c>
      <c r="C1926" s="78">
        <f t="shared" si="397"/>
        <v>9</v>
      </c>
      <c r="D1926" s="78">
        <v>9</v>
      </c>
      <c r="E1926" s="64">
        <v>0</v>
      </c>
      <c r="F1926" s="78">
        <v>0</v>
      </c>
      <c r="G1926" s="78">
        <v>0</v>
      </c>
      <c r="H1926" s="78">
        <v>0</v>
      </c>
      <c r="I1926" s="78">
        <v>0</v>
      </c>
    </row>
    <row r="1927" spans="1:14" s="103" customFormat="1" ht="38.25">
      <c r="A1927" s="388" t="s">
        <v>757</v>
      </c>
      <c r="B1927" s="241" t="s">
        <v>31</v>
      </c>
      <c r="C1927" s="78">
        <f t="shared" si="397"/>
        <v>15</v>
      </c>
      <c r="D1927" s="78">
        <v>15</v>
      </c>
      <c r="E1927" s="64">
        <v>0</v>
      </c>
      <c r="F1927" s="78">
        <v>0</v>
      </c>
      <c r="G1927" s="78">
        <v>0</v>
      </c>
      <c r="H1927" s="78">
        <v>0</v>
      </c>
      <c r="I1927" s="78">
        <v>0</v>
      </c>
    </row>
    <row r="1928" spans="1:14" s="103" customFormat="1">
      <c r="A1928" s="217"/>
      <c r="B1928" s="228" t="s">
        <v>32</v>
      </c>
      <c r="C1928" s="78">
        <f t="shared" si="397"/>
        <v>15</v>
      </c>
      <c r="D1928" s="78">
        <v>15</v>
      </c>
      <c r="E1928" s="64">
        <v>0</v>
      </c>
      <c r="F1928" s="78">
        <v>0</v>
      </c>
      <c r="G1928" s="78">
        <v>0</v>
      </c>
      <c r="H1928" s="78">
        <v>0</v>
      </c>
      <c r="I1928" s="78">
        <v>0</v>
      </c>
    </row>
    <row r="1929" spans="1:14" s="208" customFormat="1">
      <c r="A1929" s="223" t="s">
        <v>758</v>
      </c>
      <c r="B1929" s="241" t="s">
        <v>31</v>
      </c>
      <c r="C1929" s="78">
        <f t="shared" si="397"/>
        <v>150</v>
      </c>
      <c r="D1929" s="78">
        <v>150</v>
      </c>
      <c r="E1929" s="64">
        <v>0</v>
      </c>
      <c r="F1929" s="78">
        <v>0</v>
      </c>
      <c r="G1929" s="78">
        <v>0</v>
      </c>
      <c r="H1929" s="78">
        <v>0</v>
      </c>
      <c r="I1929" s="78">
        <v>0</v>
      </c>
    </row>
    <row r="1930" spans="1:14" s="208" customFormat="1">
      <c r="A1930" s="217"/>
      <c r="B1930" s="228" t="s">
        <v>32</v>
      </c>
      <c r="C1930" s="78">
        <f t="shared" si="397"/>
        <v>150</v>
      </c>
      <c r="D1930" s="78">
        <v>150</v>
      </c>
      <c r="E1930" s="64">
        <v>0</v>
      </c>
      <c r="F1930" s="78">
        <v>0</v>
      </c>
      <c r="G1930" s="78">
        <v>0</v>
      </c>
      <c r="H1930" s="78">
        <v>0</v>
      </c>
      <c r="I1930" s="78">
        <v>0</v>
      </c>
    </row>
    <row r="1931" spans="1:14" s="103" customFormat="1" ht="41.25" customHeight="1">
      <c r="A1931" s="379" t="s">
        <v>759</v>
      </c>
      <c r="B1931" s="63" t="s">
        <v>31</v>
      </c>
      <c r="C1931" s="78">
        <f t="shared" si="397"/>
        <v>7</v>
      </c>
      <c r="D1931" s="78">
        <v>7</v>
      </c>
      <c r="E1931" s="64">
        <v>0</v>
      </c>
      <c r="F1931" s="78">
        <v>0</v>
      </c>
      <c r="G1931" s="78">
        <v>0</v>
      </c>
      <c r="H1931" s="78">
        <v>0</v>
      </c>
      <c r="I1931" s="78">
        <v>0</v>
      </c>
    </row>
    <row r="1932" spans="1:14" s="103" customFormat="1">
      <c r="A1932" s="12"/>
      <c r="B1932" s="62" t="s">
        <v>32</v>
      </c>
      <c r="C1932" s="78">
        <f t="shared" si="397"/>
        <v>7</v>
      </c>
      <c r="D1932" s="78">
        <v>7</v>
      </c>
      <c r="E1932" s="64">
        <v>0</v>
      </c>
      <c r="F1932" s="78">
        <v>0</v>
      </c>
      <c r="G1932" s="78">
        <v>0</v>
      </c>
      <c r="H1932" s="78">
        <v>0</v>
      </c>
      <c r="I1932" s="78">
        <v>0</v>
      </c>
    </row>
    <row r="1933" spans="1:14" s="208" customFormat="1" ht="30" customHeight="1">
      <c r="A1933" s="322" t="s">
        <v>760</v>
      </c>
      <c r="B1933" s="63" t="s">
        <v>31</v>
      </c>
      <c r="C1933" s="78">
        <f t="shared" si="397"/>
        <v>14.25</v>
      </c>
      <c r="D1933" s="78">
        <v>14.25</v>
      </c>
      <c r="E1933" s="64">
        <v>0</v>
      </c>
      <c r="F1933" s="78">
        <v>0</v>
      </c>
      <c r="G1933" s="78">
        <v>0</v>
      </c>
      <c r="H1933" s="78">
        <v>0</v>
      </c>
      <c r="I1933" s="207">
        <v>0</v>
      </c>
      <c r="J1933" s="744" t="s">
        <v>761</v>
      </c>
      <c r="K1933" s="745"/>
      <c r="L1933" s="745"/>
      <c r="M1933" s="745"/>
      <c r="N1933" s="745"/>
    </row>
    <row r="1934" spans="1:14" s="103" customFormat="1">
      <c r="A1934" s="12"/>
      <c r="B1934" s="62" t="s">
        <v>32</v>
      </c>
      <c r="C1934" s="78">
        <f t="shared" si="397"/>
        <v>14.25</v>
      </c>
      <c r="D1934" s="78">
        <v>14.25</v>
      </c>
      <c r="E1934" s="64">
        <v>0</v>
      </c>
      <c r="F1934" s="78">
        <v>0</v>
      </c>
      <c r="G1934" s="78">
        <v>0</v>
      </c>
      <c r="H1934" s="78">
        <v>0</v>
      </c>
      <c r="I1934" s="78">
        <v>0</v>
      </c>
      <c r="J1934" s="746"/>
      <c r="K1934" s="747"/>
      <c r="L1934" s="747"/>
      <c r="M1934" s="747"/>
      <c r="N1934" s="747"/>
    </row>
    <row r="1935" spans="1:14" s="215" customFormat="1" ht="30" customHeight="1">
      <c r="A1935" s="299" t="s">
        <v>762</v>
      </c>
      <c r="B1935" s="241" t="s">
        <v>31</v>
      </c>
      <c r="C1935" s="253">
        <f t="shared" si="397"/>
        <v>78</v>
      </c>
      <c r="D1935" s="253">
        <v>0</v>
      </c>
      <c r="E1935" s="253">
        <v>78</v>
      </c>
      <c r="F1935" s="253">
        <v>0</v>
      </c>
      <c r="G1935" s="253">
        <v>0</v>
      </c>
      <c r="H1935" s="253">
        <v>0</v>
      </c>
      <c r="I1935" s="253">
        <v>0</v>
      </c>
    </row>
    <row r="1936" spans="1:14" s="215" customFormat="1">
      <c r="A1936" s="217"/>
      <c r="B1936" s="228" t="s">
        <v>32</v>
      </c>
      <c r="C1936" s="253">
        <f t="shared" si="397"/>
        <v>78</v>
      </c>
      <c r="D1936" s="253">
        <v>0</v>
      </c>
      <c r="E1936" s="253">
        <v>78</v>
      </c>
      <c r="F1936" s="253">
        <v>0</v>
      </c>
      <c r="G1936" s="253">
        <v>0</v>
      </c>
      <c r="H1936" s="253">
        <v>0</v>
      </c>
      <c r="I1936" s="253">
        <v>0</v>
      </c>
    </row>
    <row r="1937" spans="1:17" s="215" customFormat="1" ht="29.25" customHeight="1">
      <c r="A1937" s="321" t="s">
        <v>763</v>
      </c>
      <c r="B1937" s="241" t="s">
        <v>31</v>
      </c>
      <c r="C1937" s="253">
        <f t="shared" si="397"/>
        <v>11</v>
      </c>
      <c r="D1937" s="253">
        <v>11</v>
      </c>
      <c r="E1937" s="253">
        <v>0</v>
      </c>
      <c r="F1937" s="253">
        <v>0</v>
      </c>
      <c r="G1937" s="253">
        <v>0</v>
      </c>
      <c r="H1937" s="253">
        <v>0</v>
      </c>
      <c r="I1937" s="253">
        <v>0</v>
      </c>
    </row>
    <row r="1938" spans="1:17" s="215" customFormat="1">
      <c r="A1938" s="217"/>
      <c r="B1938" s="228" t="s">
        <v>32</v>
      </c>
      <c r="C1938" s="253">
        <f t="shared" si="397"/>
        <v>11</v>
      </c>
      <c r="D1938" s="253">
        <v>11</v>
      </c>
      <c r="E1938" s="253">
        <v>0</v>
      </c>
      <c r="F1938" s="253">
        <v>0</v>
      </c>
      <c r="G1938" s="253">
        <v>0</v>
      </c>
      <c r="H1938" s="253">
        <v>0</v>
      </c>
      <c r="I1938" s="253">
        <v>0</v>
      </c>
    </row>
    <row r="1939" spans="1:17" s="215" customFormat="1" ht="29.25" customHeight="1">
      <c r="A1939" s="321" t="s">
        <v>764</v>
      </c>
      <c r="B1939" s="241" t="s">
        <v>31</v>
      </c>
      <c r="C1939" s="253">
        <f t="shared" si="397"/>
        <v>5</v>
      </c>
      <c r="D1939" s="253">
        <v>5</v>
      </c>
      <c r="E1939" s="253">
        <v>0</v>
      </c>
      <c r="F1939" s="253">
        <v>0</v>
      </c>
      <c r="G1939" s="253">
        <v>0</v>
      </c>
      <c r="H1939" s="253">
        <v>0</v>
      </c>
      <c r="I1939" s="253">
        <v>0</v>
      </c>
    </row>
    <row r="1940" spans="1:17" s="215" customFormat="1">
      <c r="A1940" s="217"/>
      <c r="B1940" s="228" t="s">
        <v>32</v>
      </c>
      <c r="C1940" s="253">
        <f t="shared" si="397"/>
        <v>5</v>
      </c>
      <c r="D1940" s="253">
        <v>5</v>
      </c>
      <c r="E1940" s="253">
        <v>0</v>
      </c>
      <c r="F1940" s="253">
        <v>0</v>
      </c>
      <c r="G1940" s="253">
        <v>0</v>
      </c>
      <c r="H1940" s="253">
        <v>0</v>
      </c>
      <c r="I1940" s="253">
        <v>0</v>
      </c>
    </row>
    <row r="1941" spans="1:17" s="215" customFormat="1" ht="29.25" customHeight="1">
      <c r="A1941" s="321" t="s">
        <v>765</v>
      </c>
      <c r="B1941" s="241" t="s">
        <v>31</v>
      </c>
      <c r="C1941" s="253">
        <f t="shared" si="397"/>
        <v>10</v>
      </c>
      <c r="D1941" s="253">
        <v>10</v>
      </c>
      <c r="E1941" s="253">
        <v>0</v>
      </c>
      <c r="F1941" s="253">
        <v>0</v>
      </c>
      <c r="G1941" s="253">
        <v>0</v>
      </c>
      <c r="H1941" s="253">
        <v>0</v>
      </c>
      <c r="I1941" s="253">
        <v>0</v>
      </c>
    </row>
    <row r="1942" spans="1:17" s="103" customFormat="1">
      <c r="A1942" s="12"/>
      <c r="B1942" s="62" t="s">
        <v>32</v>
      </c>
      <c r="C1942" s="78">
        <f t="shared" si="397"/>
        <v>10</v>
      </c>
      <c r="D1942" s="78">
        <v>10</v>
      </c>
      <c r="E1942" s="64">
        <v>0</v>
      </c>
      <c r="F1942" s="78">
        <v>0</v>
      </c>
      <c r="G1942" s="78">
        <v>0</v>
      </c>
      <c r="H1942" s="78">
        <v>0</v>
      </c>
      <c r="I1942" s="78">
        <v>0</v>
      </c>
    </row>
    <row r="1943" spans="1:17" s="401" customFormat="1" ht="29.25" customHeight="1">
      <c r="A1943" s="566" t="s">
        <v>766</v>
      </c>
      <c r="B1943" s="403" t="s">
        <v>31</v>
      </c>
      <c r="C1943" s="400">
        <f t="shared" si="397"/>
        <v>90</v>
      </c>
      <c r="D1943" s="400">
        <v>0</v>
      </c>
      <c r="E1943" s="400">
        <v>90</v>
      </c>
      <c r="F1943" s="400">
        <v>0</v>
      </c>
      <c r="G1943" s="400">
        <v>0</v>
      </c>
      <c r="H1943" s="400">
        <v>0</v>
      </c>
      <c r="I1943" s="400">
        <v>0</v>
      </c>
      <c r="J1943" s="644" t="s">
        <v>767</v>
      </c>
      <c r="K1943" s="642"/>
      <c r="L1943" s="642"/>
      <c r="M1943" s="642"/>
      <c r="N1943" s="642"/>
      <c r="O1943" s="642"/>
      <c r="P1943" s="642"/>
      <c r="Q1943" s="642"/>
    </row>
    <row r="1944" spans="1:17" s="401" customFormat="1">
      <c r="A1944" s="419"/>
      <c r="B1944" s="407" t="s">
        <v>32</v>
      </c>
      <c r="C1944" s="400">
        <f t="shared" si="397"/>
        <v>90</v>
      </c>
      <c r="D1944" s="400">
        <v>0</v>
      </c>
      <c r="E1944" s="400">
        <v>90</v>
      </c>
      <c r="F1944" s="400">
        <v>0</v>
      </c>
      <c r="G1944" s="400">
        <v>0</v>
      </c>
      <c r="H1944" s="400">
        <v>0</v>
      </c>
      <c r="I1944" s="400">
        <v>0</v>
      </c>
      <c r="J1944" s="643"/>
      <c r="K1944" s="642"/>
      <c r="L1944" s="642"/>
      <c r="M1944" s="642"/>
      <c r="N1944" s="642"/>
      <c r="O1944" s="642"/>
      <c r="P1944" s="642"/>
      <c r="Q1944" s="642"/>
    </row>
    <row r="1945" spans="1:17" s="401" customFormat="1" ht="29.25" customHeight="1">
      <c r="A1945" s="609" t="s">
        <v>768</v>
      </c>
      <c r="B1945" s="403" t="s">
        <v>31</v>
      </c>
      <c r="C1945" s="400">
        <f t="shared" si="397"/>
        <v>121</v>
      </c>
      <c r="D1945" s="400">
        <v>0</v>
      </c>
      <c r="E1945" s="400">
        <f>120+1</f>
        <v>121</v>
      </c>
      <c r="F1945" s="400">
        <v>0</v>
      </c>
      <c r="G1945" s="400">
        <v>0</v>
      </c>
      <c r="H1945" s="400">
        <v>0</v>
      </c>
      <c r="I1945" s="400">
        <v>0</v>
      </c>
    </row>
    <row r="1946" spans="1:17" s="103" customFormat="1">
      <c r="A1946" s="12"/>
      <c r="B1946" s="62" t="s">
        <v>32</v>
      </c>
      <c r="C1946" s="78">
        <f t="shared" si="397"/>
        <v>121</v>
      </c>
      <c r="D1946" s="78">
        <v>0</v>
      </c>
      <c r="E1946" s="64">
        <f>120+1</f>
        <v>121</v>
      </c>
      <c r="F1946" s="78">
        <v>0</v>
      </c>
      <c r="G1946" s="78">
        <v>0</v>
      </c>
      <c r="H1946" s="78">
        <v>0</v>
      </c>
      <c r="I1946" s="78">
        <v>0</v>
      </c>
    </row>
    <row r="1947" spans="1:17" s="215" customFormat="1" ht="59.25" customHeight="1">
      <c r="A1947" s="459" t="s">
        <v>769</v>
      </c>
      <c r="B1947" s="241" t="s">
        <v>31</v>
      </c>
      <c r="C1947" s="253">
        <f t="shared" si="397"/>
        <v>55</v>
      </c>
      <c r="D1947" s="253">
        <v>0</v>
      </c>
      <c r="E1947" s="253">
        <v>55</v>
      </c>
      <c r="F1947" s="253">
        <v>0</v>
      </c>
      <c r="G1947" s="253">
        <v>0</v>
      </c>
      <c r="H1947" s="253">
        <v>0</v>
      </c>
      <c r="I1947" s="253">
        <v>0</v>
      </c>
    </row>
    <row r="1948" spans="1:17" s="103" customFormat="1">
      <c r="A1948" s="12"/>
      <c r="B1948" s="62" t="s">
        <v>32</v>
      </c>
      <c r="C1948" s="78">
        <f t="shared" si="397"/>
        <v>55</v>
      </c>
      <c r="D1948" s="78">
        <v>0</v>
      </c>
      <c r="E1948" s="64">
        <v>55</v>
      </c>
      <c r="F1948" s="78">
        <v>0</v>
      </c>
      <c r="G1948" s="78">
        <v>0</v>
      </c>
      <c r="H1948" s="78">
        <v>0</v>
      </c>
      <c r="I1948" s="78">
        <v>0</v>
      </c>
    </row>
    <row r="1949" spans="1:17" s="215" customFormat="1" ht="60" customHeight="1">
      <c r="A1949" s="458" t="s">
        <v>770</v>
      </c>
      <c r="B1949" s="241" t="s">
        <v>31</v>
      </c>
      <c r="C1949" s="253">
        <f t="shared" si="397"/>
        <v>55</v>
      </c>
      <c r="D1949" s="253">
        <v>0</v>
      </c>
      <c r="E1949" s="253">
        <v>55</v>
      </c>
      <c r="F1949" s="253">
        <v>0</v>
      </c>
      <c r="G1949" s="253">
        <v>0</v>
      </c>
      <c r="H1949" s="253">
        <v>0</v>
      </c>
      <c r="I1949" s="253">
        <v>0</v>
      </c>
    </row>
    <row r="1950" spans="1:17" s="103" customFormat="1" ht="14.25" customHeight="1">
      <c r="A1950" s="12"/>
      <c r="B1950" s="62" t="s">
        <v>32</v>
      </c>
      <c r="C1950" s="78">
        <f t="shared" si="397"/>
        <v>55</v>
      </c>
      <c r="D1950" s="78">
        <v>0</v>
      </c>
      <c r="E1950" s="64">
        <v>55</v>
      </c>
      <c r="F1950" s="78">
        <v>0</v>
      </c>
      <c r="G1950" s="78">
        <v>0</v>
      </c>
      <c r="H1950" s="78">
        <v>0</v>
      </c>
      <c r="I1950" s="78">
        <v>0</v>
      </c>
    </row>
    <row r="1951" spans="1:17" s="127" customFormat="1">
      <c r="A1951" s="142" t="s">
        <v>440</v>
      </c>
      <c r="B1951" s="125" t="s">
        <v>31</v>
      </c>
      <c r="C1951" s="126">
        <f t="shared" si="397"/>
        <v>947.995</v>
      </c>
      <c r="D1951" s="126">
        <f>D1953+D1955+D1957+D1959+D1961+D1963+D1965+D1967+D1969+D1971+D1973</f>
        <v>216.52500000000001</v>
      </c>
      <c r="E1951" s="126">
        <f t="shared" ref="E1951:I1952" si="401">E1953+E1955+E1957+E1959+E1961+E1963+E1965+E1967+E1969+E1971+E1973</f>
        <v>713</v>
      </c>
      <c r="F1951" s="126">
        <f t="shared" si="401"/>
        <v>0</v>
      </c>
      <c r="G1951" s="126">
        <f t="shared" si="401"/>
        <v>0</v>
      </c>
      <c r="H1951" s="126">
        <f t="shared" si="401"/>
        <v>0</v>
      </c>
      <c r="I1951" s="126">
        <f t="shared" si="401"/>
        <v>18.47</v>
      </c>
    </row>
    <row r="1952" spans="1:17" s="127" customFormat="1">
      <c r="A1952" s="135"/>
      <c r="B1952" s="128" t="s">
        <v>32</v>
      </c>
      <c r="C1952" s="126">
        <f t="shared" si="397"/>
        <v>947.995</v>
      </c>
      <c r="D1952" s="126">
        <f>D1954+D1956+D1958+D1960+D1962+D1964+D1966+D1968+D1970+D1972+D1974</f>
        <v>216.52500000000001</v>
      </c>
      <c r="E1952" s="126">
        <f t="shared" si="401"/>
        <v>713</v>
      </c>
      <c r="F1952" s="126">
        <f t="shared" si="401"/>
        <v>0</v>
      </c>
      <c r="G1952" s="126">
        <f t="shared" si="401"/>
        <v>0</v>
      </c>
      <c r="H1952" s="126">
        <f t="shared" si="401"/>
        <v>0</v>
      </c>
      <c r="I1952" s="126">
        <f t="shared" si="401"/>
        <v>18.47</v>
      </c>
    </row>
    <row r="1953" spans="1:9" s="102" customFormat="1" ht="25.5">
      <c r="A1953" s="293" t="s">
        <v>771</v>
      </c>
      <c r="B1953" s="82" t="s">
        <v>31</v>
      </c>
      <c r="C1953" s="83">
        <f t="shared" si="397"/>
        <v>74.995000000000005</v>
      </c>
      <c r="D1953" s="83">
        <f>D1954</f>
        <v>56.524999999999999</v>
      </c>
      <c r="E1953" s="83">
        <v>0</v>
      </c>
      <c r="F1953" s="83">
        <v>0</v>
      </c>
      <c r="G1953" s="83">
        <v>0</v>
      </c>
      <c r="H1953" s="83">
        <v>0</v>
      </c>
      <c r="I1953" s="83">
        <f>I1954</f>
        <v>18.47</v>
      </c>
    </row>
    <row r="1954" spans="1:9" s="102" customFormat="1">
      <c r="A1954" s="88"/>
      <c r="B1954" s="86" t="s">
        <v>32</v>
      </c>
      <c r="C1954" s="83">
        <f t="shared" si="397"/>
        <v>74.995000000000005</v>
      </c>
      <c r="D1954" s="83">
        <v>56.524999999999999</v>
      </c>
      <c r="E1954" s="83">
        <v>0</v>
      </c>
      <c r="F1954" s="83">
        <v>0</v>
      </c>
      <c r="G1954" s="83">
        <v>0</v>
      </c>
      <c r="H1954" s="83">
        <v>0</v>
      </c>
      <c r="I1954" s="83">
        <v>18.47</v>
      </c>
    </row>
    <row r="1955" spans="1:9" s="102" customFormat="1" ht="25.5" hidden="1">
      <c r="A1955" s="177" t="s">
        <v>772</v>
      </c>
      <c r="B1955" s="82" t="s">
        <v>31</v>
      </c>
      <c r="C1955" s="83">
        <f>C1956</f>
        <v>15</v>
      </c>
      <c r="D1955" s="83">
        <v>0</v>
      </c>
      <c r="E1955" s="83">
        <v>0</v>
      </c>
      <c r="F1955" s="83">
        <v>0</v>
      </c>
      <c r="G1955" s="83">
        <v>0</v>
      </c>
      <c r="H1955" s="83">
        <v>0</v>
      </c>
      <c r="I1955" s="83">
        <v>0</v>
      </c>
    </row>
    <row r="1956" spans="1:9" s="102" customFormat="1" hidden="1">
      <c r="A1956" s="88"/>
      <c r="B1956" s="86" t="s">
        <v>32</v>
      </c>
      <c r="C1956" s="83">
        <v>15</v>
      </c>
      <c r="D1956" s="83">
        <v>0</v>
      </c>
      <c r="E1956" s="83">
        <v>0</v>
      </c>
      <c r="F1956" s="83">
        <v>0</v>
      </c>
      <c r="G1956" s="83">
        <v>0</v>
      </c>
      <c r="H1956" s="83">
        <v>0</v>
      </c>
      <c r="I1956" s="83">
        <v>0</v>
      </c>
    </row>
    <row r="1957" spans="1:9" s="103" customFormat="1" ht="41.25" customHeight="1">
      <c r="A1957" s="66" t="s">
        <v>773</v>
      </c>
      <c r="B1957" s="241" t="s">
        <v>31</v>
      </c>
      <c r="C1957" s="78">
        <f>D1957+E1957+F1957+G1957+H1957+I1957</f>
        <v>20</v>
      </c>
      <c r="D1957" s="78">
        <v>20</v>
      </c>
      <c r="E1957" s="64">
        <v>0</v>
      </c>
      <c r="F1957" s="78">
        <v>0</v>
      </c>
      <c r="G1957" s="78">
        <v>0</v>
      </c>
      <c r="H1957" s="78">
        <v>0</v>
      </c>
      <c r="I1957" s="78">
        <v>0</v>
      </c>
    </row>
    <row r="1958" spans="1:9" s="103" customFormat="1">
      <c r="A1958" s="217"/>
      <c r="B1958" s="228" t="s">
        <v>32</v>
      </c>
      <c r="C1958" s="78">
        <f>D1958+E1958+F1958+G1958+H1958+I1958</f>
        <v>20</v>
      </c>
      <c r="D1958" s="78">
        <v>20</v>
      </c>
      <c r="E1958" s="64">
        <v>0</v>
      </c>
      <c r="F1958" s="78">
        <v>0</v>
      </c>
      <c r="G1958" s="78">
        <v>0</v>
      </c>
      <c r="H1958" s="78">
        <v>0</v>
      </c>
      <c r="I1958" s="78">
        <v>0</v>
      </c>
    </row>
    <row r="1959" spans="1:9" s="214" customFormat="1" ht="15" customHeight="1">
      <c r="A1959" s="375" t="s">
        <v>774</v>
      </c>
      <c r="B1959" s="241" t="s">
        <v>31</v>
      </c>
      <c r="C1959" s="253">
        <f t="shared" ref="C1959:C1974" si="402">D1959+E1959+F1959+G1959+H1959+I1959</f>
        <v>69</v>
      </c>
      <c r="D1959" s="253">
        <v>69</v>
      </c>
      <c r="E1959" s="253">
        <v>0</v>
      </c>
      <c r="F1959" s="253">
        <v>0</v>
      </c>
      <c r="G1959" s="253">
        <v>0</v>
      </c>
      <c r="H1959" s="253">
        <v>0</v>
      </c>
      <c r="I1959" s="253">
        <v>0</v>
      </c>
    </row>
    <row r="1960" spans="1:9" s="215" customFormat="1" ht="15" customHeight="1">
      <c r="A1960" s="217"/>
      <c r="B1960" s="228" t="s">
        <v>32</v>
      </c>
      <c r="C1960" s="253">
        <f t="shared" si="402"/>
        <v>69</v>
      </c>
      <c r="D1960" s="253">
        <v>69</v>
      </c>
      <c r="E1960" s="253">
        <v>0</v>
      </c>
      <c r="F1960" s="253">
        <v>0</v>
      </c>
      <c r="G1960" s="253">
        <v>0</v>
      </c>
      <c r="H1960" s="253">
        <v>0</v>
      </c>
      <c r="I1960" s="253">
        <v>0</v>
      </c>
    </row>
    <row r="1961" spans="1:9" s="214" customFormat="1" ht="15" customHeight="1">
      <c r="A1961" s="375" t="s">
        <v>775</v>
      </c>
      <c r="B1961" s="241" t="s">
        <v>31</v>
      </c>
      <c r="C1961" s="253">
        <f t="shared" si="402"/>
        <v>71</v>
      </c>
      <c r="D1961" s="253">
        <v>71</v>
      </c>
      <c r="E1961" s="253">
        <v>0</v>
      </c>
      <c r="F1961" s="253">
        <v>0</v>
      </c>
      <c r="G1961" s="253">
        <v>0</v>
      </c>
      <c r="H1961" s="253">
        <v>0</v>
      </c>
      <c r="I1961" s="253">
        <v>0</v>
      </c>
    </row>
    <row r="1962" spans="1:9" s="215" customFormat="1" ht="15" customHeight="1">
      <c r="A1962" s="217"/>
      <c r="B1962" s="228" t="s">
        <v>32</v>
      </c>
      <c r="C1962" s="253">
        <f t="shared" si="402"/>
        <v>71</v>
      </c>
      <c r="D1962" s="253">
        <v>71</v>
      </c>
      <c r="E1962" s="253">
        <v>0</v>
      </c>
      <c r="F1962" s="253">
        <v>0</v>
      </c>
      <c r="G1962" s="253">
        <v>0</v>
      </c>
      <c r="H1962" s="253">
        <v>0</v>
      </c>
      <c r="I1962" s="253">
        <v>0</v>
      </c>
    </row>
    <row r="1963" spans="1:9" s="215" customFormat="1" ht="15" customHeight="1">
      <c r="A1963" s="360" t="s">
        <v>776</v>
      </c>
      <c r="B1963" s="241" t="s">
        <v>31</v>
      </c>
      <c r="C1963" s="253">
        <f t="shared" si="402"/>
        <v>226</v>
      </c>
      <c r="D1963" s="253">
        <v>0</v>
      </c>
      <c r="E1963" s="253">
        <v>226</v>
      </c>
      <c r="F1963" s="253">
        <v>0</v>
      </c>
      <c r="G1963" s="253">
        <v>0</v>
      </c>
      <c r="H1963" s="253">
        <v>0</v>
      </c>
      <c r="I1963" s="253">
        <v>0</v>
      </c>
    </row>
    <row r="1964" spans="1:9" s="215" customFormat="1" ht="14.25" customHeight="1">
      <c r="A1964" s="217"/>
      <c r="B1964" s="228" t="s">
        <v>32</v>
      </c>
      <c r="C1964" s="253">
        <f t="shared" si="402"/>
        <v>226</v>
      </c>
      <c r="D1964" s="253">
        <v>0</v>
      </c>
      <c r="E1964" s="253">
        <v>226</v>
      </c>
      <c r="F1964" s="253">
        <v>0</v>
      </c>
      <c r="G1964" s="253">
        <v>0</v>
      </c>
      <c r="H1964" s="253">
        <v>0</v>
      </c>
      <c r="I1964" s="253">
        <v>0</v>
      </c>
    </row>
    <row r="1965" spans="1:9" s="215" customFormat="1" ht="15" customHeight="1">
      <c r="A1965" s="360" t="s">
        <v>777</v>
      </c>
      <c r="B1965" s="241" t="s">
        <v>31</v>
      </c>
      <c r="C1965" s="253">
        <f t="shared" si="402"/>
        <v>83</v>
      </c>
      <c r="D1965" s="253">
        <v>0</v>
      </c>
      <c r="E1965" s="253">
        <v>83</v>
      </c>
      <c r="F1965" s="253">
        <v>0</v>
      </c>
      <c r="G1965" s="253">
        <v>0</v>
      </c>
      <c r="H1965" s="253">
        <v>0</v>
      </c>
      <c r="I1965" s="253">
        <v>0</v>
      </c>
    </row>
    <row r="1966" spans="1:9" s="215" customFormat="1" ht="14.25" customHeight="1">
      <c r="A1966" s="217"/>
      <c r="B1966" s="228" t="s">
        <v>32</v>
      </c>
      <c r="C1966" s="253">
        <f t="shared" si="402"/>
        <v>83</v>
      </c>
      <c r="D1966" s="253">
        <v>0</v>
      </c>
      <c r="E1966" s="253">
        <v>83</v>
      </c>
      <c r="F1966" s="253">
        <v>0</v>
      </c>
      <c r="G1966" s="253">
        <v>0</v>
      </c>
      <c r="H1966" s="253">
        <v>0</v>
      </c>
      <c r="I1966" s="253">
        <v>0</v>
      </c>
    </row>
    <row r="1967" spans="1:9" s="215" customFormat="1" ht="15" customHeight="1">
      <c r="A1967" s="360" t="s">
        <v>778</v>
      </c>
      <c r="B1967" s="241" t="s">
        <v>31</v>
      </c>
      <c r="C1967" s="253">
        <f t="shared" si="402"/>
        <v>95</v>
      </c>
      <c r="D1967" s="253">
        <v>0</v>
      </c>
      <c r="E1967" s="253">
        <v>95</v>
      </c>
      <c r="F1967" s="253">
        <v>0</v>
      </c>
      <c r="G1967" s="253">
        <v>0</v>
      </c>
      <c r="H1967" s="253">
        <v>0</v>
      </c>
      <c r="I1967" s="253">
        <v>0</v>
      </c>
    </row>
    <row r="1968" spans="1:9" s="215" customFormat="1" ht="14.25" customHeight="1">
      <c r="A1968" s="217"/>
      <c r="B1968" s="228" t="s">
        <v>32</v>
      </c>
      <c r="C1968" s="253">
        <f t="shared" si="402"/>
        <v>95</v>
      </c>
      <c r="D1968" s="253">
        <v>0</v>
      </c>
      <c r="E1968" s="253">
        <v>95</v>
      </c>
      <c r="F1968" s="253">
        <v>0</v>
      </c>
      <c r="G1968" s="253">
        <v>0</v>
      </c>
      <c r="H1968" s="253">
        <v>0</v>
      </c>
      <c r="I1968" s="253">
        <v>0</v>
      </c>
    </row>
    <row r="1969" spans="1:10" s="215" customFormat="1" ht="15" customHeight="1">
      <c r="A1969" s="360" t="s">
        <v>779</v>
      </c>
      <c r="B1969" s="241" t="s">
        <v>31</v>
      </c>
      <c r="C1969" s="253">
        <f t="shared" si="402"/>
        <v>95</v>
      </c>
      <c r="D1969" s="253">
        <v>0</v>
      </c>
      <c r="E1969" s="253">
        <v>95</v>
      </c>
      <c r="F1969" s="253">
        <v>0</v>
      </c>
      <c r="G1969" s="253">
        <v>0</v>
      </c>
      <c r="H1969" s="253">
        <v>0</v>
      </c>
      <c r="I1969" s="253">
        <v>0</v>
      </c>
    </row>
    <row r="1970" spans="1:10" s="215" customFormat="1" ht="14.25" customHeight="1">
      <c r="A1970" s="217"/>
      <c r="B1970" s="228" t="s">
        <v>32</v>
      </c>
      <c r="C1970" s="253">
        <f t="shared" si="402"/>
        <v>95</v>
      </c>
      <c r="D1970" s="253">
        <v>0</v>
      </c>
      <c r="E1970" s="253">
        <v>95</v>
      </c>
      <c r="F1970" s="253">
        <v>0</v>
      </c>
      <c r="G1970" s="253">
        <v>0</v>
      </c>
      <c r="H1970" s="253">
        <v>0</v>
      </c>
      <c r="I1970" s="253">
        <v>0</v>
      </c>
    </row>
    <row r="1971" spans="1:10" s="215" customFormat="1" ht="15" customHeight="1">
      <c r="A1971" s="360" t="s">
        <v>780</v>
      </c>
      <c r="B1971" s="241" t="s">
        <v>31</v>
      </c>
      <c r="C1971" s="253">
        <f t="shared" si="402"/>
        <v>113</v>
      </c>
      <c r="D1971" s="253">
        <v>0</v>
      </c>
      <c r="E1971" s="253">
        <v>113</v>
      </c>
      <c r="F1971" s="253">
        <v>0</v>
      </c>
      <c r="G1971" s="253">
        <v>0</v>
      </c>
      <c r="H1971" s="253">
        <v>0</v>
      </c>
      <c r="I1971" s="253">
        <v>0</v>
      </c>
    </row>
    <row r="1972" spans="1:10" s="215" customFormat="1" ht="14.25" customHeight="1">
      <c r="A1972" s="217"/>
      <c r="B1972" s="228" t="s">
        <v>32</v>
      </c>
      <c r="C1972" s="253">
        <f t="shared" si="402"/>
        <v>113</v>
      </c>
      <c r="D1972" s="253">
        <v>0</v>
      </c>
      <c r="E1972" s="253">
        <v>113</v>
      </c>
      <c r="F1972" s="253">
        <v>0</v>
      </c>
      <c r="G1972" s="253">
        <v>0</v>
      </c>
      <c r="H1972" s="253">
        <v>0</v>
      </c>
      <c r="I1972" s="253">
        <v>0</v>
      </c>
    </row>
    <row r="1973" spans="1:10" s="215" customFormat="1" ht="15" customHeight="1">
      <c r="A1973" s="464" t="s">
        <v>781</v>
      </c>
      <c r="B1973" s="241" t="s">
        <v>31</v>
      </c>
      <c r="C1973" s="253">
        <f t="shared" si="402"/>
        <v>101</v>
      </c>
      <c r="D1973" s="253">
        <v>0</v>
      </c>
      <c r="E1973" s="253">
        <v>101</v>
      </c>
      <c r="F1973" s="253">
        <v>0</v>
      </c>
      <c r="G1973" s="253">
        <v>0</v>
      </c>
      <c r="H1973" s="253">
        <v>0</v>
      </c>
      <c r="I1973" s="253">
        <v>0</v>
      </c>
    </row>
    <row r="1974" spans="1:10" s="215" customFormat="1" ht="14.25" customHeight="1">
      <c r="A1974" s="217"/>
      <c r="B1974" s="228" t="s">
        <v>32</v>
      </c>
      <c r="C1974" s="253">
        <f t="shared" si="402"/>
        <v>101</v>
      </c>
      <c r="D1974" s="253">
        <v>0</v>
      </c>
      <c r="E1974" s="253">
        <v>101</v>
      </c>
      <c r="F1974" s="253">
        <v>0</v>
      </c>
      <c r="G1974" s="253">
        <v>0</v>
      </c>
      <c r="H1974" s="253">
        <v>0</v>
      </c>
      <c r="I1974" s="253">
        <v>0</v>
      </c>
    </row>
    <row r="1975" spans="1:10" s="260" customFormat="1">
      <c r="A1975" s="229" t="s">
        <v>782</v>
      </c>
      <c r="B1975" s="465" t="s">
        <v>31</v>
      </c>
      <c r="C1975" s="307">
        <f t="shared" si="397"/>
        <v>265.83</v>
      </c>
      <c r="D1975" s="307">
        <f>D1977+D1979+D1981+D1983+D1985+D1987</f>
        <v>80.62</v>
      </c>
      <c r="E1975" s="307">
        <f t="shared" ref="E1975:I1976" si="403">E1977+E1979+E1981+E1983+E1985+E1987</f>
        <v>182</v>
      </c>
      <c r="F1975" s="307">
        <f t="shared" si="403"/>
        <v>0</v>
      </c>
      <c r="G1975" s="307">
        <f t="shared" si="403"/>
        <v>0</v>
      </c>
      <c r="H1975" s="307">
        <f t="shared" si="403"/>
        <v>0</v>
      </c>
      <c r="I1975" s="307">
        <f t="shared" si="403"/>
        <v>3.21</v>
      </c>
    </row>
    <row r="1976" spans="1:10" s="260" customFormat="1">
      <c r="A1976" s="341"/>
      <c r="B1976" s="305" t="s">
        <v>32</v>
      </c>
      <c r="C1976" s="307">
        <f t="shared" si="397"/>
        <v>265.83</v>
      </c>
      <c r="D1976" s="307">
        <f>D1978+D1980+D1982+D1984+D1986+D1988</f>
        <v>80.62</v>
      </c>
      <c r="E1976" s="307">
        <f t="shared" si="403"/>
        <v>182</v>
      </c>
      <c r="F1976" s="307">
        <f t="shared" si="403"/>
        <v>0</v>
      </c>
      <c r="G1976" s="307">
        <f t="shared" si="403"/>
        <v>0</v>
      </c>
      <c r="H1976" s="307">
        <f t="shared" si="403"/>
        <v>0</v>
      </c>
      <c r="I1976" s="307">
        <f t="shared" si="403"/>
        <v>3.21</v>
      </c>
    </row>
    <row r="1977" spans="1:10" s="215" customFormat="1" ht="25.5">
      <c r="A1977" s="388" t="s">
        <v>783</v>
      </c>
      <c r="B1977" s="241" t="s">
        <v>31</v>
      </c>
      <c r="C1977" s="253">
        <f t="shared" si="397"/>
        <v>79.290000000000006</v>
      </c>
      <c r="D1977" s="253">
        <f>5.86+1.43</f>
        <v>7.29</v>
      </c>
      <c r="E1977" s="64">
        <f>120-48</f>
        <v>72</v>
      </c>
      <c r="F1977" s="253">
        <v>0</v>
      </c>
      <c r="G1977" s="253">
        <v>0</v>
      </c>
      <c r="H1977" s="253">
        <v>0</v>
      </c>
      <c r="I1977" s="253">
        <v>0</v>
      </c>
      <c r="J1977" s="748"/>
    </row>
    <row r="1978" spans="1:10" s="103" customFormat="1">
      <c r="A1978" s="217"/>
      <c r="B1978" s="228" t="s">
        <v>32</v>
      </c>
      <c r="C1978" s="78">
        <f t="shared" si="397"/>
        <v>79.290000000000006</v>
      </c>
      <c r="D1978" s="78">
        <f>5.86+1.43</f>
        <v>7.29</v>
      </c>
      <c r="E1978" s="64">
        <f>120-48</f>
        <v>72</v>
      </c>
      <c r="F1978" s="78">
        <v>0</v>
      </c>
      <c r="G1978" s="78">
        <v>0</v>
      </c>
      <c r="H1978" s="78">
        <v>0</v>
      </c>
      <c r="I1978" s="78">
        <v>0</v>
      </c>
      <c r="J1978" s="748"/>
    </row>
    <row r="1979" spans="1:10" s="215" customFormat="1" ht="25.5">
      <c r="A1979" s="388" t="s">
        <v>784</v>
      </c>
      <c r="B1979" s="241" t="s">
        <v>31</v>
      </c>
      <c r="C1979" s="253">
        <f t="shared" si="397"/>
        <v>105.5</v>
      </c>
      <c r="D1979" s="253">
        <v>52.5</v>
      </c>
      <c r="E1979" s="253">
        <v>53</v>
      </c>
      <c r="F1979" s="253">
        <v>0</v>
      </c>
      <c r="G1979" s="253">
        <v>0</v>
      </c>
      <c r="H1979" s="253">
        <v>0</v>
      </c>
      <c r="I1979" s="253">
        <v>0</v>
      </c>
      <c r="J1979" s="748"/>
    </row>
    <row r="1980" spans="1:10" s="215" customFormat="1">
      <c r="A1980" s="217"/>
      <c r="B1980" s="228" t="s">
        <v>32</v>
      </c>
      <c r="C1980" s="253">
        <f t="shared" si="397"/>
        <v>105.5</v>
      </c>
      <c r="D1980" s="253">
        <v>52.5</v>
      </c>
      <c r="E1980" s="253">
        <v>53</v>
      </c>
      <c r="F1980" s="253">
        <v>0</v>
      </c>
      <c r="G1980" s="253">
        <v>0</v>
      </c>
      <c r="H1980" s="253">
        <v>0</v>
      </c>
      <c r="I1980" s="253">
        <v>0</v>
      </c>
      <c r="J1980" s="748"/>
    </row>
    <row r="1981" spans="1:10" s="215" customFormat="1" ht="38.25">
      <c r="A1981" s="388" t="s">
        <v>785</v>
      </c>
      <c r="B1981" s="226" t="s">
        <v>31</v>
      </c>
      <c r="C1981" s="253">
        <f t="shared" si="397"/>
        <v>70.8</v>
      </c>
      <c r="D1981" s="253">
        <v>13.8</v>
      </c>
      <c r="E1981" s="253">
        <v>57</v>
      </c>
      <c r="F1981" s="253">
        <v>0</v>
      </c>
      <c r="G1981" s="253">
        <v>0</v>
      </c>
      <c r="H1981" s="253">
        <v>0</v>
      </c>
      <c r="I1981" s="253">
        <v>0</v>
      </c>
      <c r="J1981" s="748"/>
    </row>
    <row r="1982" spans="1:10" s="103" customFormat="1">
      <c r="A1982" s="217"/>
      <c r="B1982" s="228" t="s">
        <v>32</v>
      </c>
      <c r="C1982" s="78">
        <f t="shared" si="397"/>
        <v>70.8</v>
      </c>
      <c r="D1982" s="78">
        <v>13.8</v>
      </c>
      <c r="E1982" s="64">
        <v>57</v>
      </c>
      <c r="F1982" s="78">
        <v>0</v>
      </c>
      <c r="G1982" s="78">
        <v>0</v>
      </c>
      <c r="H1982" s="78">
        <v>0</v>
      </c>
      <c r="I1982" s="78">
        <v>0</v>
      </c>
      <c r="J1982" s="748"/>
    </row>
    <row r="1983" spans="1:10" s="208" customFormat="1" ht="30">
      <c r="A1983" s="505" t="s">
        <v>786</v>
      </c>
      <c r="B1983" s="241" t="s">
        <v>31</v>
      </c>
      <c r="C1983" s="78">
        <f t="shared" si="397"/>
        <v>1.67</v>
      </c>
      <c r="D1983" s="78">
        <v>1.67</v>
      </c>
      <c r="E1983" s="64">
        <v>0</v>
      </c>
      <c r="F1983" s="78">
        <v>0</v>
      </c>
      <c r="G1983" s="78">
        <v>0</v>
      </c>
      <c r="H1983" s="78">
        <v>0</v>
      </c>
      <c r="I1983" s="78">
        <v>0</v>
      </c>
      <c r="J1983" s="313"/>
    </row>
    <row r="1984" spans="1:10" s="103" customFormat="1">
      <c r="A1984" s="217"/>
      <c r="B1984" s="228" t="s">
        <v>32</v>
      </c>
      <c r="C1984" s="78">
        <f t="shared" si="397"/>
        <v>1.67</v>
      </c>
      <c r="D1984" s="78">
        <v>1.67</v>
      </c>
      <c r="E1984" s="64">
        <v>0</v>
      </c>
      <c r="F1984" s="78">
        <v>0</v>
      </c>
      <c r="G1984" s="78">
        <v>0</v>
      </c>
      <c r="H1984" s="78">
        <v>0</v>
      </c>
      <c r="I1984" s="78">
        <v>0</v>
      </c>
      <c r="J1984" s="298"/>
    </row>
    <row r="1985" spans="1:10" s="208" customFormat="1" ht="27" customHeight="1">
      <c r="A1985" s="360" t="s">
        <v>787</v>
      </c>
      <c r="B1985" s="241" t="s">
        <v>31</v>
      </c>
      <c r="C1985" s="78">
        <f t="shared" si="397"/>
        <v>3.57</v>
      </c>
      <c r="D1985" s="78">
        <v>3.57</v>
      </c>
      <c r="E1985" s="64">
        <v>0</v>
      </c>
      <c r="F1985" s="78">
        <v>0</v>
      </c>
      <c r="G1985" s="78">
        <v>0</v>
      </c>
      <c r="H1985" s="78">
        <v>0</v>
      </c>
      <c r="I1985" s="78">
        <v>0</v>
      </c>
      <c r="J1985" s="313"/>
    </row>
    <row r="1986" spans="1:10" s="103" customFormat="1">
      <c r="A1986" s="217"/>
      <c r="B1986" s="228" t="s">
        <v>32</v>
      </c>
      <c r="C1986" s="78">
        <f t="shared" si="397"/>
        <v>3.57</v>
      </c>
      <c r="D1986" s="78">
        <v>3.57</v>
      </c>
      <c r="E1986" s="64">
        <v>0</v>
      </c>
      <c r="F1986" s="78">
        <v>0</v>
      </c>
      <c r="G1986" s="78">
        <v>0</v>
      </c>
      <c r="H1986" s="78">
        <v>0</v>
      </c>
      <c r="I1986" s="78">
        <v>0</v>
      </c>
      <c r="J1986" s="298"/>
    </row>
    <row r="1987" spans="1:10" s="215" customFormat="1" ht="30" customHeight="1">
      <c r="A1987" s="458" t="s">
        <v>788</v>
      </c>
      <c r="B1987" s="241" t="s">
        <v>31</v>
      </c>
      <c r="C1987" s="253">
        <f t="shared" si="397"/>
        <v>5</v>
      </c>
      <c r="D1987" s="253">
        <v>1.79</v>
      </c>
      <c r="E1987" s="253">
        <v>0</v>
      </c>
      <c r="F1987" s="253">
        <v>0</v>
      </c>
      <c r="G1987" s="253">
        <v>0</v>
      </c>
      <c r="H1987" s="253">
        <v>0</v>
      </c>
      <c r="I1987" s="253">
        <f>5-1.79</f>
        <v>3.21</v>
      </c>
      <c r="J1987" s="298"/>
    </row>
    <row r="1988" spans="1:10" s="103" customFormat="1">
      <c r="A1988" s="217"/>
      <c r="B1988" s="228" t="s">
        <v>32</v>
      </c>
      <c r="C1988" s="78">
        <f t="shared" si="397"/>
        <v>5</v>
      </c>
      <c r="D1988" s="78">
        <v>1.79</v>
      </c>
      <c r="E1988" s="64">
        <v>0</v>
      </c>
      <c r="F1988" s="78">
        <v>0</v>
      </c>
      <c r="G1988" s="78">
        <v>0</v>
      </c>
      <c r="H1988" s="78">
        <v>0</v>
      </c>
      <c r="I1988" s="78">
        <f>5-1.79</f>
        <v>3.21</v>
      </c>
      <c r="J1988" s="298"/>
    </row>
    <row r="1989" spans="1:10" s="127" customFormat="1" ht="25.5">
      <c r="A1989" s="149" t="s">
        <v>789</v>
      </c>
      <c r="B1989" s="125" t="s">
        <v>31</v>
      </c>
      <c r="C1989" s="126">
        <f t="shared" si="397"/>
        <v>258</v>
      </c>
      <c r="D1989" s="126">
        <f>D1991+D1993+D1995</f>
        <v>80</v>
      </c>
      <c r="E1989" s="126">
        <f t="shared" ref="E1989:I1990" si="404">E1991+E1993+E1995</f>
        <v>178</v>
      </c>
      <c r="F1989" s="126">
        <f t="shared" si="404"/>
        <v>0</v>
      </c>
      <c r="G1989" s="126">
        <f t="shared" si="404"/>
        <v>0</v>
      </c>
      <c r="H1989" s="126">
        <f t="shared" si="404"/>
        <v>0</v>
      </c>
      <c r="I1989" s="126">
        <f t="shared" si="404"/>
        <v>0</v>
      </c>
    </row>
    <row r="1990" spans="1:10" s="127" customFormat="1">
      <c r="A1990" s="135"/>
      <c r="B1990" s="128" t="s">
        <v>32</v>
      </c>
      <c r="C1990" s="126">
        <f t="shared" si="397"/>
        <v>258</v>
      </c>
      <c r="D1990" s="126">
        <f>D1992+D1994+D1996</f>
        <v>80</v>
      </c>
      <c r="E1990" s="126">
        <f t="shared" si="404"/>
        <v>178</v>
      </c>
      <c r="F1990" s="126">
        <f t="shared" si="404"/>
        <v>0</v>
      </c>
      <c r="G1990" s="126">
        <f t="shared" si="404"/>
        <v>0</v>
      </c>
      <c r="H1990" s="126">
        <f t="shared" si="404"/>
        <v>0</v>
      </c>
      <c r="I1990" s="126">
        <f t="shared" si="404"/>
        <v>0</v>
      </c>
    </row>
    <row r="1991" spans="1:10" s="215" customFormat="1" ht="25.5">
      <c r="A1991" s="454" t="s">
        <v>790</v>
      </c>
      <c r="B1991" s="241" t="s">
        <v>31</v>
      </c>
      <c r="C1991" s="253">
        <f t="shared" ref="C1991:C2038" si="405">D1991+E1991+F1991+G1991+H1991+I1991</f>
        <v>17</v>
      </c>
      <c r="D1991" s="253">
        <v>17</v>
      </c>
      <c r="E1991" s="253">
        <v>0</v>
      </c>
      <c r="F1991" s="253">
        <v>0</v>
      </c>
      <c r="G1991" s="253">
        <v>0</v>
      </c>
      <c r="H1991" s="253">
        <v>0</v>
      </c>
      <c r="I1991" s="253">
        <v>0</v>
      </c>
    </row>
    <row r="1992" spans="1:10" s="215" customFormat="1">
      <c r="A1992" s="217"/>
      <c r="B1992" s="228" t="s">
        <v>32</v>
      </c>
      <c r="C1992" s="253">
        <f t="shared" si="405"/>
        <v>17</v>
      </c>
      <c r="D1992" s="253">
        <v>17</v>
      </c>
      <c r="E1992" s="253">
        <v>0</v>
      </c>
      <c r="F1992" s="253">
        <v>0</v>
      </c>
      <c r="G1992" s="253">
        <v>0</v>
      </c>
      <c r="H1992" s="253">
        <v>0</v>
      </c>
      <c r="I1992" s="253">
        <v>0</v>
      </c>
    </row>
    <row r="1993" spans="1:10" s="215" customFormat="1" ht="27" customHeight="1">
      <c r="A1993" s="360" t="s">
        <v>791</v>
      </c>
      <c r="B1993" s="241" t="s">
        <v>31</v>
      </c>
      <c r="C1993" s="253">
        <f t="shared" si="405"/>
        <v>63</v>
      </c>
      <c r="D1993" s="253">
        <v>63</v>
      </c>
      <c r="E1993" s="253">
        <v>0</v>
      </c>
      <c r="F1993" s="253">
        <v>0</v>
      </c>
      <c r="G1993" s="253">
        <v>0</v>
      </c>
      <c r="H1993" s="253">
        <v>0</v>
      </c>
      <c r="I1993" s="253">
        <v>0</v>
      </c>
    </row>
    <row r="1994" spans="1:10" s="215" customFormat="1" ht="14.25" customHeight="1">
      <c r="A1994" s="217"/>
      <c r="B1994" s="228" t="s">
        <v>32</v>
      </c>
      <c r="C1994" s="253">
        <f t="shared" si="405"/>
        <v>63</v>
      </c>
      <c r="D1994" s="253">
        <v>63</v>
      </c>
      <c r="E1994" s="253">
        <v>0</v>
      </c>
      <c r="F1994" s="253">
        <v>0</v>
      </c>
      <c r="G1994" s="253">
        <v>0</v>
      </c>
      <c r="H1994" s="253">
        <v>0</v>
      </c>
      <c r="I1994" s="253">
        <v>0</v>
      </c>
    </row>
    <row r="1995" spans="1:10" s="215" customFormat="1" ht="78" customHeight="1">
      <c r="A1995" s="354" t="s">
        <v>792</v>
      </c>
      <c r="B1995" s="241" t="s">
        <v>31</v>
      </c>
      <c r="C1995" s="253">
        <f t="shared" si="405"/>
        <v>178</v>
      </c>
      <c r="D1995" s="253">
        <v>0</v>
      </c>
      <c r="E1995" s="253">
        <v>178</v>
      </c>
      <c r="F1995" s="253">
        <v>0</v>
      </c>
      <c r="G1995" s="253">
        <v>0</v>
      </c>
      <c r="H1995" s="253">
        <v>0</v>
      </c>
      <c r="I1995" s="253">
        <v>0</v>
      </c>
    </row>
    <row r="1996" spans="1:10" s="215" customFormat="1" ht="14.25" customHeight="1">
      <c r="A1996" s="217"/>
      <c r="B1996" s="228" t="s">
        <v>32</v>
      </c>
      <c r="C1996" s="253">
        <f t="shared" si="405"/>
        <v>178</v>
      </c>
      <c r="D1996" s="253">
        <v>0</v>
      </c>
      <c r="E1996" s="253">
        <v>178</v>
      </c>
      <c r="F1996" s="253">
        <v>0</v>
      </c>
      <c r="G1996" s="253">
        <v>0</v>
      </c>
      <c r="H1996" s="253">
        <v>0</v>
      </c>
      <c r="I1996" s="253">
        <v>0</v>
      </c>
    </row>
    <row r="1997" spans="1:10" s="95" customFormat="1">
      <c r="A1997" s="58" t="s">
        <v>793</v>
      </c>
      <c r="B1997" s="130" t="s">
        <v>31</v>
      </c>
      <c r="C1997" s="131">
        <f t="shared" si="405"/>
        <v>97</v>
      </c>
      <c r="D1997" s="131">
        <f>D1999+D2001+D2003+D2005+D2007+D2009</f>
        <v>15</v>
      </c>
      <c r="E1997" s="131">
        <f t="shared" ref="E1997:I1998" si="406">E1999+E2001+E2003+E2005+E2007+E2009</f>
        <v>82</v>
      </c>
      <c r="F1997" s="131">
        <f t="shared" si="406"/>
        <v>0</v>
      </c>
      <c r="G1997" s="131">
        <f t="shared" si="406"/>
        <v>0</v>
      </c>
      <c r="H1997" s="131">
        <f t="shared" si="406"/>
        <v>0</v>
      </c>
      <c r="I1997" s="131">
        <f t="shared" si="406"/>
        <v>0</v>
      </c>
    </row>
    <row r="1998" spans="1:10" s="95" customFormat="1">
      <c r="A1998" s="132"/>
      <c r="B1998" s="133" t="s">
        <v>32</v>
      </c>
      <c r="C1998" s="131">
        <f t="shared" si="405"/>
        <v>97</v>
      </c>
      <c r="D1998" s="131">
        <f>D2000+D2002+D2004+D2006+D2008+D2010</f>
        <v>15</v>
      </c>
      <c r="E1998" s="131">
        <f t="shared" si="406"/>
        <v>82</v>
      </c>
      <c r="F1998" s="131">
        <f t="shared" si="406"/>
        <v>0</v>
      </c>
      <c r="G1998" s="131">
        <f t="shared" si="406"/>
        <v>0</v>
      </c>
      <c r="H1998" s="131">
        <f t="shared" si="406"/>
        <v>0</v>
      </c>
      <c r="I1998" s="131">
        <f t="shared" si="406"/>
        <v>0</v>
      </c>
    </row>
    <row r="1999" spans="1:10" s="215" customFormat="1">
      <c r="A1999" s="538" t="s">
        <v>794</v>
      </c>
      <c r="B1999" s="241" t="s">
        <v>31</v>
      </c>
      <c r="C1999" s="253">
        <f t="shared" si="405"/>
        <v>13</v>
      </c>
      <c r="D1999" s="253">
        <f>7.6+5.4</f>
        <v>13</v>
      </c>
      <c r="E1999" s="253">
        <v>0</v>
      </c>
      <c r="F1999" s="253">
        <v>0</v>
      </c>
      <c r="G1999" s="253">
        <v>0</v>
      </c>
      <c r="H1999" s="253">
        <v>0</v>
      </c>
      <c r="I1999" s="253">
        <v>0</v>
      </c>
    </row>
    <row r="2000" spans="1:10" s="215" customFormat="1">
      <c r="A2000" s="217"/>
      <c r="B2000" s="228" t="s">
        <v>32</v>
      </c>
      <c r="C2000" s="253">
        <f t="shared" si="405"/>
        <v>13</v>
      </c>
      <c r="D2000" s="253">
        <f>7.6+5.4</f>
        <v>13</v>
      </c>
      <c r="E2000" s="253">
        <v>0</v>
      </c>
      <c r="F2000" s="253">
        <v>0</v>
      </c>
      <c r="G2000" s="253">
        <v>0</v>
      </c>
      <c r="H2000" s="253">
        <v>0</v>
      </c>
      <c r="I2000" s="253">
        <v>0</v>
      </c>
    </row>
    <row r="2001" spans="1:9" s="215" customFormat="1">
      <c r="A2001" s="538" t="s">
        <v>795</v>
      </c>
      <c r="B2001" s="241" t="s">
        <v>31</v>
      </c>
      <c r="C2001" s="253">
        <f t="shared" si="405"/>
        <v>2</v>
      </c>
      <c r="D2001" s="253">
        <v>2</v>
      </c>
      <c r="E2001" s="253">
        <v>0</v>
      </c>
      <c r="F2001" s="253">
        <v>0</v>
      </c>
      <c r="G2001" s="253">
        <v>0</v>
      </c>
      <c r="H2001" s="253">
        <v>0</v>
      </c>
      <c r="I2001" s="253">
        <v>0</v>
      </c>
    </row>
    <row r="2002" spans="1:9" s="215" customFormat="1">
      <c r="A2002" s="217"/>
      <c r="B2002" s="228" t="s">
        <v>32</v>
      </c>
      <c r="C2002" s="253">
        <f t="shared" si="405"/>
        <v>2</v>
      </c>
      <c r="D2002" s="253">
        <v>2</v>
      </c>
      <c r="E2002" s="253">
        <v>0</v>
      </c>
      <c r="F2002" s="253">
        <v>0</v>
      </c>
      <c r="G2002" s="253">
        <v>0</v>
      </c>
      <c r="H2002" s="253">
        <v>0</v>
      </c>
      <c r="I2002" s="253">
        <v>0</v>
      </c>
    </row>
    <row r="2003" spans="1:9" s="215" customFormat="1" ht="30">
      <c r="A2003" s="468" t="s">
        <v>796</v>
      </c>
      <c r="B2003" s="241" t="s">
        <v>31</v>
      </c>
      <c r="C2003" s="253">
        <f t="shared" si="405"/>
        <v>49</v>
      </c>
      <c r="D2003" s="253">
        <v>0</v>
      </c>
      <c r="E2003" s="253">
        <f>140-91</f>
        <v>49</v>
      </c>
      <c r="F2003" s="253">
        <v>0</v>
      </c>
      <c r="G2003" s="253">
        <v>0</v>
      </c>
      <c r="H2003" s="253">
        <v>0</v>
      </c>
      <c r="I2003" s="253">
        <v>0</v>
      </c>
    </row>
    <row r="2004" spans="1:9" s="215" customFormat="1">
      <c r="A2004" s="217"/>
      <c r="B2004" s="228" t="s">
        <v>32</v>
      </c>
      <c r="C2004" s="253">
        <f t="shared" si="405"/>
        <v>49</v>
      </c>
      <c r="D2004" s="253">
        <v>0</v>
      </c>
      <c r="E2004" s="253">
        <f>140-91</f>
        <v>49</v>
      </c>
      <c r="F2004" s="253">
        <v>0</v>
      </c>
      <c r="G2004" s="253">
        <v>0</v>
      </c>
      <c r="H2004" s="253">
        <v>0</v>
      </c>
      <c r="I2004" s="253">
        <v>0</v>
      </c>
    </row>
    <row r="2005" spans="1:9" s="215" customFormat="1" ht="15">
      <c r="A2005" s="468" t="s">
        <v>797</v>
      </c>
      <c r="B2005" s="241" t="s">
        <v>31</v>
      </c>
      <c r="C2005" s="253">
        <f t="shared" si="405"/>
        <v>9</v>
      </c>
      <c r="D2005" s="253">
        <v>0</v>
      </c>
      <c r="E2005" s="253">
        <v>9</v>
      </c>
      <c r="F2005" s="253">
        <v>0</v>
      </c>
      <c r="G2005" s="253">
        <v>0</v>
      </c>
      <c r="H2005" s="253">
        <v>0</v>
      </c>
      <c r="I2005" s="253">
        <v>0</v>
      </c>
    </row>
    <row r="2006" spans="1:9" s="215" customFormat="1">
      <c r="A2006" s="217"/>
      <c r="B2006" s="228" t="s">
        <v>32</v>
      </c>
      <c r="C2006" s="253">
        <f t="shared" si="405"/>
        <v>9</v>
      </c>
      <c r="D2006" s="253">
        <v>0</v>
      </c>
      <c r="E2006" s="253">
        <v>9</v>
      </c>
      <c r="F2006" s="253">
        <v>0</v>
      </c>
      <c r="G2006" s="253">
        <v>0</v>
      </c>
      <c r="H2006" s="253">
        <v>0</v>
      </c>
      <c r="I2006" s="253">
        <v>0</v>
      </c>
    </row>
    <row r="2007" spans="1:9" s="215" customFormat="1" ht="15">
      <c r="A2007" s="468" t="s">
        <v>798</v>
      </c>
      <c r="B2007" s="241" t="s">
        <v>31</v>
      </c>
      <c r="C2007" s="253">
        <f t="shared" si="405"/>
        <v>15</v>
      </c>
      <c r="D2007" s="253">
        <v>0</v>
      </c>
      <c r="E2007" s="253">
        <f>30-15</f>
        <v>15</v>
      </c>
      <c r="F2007" s="253">
        <v>0</v>
      </c>
      <c r="G2007" s="253">
        <v>0</v>
      </c>
      <c r="H2007" s="253">
        <v>0</v>
      </c>
      <c r="I2007" s="253">
        <v>0</v>
      </c>
    </row>
    <row r="2008" spans="1:9" s="215" customFormat="1">
      <c r="A2008" s="217"/>
      <c r="B2008" s="228" t="s">
        <v>32</v>
      </c>
      <c r="C2008" s="253">
        <f t="shared" si="405"/>
        <v>15</v>
      </c>
      <c r="D2008" s="253">
        <v>0</v>
      </c>
      <c r="E2008" s="253">
        <f>30-15</f>
        <v>15</v>
      </c>
      <c r="F2008" s="253">
        <v>0</v>
      </c>
      <c r="G2008" s="253">
        <v>0</v>
      </c>
      <c r="H2008" s="253">
        <v>0</v>
      </c>
      <c r="I2008" s="253">
        <v>0</v>
      </c>
    </row>
    <row r="2009" spans="1:9" s="215" customFormat="1" ht="15">
      <c r="A2009" s="468" t="s">
        <v>799</v>
      </c>
      <c r="B2009" s="241" t="s">
        <v>31</v>
      </c>
      <c r="C2009" s="253">
        <f t="shared" si="405"/>
        <v>9</v>
      </c>
      <c r="D2009" s="253">
        <v>0</v>
      </c>
      <c r="E2009" s="64">
        <f>20-11</f>
        <v>9</v>
      </c>
      <c r="F2009" s="253">
        <v>0</v>
      </c>
      <c r="G2009" s="253">
        <v>0</v>
      </c>
      <c r="H2009" s="253">
        <v>0</v>
      </c>
      <c r="I2009" s="253">
        <v>0</v>
      </c>
    </row>
    <row r="2010" spans="1:9" s="20" customFormat="1">
      <c r="A2010" s="12"/>
      <c r="B2010" s="62" t="s">
        <v>32</v>
      </c>
      <c r="C2010" s="64">
        <f t="shared" si="405"/>
        <v>9</v>
      </c>
      <c r="D2010" s="64">
        <v>0</v>
      </c>
      <c r="E2010" s="64">
        <f>20-11</f>
        <v>9</v>
      </c>
      <c r="F2010" s="64">
        <v>0</v>
      </c>
      <c r="G2010" s="64">
        <v>0</v>
      </c>
      <c r="H2010" s="64">
        <v>0</v>
      </c>
      <c r="I2010" s="64">
        <v>0</v>
      </c>
    </row>
    <row r="2011" spans="1:9" s="127" customFormat="1">
      <c r="A2011" s="134" t="s">
        <v>800</v>
      </c>
      <c r="B2011" s="125" t="s">
        <v>31</v>
      </c>
      <c r="C2011" s="126">
        <f t="shared" si="405"/>
        <v>889</v>
      </c>
      <c r="D2011" s="126">
        <f>D2013+D2015+D2017+D2019</f>
        <v>579</v>
      </c>
      <c r="E2011" s="126">
        <f t="shared" ref="E2011:I2012" si="407">E2013+E2015+E2017+E2019</f>
        <v>280</v>
      </c>
      <c r="F2011" s="126">
        <f t="shared" si="407"/>
        <v>0</v>
      </c>
      <c r="G2011" s="126">
        <f t="shared" si="407"/>
        <v>0</v>
      </c>
      <c r="H2011" s="126">
        <f t="shared" si="407"/>
        <v>0</v>
      </c>
      <c r="I2011" s="126">
        <f t="shared" si="407"/>
        <v>30</v>
      </c>
    </row>
    <row r="2012" spans="1:9" s="127" customFormat="1">
      <c r="A2012" s="135"/>
      <c r="B2012" s="128" t="s">
        <v>32</v>
      </c>
      <c r="C2012" s="126">
        <f t="shared" si="405"/>
        <v>889</v>
      </c>
      <c r="D2012" s="126">
        <f>D2014+D2016+D2018+D2020</f>
        <v>579</v>
      </c>
      <c r="E2012" s="126">
        <f t="shared" si="407"/>
        <v>280</v>
      </c>
      <c r="F2012" s="126">
        <f t="shared" si="407"/>
        <v>0</v>
      </c>
      <c r="G2012" s="126">
        <f t="shared" si="407"/>
        <v>0</v>
      </c>
      <c r="H2012" s="126">
        <f t="shared" si="407"/>
        <v>0</v>
      </c>
      <c r="I2012" s="126">
        <f t="shared" si="407"/>
        <v>30</v>
      </c>
    </row>
    <row r="2013" spans="1:9" s="103" customFormat="1" ht="63.75">
      <c r="A2013" s="388" t="s">
        <v>801</v>
      </c>
      <c r="B2013" s="226" t="s">
        <v>31</v>
      </c>
      <c r="C2013" s="78">
        <f t="shared" si="405"/>
        <v>300</v>
      </c>
      <c r="D2013" s="78">
        <v>270</v>
      </c>
      <c r="E2013" s="64">
        <v>0</v>
      </c>
      <c r="F2013" s="78">
        <v>0</v>
      </c>
      <c r="G2013" s="78">
        <v>0</v>
      </c>
      <c r="H2013" s="78">
        <v>0</v>
      </c>
      <c r="I2013" s="78">
        <f>300-270</f>
        <v>30</v>
      </c>
    </row>
    <row r="2014" spans="1:9" s="103" customFormat="1">
      <c r="A2014" s="217"/>
      <c r="B2014" s="228" t="s">
        <v>32</v>
      </c>
      <c r="C2014" s="78">
        <f t="shared" si="405"/>
        <v>300</v>
      </c>
      <c r="D2014" s="78">
        <v>270</v>
      </c>
      <c r="E2014" s="64">
        <v>0</v>
      </c>
      <c r="F2014" s="78">
        <v>0</v>
      </c>
      <c r="G2014" s="78">
        <v>0</v>
      </c>
      <c r="H2014" s="78">
        <v>0</v>
      </c>
      <c r="I2014" s="78">
        <f>300-270</f>
        <v>30</v>
      </c>
    </row>
    <row r="2015" spans="1:9" s="208" customFormat="1" ht="45">
      <c r="A2015" s="319" t="s">
        <v>802</v>
      </c>
      <c r="B2015" s="241" t="s">
        <v>31</v>
      </c>
      <c r="C2015" s="78">
        <f t="shared" si="405"/>
        <v>68</v>
      </c>
      <c r="D2015" s="78">
        <v>68</v>
      </c>
      <c r="E2015" s="64">
        <v>0</v>
      </c>
      <c r="F2015" s="78">
        <v>0</v>
      </c>
      <c r="G2015" s="78">
        <v>0</v>
      </c>
      <c r="H2015" s="78">
        <v>0</v>
      </c>
      <c r="I2015" s="78">
        <v>0</v>
      </c>
    </row>
    <row r="2016" spans="1:9" s="103" customFormat="1">
      <c r="A2016" s="217"/>
      <c r="B2016" s="228" t="s">
        <v>32</v>
      </c>
      <c r="C2016" s="78">
        <f t="shared" si="405"/>
        <v>68</v>
      </c>
      <c r="D2016" s="78">
        <v>68</v>
      </c>
      <c r="E2016" s="64">
        <v>0</v>
      </c>
      <c r="F2016" s="78">
        <v>0</v>
      </c>
      <c r="G2016" s="78">
        <v>0</v>
      </c>
      <c r="H2016" s="78">
        <v>0</v>
      </c>
      <c r="I2016" s="78">
        <v>0</v>
      </c>
    </row>
    <row r="2017" spans="1:9" s="215" customFormat="1" ht="75">
      <c r="A2017" s="491" t="s">
        <v>803</v>
      </c>
      <c r="B2017" s="241" t="s">
        <v>31</v>
      </c>
      <c r="C2017" s="253">
        <f t="shared" si="405"/>
        <v>241</v>
      </c>
      <c r="D2017" s="253">
        <v>241</v>
      </c>
      <c r="E2017" s="253">
        <v>0</v>
      </c>
      <c r="F2017" s="253">
        <v>0</v>
      </c>
      <c r="G2017" s="253">
        <v>0</v>
      </c>
      <c r="H2017" s="253">
        <v>0</v>
      </c>
      <c r="I2017" s="253">
        <v>0</v>
      </c>
    </row>
    <row r="2018" spans="1:9" s="103" customFormat="1">
      <c r="A2018" s="217"/>
      <c r="B2018" s="228" t="s">
        <v>32</v>
      </c>
      <c r="C2018" s="78">
        <f t="shared" si="405"/>
        <v>241</v>
      </c>
      <c r="D2018" s="78">
        <v>241</v>
      </c>
      <c r="E2018" s="64">
        <v>0</v>
      </c>
      <c r="F2018" s="78">
        <v>0</v>
      </c>
      <c r="G2018" s="78">
        <v>0</v>
      </c>
      <c r="H2018" s="78">
        <v>0</v>
      </c>
      <c r="I2018" s="78">
        <v>0</v>
      </c>
    </row>
    <row r="2019" spans="1:9" s="208" customFormat="1" ht="47.25" customHeight="1">
      <c r="A2019" s="458" t="s">
        <v>804</v>
      </c>
      <c r="B2019" s="241" t="s">
        <v>31</v>
      </c>
      <c r="C2019" s="78">
        <f t="shared" si="405"/>
        <v>280</v>
      </c>
      <c r="D2019" s="78">
        <v>0</v>
      </c>
      <c r="E2019" s="64">
        <f>280+112-112</f>
        <v>280</v>
      </c>
      <c r="F2019" s="78">
        <v>0</v>
      </c>
      <c r="G2019" s="78">
        <v>0</v>
      </c>
      <c r="H2019" s="78">
        <v>0</v>
      </c>
      <c r="I2019" s="78">
        <v>0</v>
      </c>
    </row>
    <row r="2020" spans="1:9" s="103" customFormat="1">
      <c r="A2020" s="217"/>
      <c r="B2020" s="228" t="s">
        <v>32</v>
      </c>
      <c r="C2020" s="78">
        <f t="shared" si="405"/>
        <v>280</v>
      </c>
      <c r="D2020" s="78">
        <v>0</v>
      </c>
      <c r="E2020" s="64">
        <f>280+112-112</f>
        <v>280</v>
      </c>
      <c r="F2020" s="78">
        <v>0</v>
      </c>
      <c r="G2020" s="78">
        <v>0</v>
      </c>
      <c r="H2020" s="78">
        <v>0</v>
      </c>
      <c r="I2020" s="78">
        <v>0</v>
      </c>
    </row>
    <row r="2021" spans="1:9" s="127" customFormat="1" ht="25.5">
      <c r="A2021" s="146" t="s">
        <v>805</v>
      </c>
      <c r="B2021" s="125" t="s">
        <v>31</v>
      </c>
      <c r="C2021" s="126">
        <f t="shared" si="405"/>
        <v>9.2199999999999989</v>
      </c>
      <c r="D2021" s="126">
        <f>D2023+D2025</f>
        <v>9.2199999999999989</v>
      </c>
      <c r="E2021" s="126">
        <f t="shared" ref="E2021:I2022" si="408">E2023+E2025</f>
        <v>0</v>
      </c>
      <c r="F2021" s="126">
        <f t="shared" si="408"/>
        <v>0</v>
      </c>
      <c r="G2021" s="126">
        <f t="shared" si="408"/>
        <v>0</v>
      </c>
      <c r="H2021" s="126">
        <f t="shared" si="408"/>
        <v>0</v>
      </c>
      <c r="I2021" s="126">
        <f t="shared" si="408"/>
        <v>0</v>
      </c>
    </row>
    <row r="2022" spans="1:9" s="127" customFormat="1">
      <c r="A2022" s="135"/>
      <c r="B2022" s="128" t="s">
        <v>32</v>
      </c>
      <c r="C2022" s="126">
        <f t="shared" si="405"/>
        <v>9.2199999999999989</v>
      </c>
      <c r="D2022" s="126">
        <f>D2024+D2026</f>
        <v>9.2199999999999989</v>
      </c>
      <c r="E2022" s="126">
        <f t="shared" si="408"/>
        <v>0</v>
      </c>
      <c r="F2022" s="126">
        <f t="shared" si="408"/>
        <v>0</v>
      </c>
      <c r="G2022" s="126">
        <f t="shared" si="408"/>
        <v>0</v>
      </c>
      <c r="H2022" s="126">
        <f t="shared" si="408"/>
        <v>0</v>
      </c>
      <c r="I2022" s="126">
        <f t="shared" si="408"/>
        <v>0</v>
      </c>
    </row>
    <row r="2023" spans="1:9" s="208" customFormat="1">
      <c r="A2023" s="749" t="s">
        <v>806</v>
      </c>
      <c r="B2023" s="123" t="s">
        <v>31</v>
      </c>
      <c r="C2023" s="78">
        <f t="shared" si="405"/>
        <v>4.46</v>
      </c>
      <c r="D2023" s="78">
        <v>4.46</v>
      </c>
      <c r="E2023" s="64">
        <v>0</v>
      </c>
      <c r="F2023" s="78">
        <v>0</v>
      </c>
      <c r="G2023" s="78">
        <v>0</v>
      </c>
      <c r="H2023" s="78">
        <v>0</v>
      </c>
      <c r="I2023" s="78">
        <v>0</v>
      </c>
    </row>
    <row r="2024" spans="1:9" s="103" customFormat="1">
      <c r="A2024" s="750"/>
      <c r="B2024" s="124" t="s">
        <v>32</v>
      </c>
      <c r="C2024" s="78">
        <f t="shared" si="405"/>
        <v>4.46</v>
      </c>
      <c r="D2024" s="78">
        <v>4.46</v>
      </c>
      <c r="E2024" s="64">
        <v>0</v>
      </c>
      <c r="F2024" s="78">
        <v>0</v>
      </c>
      <c r="G2024" s="78">
        <v>0</v>
      </c>
      <c r="H2024" s="78">
        <v>0</v>
      </c>
      <c r="I2024" s="78">
        <v>0</v>
      </c>
    </row>
    <row r="2025" spans="1:9" s="215" customFormat="1">
      <c r="A2025" s="749" t="s">
        <v>807</v>
      </c>
      <c r="B2025" s="241" t="s">
        <v>31</v>
      </c>
      <c r="C2025" s="253">
        <f t="shared" si="405"/>
        <v>4.76</v>
      </c>
      <c r="D2025" s="253">
        <v>4.76</v>
      </c>
      <c r="E2025" s="253">
        <v>0</v>
      </c>
      <c r="F2025" s="253">
        <v>0</v>
      </c>
      <c r="G2025" s="253">
        <v>0</v>
      </c>
      <c r="H2025" s="253">
        <v>0</v>
      </c>
      <c r="I2025" s="253">
        <v>0</v>
      </c>
    </row>
    <row r="2026" spans="1:9" s="215" customFormat="1">
      <c r="A2026" s="750"/>
      <c r="B2026" s="228" t="s">
        <v>32</v>
      </c>
      <c r="C2026" s="253">
        <f t="shared" si="405"/>
        <v>4.76</v>
      </c>
      <c r="D2026" s="253">
        <v>4.76</v>
      </c>
      <c r="E2026" s="253">
        <v>0</v>
      </c>
      <c r="F2026" s="253">
        <v>0</v>
      </c>
      <c r="G2026" s="253">
        <v>0</v>
      </c>
      <c r="H2026" s="253">
        <v>0</v>
      </c>
      <c r="I2026" s="253">
        <v>0</v>
      </c>
    </row>
    <row r="2027" spans="1:9" s="260" customFormat="1" ht="14.25">
      <c r="A2027" s="539" t="s">
        <v>808</v>
      </c>
      <c r="B2027" s="465" t="s">
        <v>31</v>
      </c>
      <c r="C2027" s="307">
        <f t="shared" si="405"/>
        <v>188</v>
      </c>
      <c r="D2027" s="307">
        <f>D2029+D2031+D2033</f>
        <v>0</v>
      </c>
      <c r="E2027" s="307">
        <f t="shared" ref="E2027:I2028" si="409">E2029+E2031+E2033</f>
        <v>188</v>
      </c>
      <c r="F2027" s="307">
        <f t="shared" si="409"/>
        <v>0</v>
      </c>
      <c r="G2027" s="307">
        <f t="shared" si="409"/>
        <v>0</v>
      </c>
      <c r="H2027" s="307">
        <f t="shared" si="409"/>
        <v>0</v>
      </c>
      <c r="I2027" s="307">
        <f t="shared" si="409"/>
        <v>0</v>
      </c>
    </row>
    <row r="2028" spans="1:9" s="260" customFormat="1">
      <c r="A2028" s="341"/>
      <c r="B2028" s="305" t="s">
        <v>32</v>
      </c>
      <c r="C2028" s="307">
        <f t="shared" si="405"/>
        <v>188</v>
      </c>
      <c r="D2028" s="307">
        <f>D2030+D2032+D2034</f>
        <v>0</v>
      </c>
      <c r="E2028" s="307">
        <f t="shared" si="409"/>
        <v>188</v>
      </c>
      <c r="F2028" s="307">
        <f t="shared" si="409"/>
        <v>0</v>
      </c>
      <c r="G2028" s="307">
        <f t="shared" si="409"/>
        <v>0</v>
      </c>
      <c r="H2028" s="307">
        <f t="shared" si="409"/>
        <v>0</v>
      </c>
      <c r="I2028" s="307">
        <f t="shared" si="409"/>
        <v>0</v>
      </c>
    </row>
    <row r="2029" spans="1:9" s="215" customFormat="1" ht="30">
      <c r="A2029" s="510" t="s">
        <v>809</v>
      </c>
      <c r="B2029" s="241" t="s">
        <v>31</v>
      </c>
      <c r="C2029" s="253">
        <f t="shared" si="405"/>
        <v>28</v>
      </c>
      <c r="D2029" s="253">
        <v>0</v>
      </c>
      <c r="E2029" s="253">
        <v>28</v>
      </c>
      <c r="F2029" s="253">
        <v>0</v>
      </c>
      <c r="G2029" s="253">
        <v>0</v>
      </c>
      <c r="H2029" s="253">
        <v>0</v>
      </c>
      <c r="I2029" s="253">
        <v>0</v>
      </c>
    </row>
    <row r="2030" spans="1:9" s="215" customFormat="1" ht="15">
      <c r="A2030" s="509"/>
      <c r="B2030" s="219" t="s">
        <v>32</v>
      </c>
      <c r="C2030" s="253">
        <f t="shared" si="405"/>
        <v>28</v>
      </c>
      <c r="D2030" s="253">
        <v>0</v>
      </c>
      <c r="E2030" s="253">
        <v>28</v>
      </c>
      <c r="F2030" s="253">
        <v>0</v>
      </c>
      <c r="G2030" s="253">
        <v>0</v>
      </c>
      <c r="H2030" s="253">
        <v>0</v>
      </c>
      <c r="I2030" s="253">
        <v>0</v>
      </c>
    </row>
    <row r="2031" spans="1:9" s="215" customFormat="1" ht="54" customHeight="1">
      <c r="A2031" s="360" t="s">
        <v>810</v>
      </c>
      <c r="B2031" s="241" t="s">
        <v>31</v>
      </c>
      <c r="C2031" s="253">
        <f t="shared" si="405"/>
        <v>40</v>
      </c>
      <c r="D2031" s="253">
        <v>0</v>
      </c>
      <c r="E2031" s="253">
        <v>40</v>
      </c>
      <c r="F2031" s="253">
        <v>0</v>
      </c>
      <c r="G2031" s="253">
        <v>0</v>
      </c>
      <c r="H2031" s="253">
        <v>0</v>
      </c>
      <c r="I2031" s="253">
        <v>0</v>
      </c>
    </row>
    <row r="2032" spans="1:9" s="103" customFormat="1" ht="15">
      <c r="A2032" s="345"/>
      <c r="B2032" s="86" t="s">
        <v>32</v>
      </c>
      <c r="C2032" s="78">
        <f t="shared" si="405"/>
        <v>40</v>
      </c>
      <c r="D2032" s="78">
        <v>0</v>
      </c>
      <c r="E2032" s="64">
        <v>40</v>
      </c>
      <c r="F2032" s="78">
        <v>0</v>
      </c>
      <c r="G2032" s="78">
        <v>0</v>
      </c>
      <c r="H2032" s="78">
        <v>0</v>
      </c>
      <c r="I2032" s="78">
        <v>0</v>
      </c>
    </row>
    <row r="2033" spans="1:9" s="208" customFormat="1" ht="16.5" customHeight="1">
      <c r="A2033" s="458" t="s">
        <v>811</v>
      </c>
      <c r="B2033" s="123" t="s">
        <v>31</v>
      </c>
      <c r="C2033" s="78">
        <f t="shared" si="405"/>
        <v>120</v>
      </c>
      <c r="D2033" s="78">
        <v>0</v>
      </c>
      <c r="E2033" s="64">
        <v>120</v>
      </c>
      <c r="F2033" s="78">
        <v>0</v>
      </c>
      <c r="G2033" s="78">
        <v>0</v>
      </c>
      <c r="H2033" s="78">
        <v>0</v>
      </c>
      <c r="I2033" s="78">
        <v>0</v>
      </c>
    </row>
    <row r="2034" spans="1:9" s="103" customFormat="1" ht="15">
      <c r="A2034" s="345"/>
      <c r="B2034" s="86" t="s">
        <v>32</v>
      </c>
      <c r="C2034" s="78">
        <f t="shared" si="405"/>
        <v>120</v>
      </c>
      <c r="D2034" s="78">
        <v>0</v>
      </c>
      <c r="E2034" s="64">
        <v>120</v>
      </c>
      <c r="F2034" s="78">
        <v>0</v>
      </c>
      <c r="G2034" s="78">
        <v>0</v>
      </c>
      <c r="H2034" s="78">
        <v>0</v>
      </c>
      <c r="I2034" s="78">
        <v>0</v>
      </c>
    </row>
    <row r="2035" spans="1:9" s="127" customFormat="1" ht="14.25">
      <c r="A2035" s="540" t="s">
        <v>549</v>
      </c>
      <c r="B2035" s="125" t="s">
        <v>31</v>
      </c>
      <c r="C2035" s="126">
        <f t="shared" si="405"/>
        <v>155</v>
      </c>
      <c r="D2035" s="126">
        <f>D2037</f>
        <v>0</v>
      </c>
      <c r="E2035" s="126">
        <f t="shared" ref="E2035:I2036" si="410">E2037</f>
        <v>155</v>
      </c>
      <c r="F2035" s="126">
        <f t="shared" si="410"/>
        <v>0</v>
      </c>
      <c r="G2035" s="126">
        <f t="shared" si="410"/>
        <v>0</v>
      </c>
      <c r="H2035" s="126">
        <f t="shared" si="410"/>
        <v>0</v>
      </c>
      <c r="I2035" s="126">
        <f t="shared" si="410"/>
        <v>0</v>
      </c>
    </row>
    <row r="2036" spans="1:9" s="127" customFormat="1">
      <c r="A2036" s="135"/>
      <c r="B2036" s="128" t="s">
        <v>32</v>
      </c>
      <c r="C2036" s="126">
        <f t="shared" si="405"/>
        <v>155</v>
      </c>
      <c r="D2036" s="126">
        <f>D2038</f>
        <v>0</v>
      </c>
      <c r="E2036" s="126">
        <f t="shared" si="410"/>
        <v>155</v>
      </c>
      <c r="F2036" s="126">
        <f t="shared" si="410"/>
        <v>0</v>
      </c>
      <c r="G2036" s="126">
        <f t="shared" si="410"/>
        <v>0</v>
      </c>
      <c r="H2036" s="126">
        <f t="shared" si="410"/>
        <v>0</v>
      </c>
      <c r="I2036" s="126">
        <f t="shared" si="410"/>
        <v>0</v>
      </c>
    </row>
    <row r="2037" spans="1:9" s="215" customFormat="1" ht="75.75" customHeight="1">
      <c r="A2037" s="524" t="s">
        <v>812</v>
      </c>
      <c r="B2037" s="241" t="s">
        <v>31</v>
      </c>
      <c r="C2037" s="253">
        <f t="shared" si="405"/>
        <v>155</v>
      </c>
      <c r="D2037" s="253">
        <v>0</v>
      </c>
      <c r="E2037" s="64">
        <f>200-45</f>
        <v>155</v>
      </c>
      <c r="F2037" s="253">
        <v>0</v>
      </c>
      <c r="G2037" s="253">
        <v>0</v>
      </c>
      <c r="H2037" s="253">
        <v>0</v>
      </c>
      <c r="I2037" s="253">
        <v>0</v>
      </c>
    </row>
    <row r="2038" spans="1:9" s="103" customFormat="1" ht="15">
      <c r="A2038" s="345"/>
      <c r="B2038" s="86" t="s">
        <v>32</v>
      </c>
      <c r="C2038" s="78">
        <f t="shared" si="405"/>
        <v>155</v>
      </c>
      <c r="D2038" s="78">
        <v>0</v>
      </c>
      <c r="E2038" s="64">
        <f>200-45</f>
        <v>155</v>
      </c>
      <c r="F2038" s="78">
        <v>0</v>
      </c>
      <c r="G2038" s="78">
        <v>0</v>
      </c>
      <c r="H2038" s="78">
        <v>0</v>
      </c>
      <c r="I2038" s="78">
        <v>0</v>
      </c>
    </row>
    <row r="2039" spans="1:9">
      <c r="A2039" s="751" t="s">
        <v>574</v>
      </c>
      <c r="B2039" s="752"/>
      <c r="C2039" s="753"/>
      <c r="D2039" s="753"/>
      <c r="E2039" s="753"/>
      <c r="F2039" s="753"/>
      <c r="G2039" s="753"/>
      <c r="H2039" s="753"/>
      <c r="I2039" s="754"/>
    </row>
    <row r="2040" spans="1:9">
      <c r="A2040" s="31" t="s">
        <v>57</v>
      </c>
      <c r="B2040" s="29" t="s">
        <v>31</v>
      </c>
      <c r="C2040" s="52">
        <f t="shared" ref="C2040:C2123" si="411">D2040+E2040+F2040+G2040+H2040+I2040</f>
        <v>6789.25</v>
      </c>
      <c r="D2040" s="52">
        <f t="shared" ref="D2040:I2041" si="412">D2042+D2056</f>
        <v>1490.55</v>
      </c>
      <c r="E2040" s="52">
        <f t="shared" si="412"/>
        <v>1227</v>
      </c>
      <c r="F2040" s="52">
        <f t="shared" si="412"/>
        <v>0</v>
      </c>
      <c r="G2040" s="52">
        <f t="shared" si="412"/>
        <v>0</v>
      </c>
      <c r="H2040" s="52">
        <f t="shared" si="412"/>
        <v>0</v>
      </c>
      <c r="I2040" s="52">
        <f t="shared" si="412"/>
        <v>4071.7</v>
      </c>
    </row>
    <row r="2041" spans="1:9">
      <c r="A2041" s="21" t="s">
        <v>90</v>
      </c>
      <c r="B2041" s="26" t="s">
        <v>32</v>
      </c>
      <c r="C2041" s="52">
        <f t="shared" si="411"/>
        <v>6789.25</v>
      </c>
      <c r="D2041" s="52">
        <f t="shared" si="412"/>
        <v>1490.55</v>
      </c>
      <c r="E2041" s="52">
        <f t="shared" si="412"/>
        <v>1227</v>
      </c>
      <c r="F2041" s="52">
        <f t="shared" si="412"/>
        <v>0</v>
      </c>
      <c r="G2041" s="52">
        <f t="shared" si="412"/>
        <v>0</v>
      </c>
      <c r="H2041" s="52">
        <f t="shared" si="412"/>
        <v>0</v>
      </c>
      <c r="I2041" s="52">
        <f t="shared" si="412"/>
        <v>4071.7</v>
      </c>
    </row>
    <row r="2042" spans="1:9">
      <c r="A2042" s="47" t="s">
        <v>63</v>
      </c>
      <c r="B2042" s="24" t="s">
        <v>31</v>
      </c>
      <c r="C2042" s="52">
        <f t="shared" si="411"/>
        <v>307</v>
      </c>
      <c r="D2042" s="52">
        <f t="shared" ref="D2042:I2049" si="413">D2044</f>
        <v>0</v>
      </c>
      <c r="E2042" s="52">
        <f t="shared" si="413"/>
        <v>307</v>
      </c>
      <c r="F2042" s="52">
        <f t="shared" si="413"/>
        <v>0</v>
      </c>
      <c r="G2042" s="52">
        <f t="shared" si="413"/>
        <v>0</v>
      </c>
      <c r="H2042" s="52">
        <f t="shared" si="413"/>
        <v>0</v>
      </c>
      <c r="I2042" s="52">
        <f t="shared" si="413"/>
        <v>0</v>
      </c>
    </row>
    <row r="2043" spans="1:9">
      <c r="A2043" s="12" t="s">
        <v>50</v>
      </c>
      <c r="B2043" s="26" t="s">
        <v>32</v>
      </c>
      <c r="C2043" s="52">
        <f t="shared" si="411"/>
        <v>307</v>
      </c>
      <c r="D2043" s="52">
        <f t="shared" si="413"/>
        <v>0</v>
      </c>
      <c r="E2043" s="52">
        <f t="shared" si="413"/>
        <v>307</v>
      </c>
      <c r="F2043" s="52">
        <f t="shared" si="413"/>
        <v>0</v>
      </c>
      <c r="G2043" s="52">
        <f t="shared" si="413"/>
        <v>0</v>
      </c>
      <c r="H2043" s="52">
        <f t="shared" si="413"/>
        <v>0</v>
      </c>
      <c r="I2043" s="52">
        <f t="shared" si="413"/>
        <v>0</v>
      </c>
    </row>
    <row r="2044" spans="1:9">
      <c r="A2044" s="19" t="s">
        <v>39</v>
      </c>
      <c r="B2044" s="3" t="s">
        <v>31</v>
      </c>
      <c r="C2044" s="52">
        <f t="shared" si="411"/>
        <v>307</v>
      </c>
      <c r="D2044" s="52">
        <f t="shared" si="413"/>
        <v>0</v>
      </c>
      <c r="E2044" s="52">
        <f t="shared" si="413"/>
        <v>307</v>
      </c>
      <c r="F2044" s="52">
        <f t="shared" si="413"/>
        <v>0</v>
      </c>
      <c r="G2044" s="52">
        <f t="shared" si="413"/>
        <v>0</v>
      </c>
      <c r="H2044" s="52">
        <f t="shared" si="413"/>
        <v>0</v>
      </c>
      <c r="I2044" s="52">
        <f t="shared" si="413"/>
        <v>0</v>
      </c>
    </row>
    <row r="2045" spans="1:9">
      <c r="A2045" s="16"/>
      <c r="B2045" s="4" t="s">
        <v>32</v>
      </c>
      <c r="C2045" s="52">
        <f t="shared" si="411"/>
        <v>307</v>
      </c>
      <c r="D2045" s="52">
        <f t="shared" si="413"/>
        <v>0</v>
      </c>
      <c r="E2045" s="52">
        <f t="shared" si="413"/>
        <v>307</v>
      </c>
      <c r="F2045" s="52">
        <f t="shared" si="413"/>
        <v>0</v>
      </c>
      <c r="G2045" s="52">
        <f t="shared" si="413"/>
        <v>0</v>
      </c>
      <c r="H2045" s="52">
        <f t="shared" si="413"/>
        <v>0</v>
      </c>
      <c r="I2045" s="52">
        <f t="shared" si="413"/>
        <v>0</v>
      </c>
    </row>
    <row r="2046" spans="1:9">
      <c r="A2046" s="28" t="s">
        <v>53</v>
      </c>
      <c r="B2046" s="24" t="s">
        <v>31</v>
      </c>
      <c r="C2046" s="52">
        <f t="shared" si="411"/>
        <v>307</v>
      </c>
      <c r="D2046" s="52">
        <f t="shared" si="413"/>
        <v>0</v>
      </c>
      <c r="E2046" s="52">
        <f t="shared" si="413"/>
        <v>307</v>
      </c>
      <c r="F2046" s="52">
        <f t="shared" si="413"/>
        <v>0</v>
      </c>
      <c r="G2046" s="52">
        <f t="shared" si="413"/>
        <v>0</v>
      </c>
      <c r="H2046" s="52">
        <f t="shared" si="413"/>
        <v>0</v>
      </c>
      <c r="I2046" s="52">
        <f t="shared" si="413"/>
        <v>0</v>
      </c>
    </row>
    <row r="2047" spans="1:9">
      <c r="A2047" s="12"/>
      <c r="B2047" s="26" t="s">
        <v>32</v>
      </c>
      <c r="C2047" s="52">
        <f t="shared" si="411"/>
        <v>307</v>
      </c>
      <c r="D2047" s="52">
        <f t="shared" si="413"/>
        <v>0</v>
      </c>
      <c r="E2047" s="52">
        <f t="shared" si="413"/>
        <v>307</v>
      </c>
      <c r="F2047" s="52">
        <f t="shared" si="413"/>
        <v>0</v>
      </c>
      <c r="G2047" s="52">
        <f t="shared" si="413"/>
        <v>0</v>
      </c>
      <c r="H2047" s="52">
        <f t="shared" si="413"/>
        <v>0</v>
      </c>
      <c r="I2047" s="52">
        <f t="shared" si="413"/>
        <v>0</v>
      </c>
    </row>
    <row r="2048" spans="1:9" s="95" customFormat="1">
      <c r="A2048" s="96" t="s">
        <v>44</v>
      </c>
      <c r="B2048" s="130" t="s">
        <v>31</v>
      </c>
      <c r="C2048" s="131">
        <f t="shared" si="411"/>
        <v>307</v>
      </c>
      <c r="D2048" s="131">
        <f t="shared" si="413"/>
        <v>0</v>
      </c>
      <c r="E2048" s="131">
        <f t="shared" si="413"/>
        <v>307</v>
      </c>
      <c r="F2048" s="131">
        <f t="shared" si="413"/>
        <v>0</v>
      </c>
      <c r="G2048" s="131">
        <f t="shared" si="413"/>
        <v>0</v>
      </c>
      <c r="H2048" s="131">
        <f t="shared" si="413"/>
        <v>0</v>
      </c>
      <c r="I2048" s="131">
        <f t="shared" si="413"/>
        <v>0</v>
      </c>
    </row>
    <row r="2049" spans="1:9" s="95" customFormat="1">
      <c r="A2049" s="132"/>
      <c r="B2049" s="133" t="s">
        <v>32</v>
      </c>
      <c r="C2049" s="131">
        <f t="shared" si="411"/>
        <v>307</v>
      </c>
      <c r="D2049" s="131">
        <f t="shared" si="413"/>
        <v>0</v>
      </c>
      <c r="E2049" s="131">
        <f t="shared" si="413"/>
        <v>307</v>
      </c>
      <c r="F2049" s="131">
        <f t="shared" si="413"/>
        <v>0</v>
      </c>
      <c r="G2049" s="131">
        <f t="shared" si="413"/>
        <v>0</v>
      </c>
      <c r="H2049" s="131">
        <f t="shared" si="413"/>
        <v>0</v>
      </c>
      <c r="I2049" s="131">
        <f t="shared" si="413"/>
        <v>0</v>
      </c>
    </row>
    <row r="2050" spans="1:9" s="103" customFormat="1">
      <c r="A2050" s="58" t="s">
        <v>578</v>
      </c>
      <c r="B2050" s="113" t="s">
        <v>31</v>
      </c>
      <c r="C2050" s="78">
        <f t="shared" si="411"/>
        <v>307</v>
      </c>
      <c r="D2050" s="78">
        <f>D2052+D2054</f>
        <v>0</v>
      </c>
      <c r="E2050" s="78">
        <f t="shared" ref="E2050:I2051" si="414">E2052+E2054</f>
        <v>307</v>
      </c>
      <c r="F2050" s="78">
        <f t="shared" si="414"/>
        <v>0</v>
      </c>
      <c r="G2050" s="78">
        <f t="shared" si="414"/>
        <v>0</v>
      </c>
      <c r="H2050" s="78">
        <f t="shared" si="414"/>
        <v>0</v>
      </c>
      <c r="I2050" s="78">
        <f t="shared" si="414"/>
        <v>0</v>
      </c>
    </row>
    <row r="2051" spans="1:9" s="103" customFormat="1">
      <c r="A2051" s="114"/>
      <c r="B2051" s="115" t="s">
        <v>32</v>
      </c>
      <c r="C2051" s="78">
        <f t="shared" si="411"/>
        <v>307</v>
      </c>
      <c r="D2051" s="78">
        <f>D2053+D2055</f>
        <v>0</v>
      </c>
      <c r="E2051" s="78">
        <f t="shared" si="414"/>
        <v>307</v>
      </c>
      <c r="F2051" s="78">
        <f t="shared" si="414"/>
        <v>0</v>
      </c>
      <c r="G2051" s="78">
        <f t="shared" si="414"/>
        <v>0</v>
      </c>
      <c r="H2051" s="78">
        <f t="shared" si="414"/>
        <v>0</v>
      </c>
      <c r="I2051" s="78">
        <f t="shared" si="414"/>
        <v>0</v>
      </c>
    </row>
    <row r="2052" spans="1:9" s="215" customFormat="1" ht="45">
      <c r="A2052" s="297" t="s">
        <v>813</v>
      </c>
      <c r="B2052" s="339" t="s">
        <v>31</v>
      </c>
      <c r="C2052" s="253">
        <f t="shared" si="411"/>
        <v>157</v>
      </c>
      <c r="D2052" s="253">
        <v>0</v>
      </c>
      <c r="E2052" s="253">
        <v>157</v>
      </c>
      <c r="F2052" s="253">
        <v>0</v>
      </c>
      <c r="G2052" s="253">
        <v>0</v>
      </c>
      <c r="H2052" s="253">
        <v>0</v>
      </c>
      <c r="I2052" s="253">
        <v>0</v>
      </c>
    </row>
    <row r="2053" spans="1:9" s="215" customFormat="1">
      <c r="A2053" s="318"/>
      <c r="B2053" s="494" t="s">
        <v>32</v>
      </c>
      <c r="C2053" s="253">
        <f t="shared" si="411"/>
        <v>157</v>
      </c>
      <c r="D2053" s="253">
        <v>0</v>
      </c>
      <c r="E2053" s="253">
        <v>157</v>
      </c>
      <c r="F2053" s="253">
        <v>0</v>
      </c>
      <c r="G2053" s="253">
        <v>0</v>
      </c>
      <c r="H2053" s="253">
        <v>0</v>
      </c>
      <c r="I2053" s="253">
        <v>0</v>
      </c>
    </row>
    <row r="2054" spans="1:9" s="215" customFormat="1" ht="44.25" customHeight="1">
      <c r="A2054" s="580" t="s">
        <v>814</v>
      </c>
      <c r="B2054" s="339" t="s">
        <v>31</v>
      </c>
      <c r="C2054" s="253">
        <f t="shared" si="411"/>
        <v>150</v>
      </c>
      <c r="D2054" s="253">
        <v>0</v>
      </c>
      <c r="E2054" s="253">
        <v>150</v>
      </c>
      <c r="F2054" s="253">
        <v>0</v>
      </c>
      <c r="G2054" s="253">
        <v>0</v>
      </c>
      <c r="H2054" s="253">
        <v>0</v>
      </c>
      <c r="I2054" s="253">
        <v>0</v>
      </c>
    </row>
    <row r="2055" spans="1:9" s="103" customFormat="1">
      <c r="A2055" s="114"/>
      <c r="B2055" s="115" t="s">
        <v>32</v>
      </c>
      <c r="C2055" s="78">
        <f t="shared" si="411"/>
        <v>150</v>
      </c>
      <c r="D2055" s="78">
        <v>0</v>
      </c>
      <c r="E2055" s="78">
        <v>150</v>
      </c>
      <c r="F2055" s="78">
        <v>0</v>
      </c>
      <c r="G2055" s="78">
        <v>0</v>
      </c>
      <c r="H2055" s="78">
        <v>0</v>
      </c>
      <c r="I2055" s="78">
        <v>0</v>
      </c>
    </row>
    <row r="2056" spans="1:9">
      <c r="A2056" s="47" t="s">
        <v>49</v>
      </c>
      <c r="B2056" s="24" t="s">
        <v>31</v>
      </c>
      <c r="C2056" s="52">
        <f t="shared" si="411"/>
        <v>6482.25</v>
      </c>
      <c r="D2056" s="52">
        <f t="shared" ref="D2056:I2061" si="415">D2058</f>
        <v>1490.55</v>
      </c>
      <c r="E2056" s="52">
        <f t="shared" si="415"/>
        <v>920</v>
      </c>
      <c r="F2056" s="52">
        <f t="shared" si="415"/>
        <v>0</v>
      </c>
      <c r="G2056" s="52">
        <f t="shared" si="415"/>
        <v>0</v>
      </c>
      <c r="H2056" s="52">
        <f t="shared" si="415"/>
        <v>0</v>
      </c>
      <c r="I2056" s="52">
        <f t="shared" si="415"/>
        <v>4071.7</v>
      </c>
    </row>
    <row r="2057" spans="1:9">
      <c r="A2057" s="12" t="s">
        <v>50</v>
      </c>
      <c r="B2057" s="26" t="s">
        <v>32</v>
      </c>
      <c r="C2057" s="52">
        <f t="shared" si="411"/>
        <v>6482.25</v>
      </c>
      <c r="D2057" s="52">
        <f t="shared" si="415"/>
        <v>1490.55</v>
      </c>
      <c r="E2057" s="52">
        <f t="shared" si="415"/>
        <v>920</v>
      </c>
      <c r="F2057" s="52">
        <f t="shared" si="415"/>
        <v>0</v>
      </c>
      <c r="G2057" s="52">
        <f t="shared" si="415"/>
        <v>0</v>
      </c>
      <c r="H2057" s="52">
        <f t="shared" si="415"/>
        <v>0</v>
      </c>
      <c r="I2057" s="52">
        <f t="shared" si="415"/>
        <v>4071.7</v>
      </c>
    </row>
    <row r="2058" spans="1:9">
      <c r="A2058" s="19" t="s">
        <v>39</v>
      </c>
      <c r="B2058" s="3" t="s">
        <v>31</v>
      </c>
      <c r="C2058" s="52">
        <f t="shared" si="411"/>
        <v>6482.25</v>
      </c>
      <c r="D2058" s="52">
        <f t="shared" si="415"/>
        <v>1490.55</v>
      </c>
      <c r="E2058" s="52">
        <f t="shared" si="415"/>
        <v>920</v>
      </c>
      <c r="F2058" s="52">
        <f t="shared" si="415"/>
        <v>0</v>
      </c>
      <c r="G2058" s="52">
        <f t="shared" si="415"/>
        <v>0</v>
      </c>
      <c r="H2058" s="52">
        <f t="shared" si="415"/>
        <v>0</v>
      </c>
      <c r="I2058" s="52">
        <f t="shared" si="415"/>
        <v>4071.7</v>
      </c>
    </row>
    <row r="2059" spans="1:9">
      <c r="A2059" s="16"/>
      <c r="B2059" s="4" t="s">
        <v>32</v>
      </c>
      <c r="C2059" s="52">
        <f t="shared" si="411"/>
        <v>6482.25</v>
      </c>
      <c r="D2059" s="52">
        <f t="shared" si="415"/>
        <v>1490.55</v>
      </c>
      <c r="E2059" s="52">
        <f t="shared" si="415"/>
        <v>920</v>
      </c>
      <c r="F2059" s="52">
        <f t="shared" si="415"/>
        <v>0</v>
      </c>
      <c r="G2059" s="52">
        <f t="shared" si="415"/>
        <v>0</v>
      </c>
      <c r="H2059" s="52">
        <f t="shared" si="415"/>
        <v>0</v>
      </c>
      <c r="I2059" s="52">
        <f t="shared" si="415"/>
        <v>4071.7</v>
      </c>
    </row>
    <row r="2060" spans="1:9">
      <c r="A2060" s="28" t="s">
        <v>53</v>
      </c>
      <c r="B2060" s="24" t="s">
        <v>31</v>
      </c>
      <c r="C2060" s="52">
        <f t="shared" si="411"/>
        <v>6482.25</v>
      </c>
      <c r="D2060" s="52">
        <f t="shared" si="415"/>
        <v>1490.55</v>
      </c>
      <c r="E2060" s="64">
        <f t="shared" si="415"/>
        <v>920</v>
      </c>
      <c r="F2060" s="52">
        <f t="shared" si="415"/>
        <v>0</v>
      </c>
      <c r="G2060" s="52">
        <f t="shared" si="415"/>
        <v>0</v>
      </c>
      <c r="H2060" s="52">
        <f t="shared" si="415"/>
        <v>0</v>
      </c>
      <c r="I2060" s="52">
        <f t="shared" si="415"/>
        <v>4071.7</v>
      </c>
    </row>
    <row r="2061" spans="1:9">
      <c r="A2061" s="12"/>
      <c r="B2061" s="26" t="s">
        <v>32</v>
      </c>
      <c r="C2061" s="52">
        <f t="shared" si="411"/>
        <v>6482.25</v>
      </c>
      <c r="D2061" s="52">
        <f t="shared" si="415"/>
        <v>1490.55</v>
      </c>
      <c r="E2061" s="64">
        <f t="shared" si="415"/>
        <v>920</v>
      </c>
      <c r="F2061" s="52">
        <f t="shared" si="415"/>
        <v>0</v>
      </c>
      <c r="G2061" s="52">
        <f t="shared" si="415"/>
        <v>0</v>
      </c>
      <c r="H2061" s="52">
        <f t="shared" si="415"/>
        <v>0</v>
      </c>
      <c r="I2061" s="52">
        <f t="shared" si="415"/>
        <v>4071.7</v>
      </c>
    </row>
    <row r="2062" spans="1:9" s="95" customFormat="1">
      <c r="A2062" s="96" t="s">
        <v>44</v>
      </c>
      <c r="B2062" s="130" t="s">
        <v>31</v>
      </c>
      <c r="C2062" s="131">
        <f t="shared" si="411"/>
        <v>6482.25</v>
      </c>
      <c r="D2062" s="131">
        <f t="shared" ref="D2062:I2063" si="416">D2064+D2092+D2108+D2114+D2118</f>
        <v>1490.55</v>
      </c>
      <c r="E2062" s="131">
        <f t="shared" si="416"/>
        <v>920</v>
      </c>
      <c r="F2062" s="131">
        <f t="shared" si="416"/>
        <v>0</v>
      </c>
      <c r="G2062" s="131">
        <f t="shared" si="416"/>
        <v>0</v>
      </c>
      <c r="H2062" s="131">
        <f t="shared" si="416"/>
        <v>0</v>
      </c>
      <c r="I2062" s="131">
        <f t="shared" si="416"/>
        <v>4071.7</v>
      </c>
    </row>
    <row r="2063" spans="1:9" s="95" customFormat="1">
      <c r="A2063" s="132"/>
      <c r="B2063" s="133" t="s">
        <v>32</v>
      </c>
      <c r="C2063" s="131">
        <f t="shared" si="411"/>
        <v>6482.25</v>
      </c>
      <c r="D2063" s="131">
        <f t="shared" si="416"/>
        <v>1490.55</v>
      </c>
      <c r="E2063" s="131">
        <f t="shared" si="416"/>
        <v>920</v>
      </c>
      <c r="F2063" s="131">
        <f t="shared" si="416"/>
        <v>0</v>
      </c>
      <c r="G2063" s="131">
        <f t="shared" si="416"/>
        <v>0</v>
      </c>
      <c r="H2063" s="131">
        <f t="shared" si="416"/>
        <v>0</v>
      </c>
      <c r="I2063" s="131">
        <f t="shared" si="416"/>
        <v>4071.7</v>
      </c>
    </row>
    <row r="2064" spans="1:9" s="127" customFormat="1">
      <c r="A2064" s="142" t="s">
        <v>584</v>
      </c>
      <c r="B2064" s="144" t="s">
        <v>31</v>
      </c>
      <c r="C2064" s="126">
        <f t="shared" si="411"/>
        <v>735</v>
      </c>
      <c r="D2064" s="126">
        <f>D2066+D2068+D2070+D2072+D2074+D2076+D2078+D2080+D2082+D2084+D2086+D2088+D2090</f>
        <v>339</v>
      </c>
      <c r="E2064" s="126">
        <f t="shared" ref="E2064:I2065" si="417">E2066+E2068+E2070+E2072+E2074+E2076+E2078+E2080+E2082+E2084+E2086+E2088+E2090</f>
        <v>396</v>
      </c>
      <c r="F2064" s="126">
        <f t="shared" si="417"/>
        <v>0</v>
      </c>
      <c r="G2064" s="126">
        <f t="shared" si="417"/>
        <v>0</v>
      </c>
      <c r="H2064" s="126">
        <f t="shared" si="417"/>
        <v>0</v>
      </c>
      <c r="I2064" s="126">
        <f t="shared" si="417"/>
        <v>0</v>
      </c>
    </row>
    <row r="2065" spans="1:9" s="127" customFormat="1">
      <c r="A2065" s="145"/>
      <c r="B2065" s="128" t="s">
        <v>32</v>
      </c>
      <c r="C2065" s="126">
        <f t="shared" si="411"/>
        <v>735</v>
      </c>
      <c r="D2065" s="126">
        <f>D2067+D2069+D2071+D2073+D2075+D2077+D2079+D2081+D2083+D2085+D2087+D2089+D2091</f>
        <v>339</v>
      </c>
      <c r="E2065" s="126">
        <f t="shared" si="417"/>
        <v>396</v>
      </c>
      <c r="F2065" s="126">
        <f t="shared" si="417"/>
        <v>0</v>
      </c>
      <c r="G2065" s="126">
        <f t="shared" si="417"/>
        <v>0</v>
      </c>
      <c r="H2065" s="126">
        <f t="shared" si="417"/>
        <v>0</v>
      </c>
      <c r="I2065" s="126">
        <f t="shared" si="417"/>
        <v>0</v>
      </c>
    </row>
    <row r="2066" spans="1:9" s="103" customFormat="1">
      <c r="A2066" s="293" t="s">
        <v>815</v>
      </c>
      <c r="B2066" s="113" t="s">
        <v>31</v>
      </c>
      <c r="C2066" s="78">
        <f t="shared" si="411"/>
        <v>54</v>
      </c>
      <c r="D2066" s="78">
        <v>54</v>
      </c>
      <c r="E2066" s="78">
        <v>0</v>
      </c>
      <c r="F2066" s="78">
        <v>0</v>
      </c>
      <c r="G2066" s="78">
        <v>0</v>
      </c>
      <c r="H2066" s="78">
        <v>0</v>
      </c>
      <c r="I2066" s="78">
        <v>0</v>
      </c>
    </row>
    <row r="2067" spans="1:9" s="103" customFormat="1">
      <c r="A2067" s="114"/>
      <c r="B2067" s="115" t="s">
        <v>32</v>
      </c>
      <c r="C2067" s="78">
        <f t="shared" si="411"/>
        <v>54</v>
      </c>
      <c r="D2067" s="78">
        <v>54</v>
      </c>
      <c r="E2067" s="78">
        <v>0</v>
      </c>
      <c r="F2067" s="78">
        <v>0</v>
      </c>
      <c r="G2067" s="78">
        <v>0</v>
      </c>
      <c r="H2067" s="78">
        <v>0</v>
      </c>
      <c r="I2067" s="78">
        <v>0</v>
      </c>
    </row>
    <row r="2068" spans="1:9" s="103" customFormat="1" ht="25.5">
      <c r="A2068" s="293" t="s">
        <v>816</v>
      </c>
      <c r="B2068" s="113" t="s">
        <v>31</v>
      </c>
      <c r="C2068" s="78">
        <f t="shared" si="411"/>
        <v>24</v>
      </c>
      <c r="D2068" s="78">
        <v>24</v>
      </c>
      <c r="E2068" s="78">
        <v>0</v>
      </c>
      <c r="F2068" s="78">
        <v>0</v>
      </c>
      <c r="G2068" s="78">
        <v>0</v>
      </c>
      <c r="H2068" s="78">
        <v>0</v>
      </c>
      <c r="I2068" s="78">
        <v>0</v>
      </c>
    </row>
    <row r="2069" spans="1:9" s="103" customFormat="1">
      <c r="A2069" s="114"/>
      <c r="B2069" s="115" t="s">
        <v>32</v>
      </c>
      <c r="C2069" s="78">
        <f t="shared" si="411"/>
        <v>24</v>
      </c>
      <c r="D2069" s="78">
        <v>24</v>
      </c>
      <c r="E2069" s="78">
        <v>0</v>
      </c>
      <c r="F2069" s="78">
        <v>0</v>
      </c>
      <c r="G2069" s="78">
        <v>0</v>
      </c>
      <c r="H2069" s="78">
        <v>0</v>
      </c>
      <c r="I2069" s="78">
        <v>0</v>
      </c>
    </row>
    <row r="2070" spans="1:9" s="103" customFormat="1" ht="38.25">
      <c r="A2070" s="293" t="s">
        <v>817</v>
      </c>
      <c r="B2070" s="113" t="s">
        <v>31</v>
      </c>
      <c r="C2070" s="78">
        <f t="shared" si="411"/>
        <v>17</v>
      </c>
      <c r="D2070" s="78">
        <v>17</v>
      </c>
      <c r="E2070" s="78">
        <v>0</v>
      </c>
      <c r="F2070" s="78">
        <v>0</v>
      </c>
      <c r="G2070" s="78">
        <v>0</v>
      </c>
      <c r="H2070" s="78">
        <v>0</v>
      </c>
      <c r="I2070" s="78">
        <v>0</v>
      </c>
    </row>
    <row r="2071" spans="1:9" s="103" customFormat="1">
      <c r="A2071" s="114"/>
      <c r="B2071" s="115" t="s">
        <v>32</v>
      </c>
      <c r="C2071" s="78">
        <f t="shared" si="411"/>
        <v>17</v>
      </c>
      <c r="D2071" s="78">
        <v>17</v>
      </c>
      <c r="E2071" s="78">
        <v>0</v>
      </c>
      <c r="F2071" s="78">
        <v>0</v>
      </c>
      <c r="G2071" s="78">
        <v>0</v>
      </c>
      <c r="H2071" s="78">
        <v>0</v>
      </c>
      <c r="I2071" s="78">
        <v>0</v>
      </c>
    </row>
    <row r="2072" spans="1:9" s="103" customFormat="1" ht="39" customHeight="1">
      <c r="A2072" s="293" t="s">
        <v>818</v>
      </c>
      <c r="B2072" s="113" t="s">
        <v>31</v>
      </c>
      <c r="C2072" s="78">
        <f t="shared" si="411"/>
        <v>31</v>
      </c>
      <c r="D2072" s="78">
        <v>31</v>
      </c>
      <c r="E2072" s="78">
        <v>0</v>
      </c>
      <c r="F2072" s="78">
        <v>0</v>
      </c>
      <c r="G2072" s="78">
        <v>0</v>
      </c>
      <c r="H2072" s="78">
        <v>0</v>
      </c>
      <c r="I2072" s="78">
        <v>0</v>
      </c>
    </row>
    <row r="2073" spans="1:9" s="103" customFormat="1">
      <c r="A2073" s="114"/>
      <c r="B2073" s="115" t="s">
        <v>32</v>
      </c>
      <c r="C2073" s="78">
        <f t="shared" si="411"/>
        <v>31</v>
      </c>
      <c r="D2073" s="78">
        <v>31</v>
      </c>
      <c r="E2073" s="78">
        <v>0</v>
      </c>
      <c r="F2073" s="78">
        <v>0</v>
      </c>
      <c r="G2073" s="78">
        <v>0</v>
      </c>
      <c r="H2073" s="78">
        <v>0</v>
      </c>
      <c r="I2073" s="78">
        <v>0</v>
      </c>
    </row>
    <row r="2074" spans="1:9" s="103" customFormat="1" ht="25.5">
      <c r="A2074" s="293" t="s">
        <v>819</v>
      </c>
      <c r="B2074" s="113" t="s">
        <v>31</v>
      </c>
      <c r="C2074" s="78">
        <f t="shared" si="411"/>
        <v>7</v>
      </c>
      <c r="D2074" s="78">
        <v>7</v>
      </c>
      <c r="E2074" s="78">
        <v>0</v>
      </c>
      <c r="F2074" s="78">
        <v>0</v>
      </c>
      <c r="G2074" s="78">
        <v>0</v>
      </c>
      <c r="H2074" s="78">
        <v>0</v>
      </c>
      <c r="I2074" s="78">
        <v>0</v>
      </c>
    </row>
    <row r="2075" spans="1:9" s="103" customFormat="1">
      <c r="A2075" s="114"/>
      <c r="B2075" s="115" t="s">
        <v>32</v>
      </c>
      <c r="C2075" s="78">
        <f t="shared" si="411"/>
        <v>7</v>
      </c>
      <c r="D2075" s="78">
        <v>7</v>
      </c>
      <c r="E2075" s="78">
        <v>0</v>
      </c>
      <c r="F2075" s="78">
        <v>0</v>
      </c>
      <c r="G2075" s="78">
        <v>0</v>
      </c>
      <c r="H2075" s="78">
        <v>0</v>
      </c>
      <c r="I2075" s="78">
        <v>0</v>
      </c>
    </row>
    <row r="2076" spans="1:9" s="103" customFormat="1" ht="25.5">
      <c r="A2076" s="293" t="s">
        <v>820</v>
      </c>
      <c r="B2076" s="113" t="s">
        <v>31</v>
      </c>
      <c r="C2076" s="78">
        <f t="shared" si="411"/>
        <v>21</v>
      </c>
      <c r="D2076" s="78">
        <v>21</v>
      </c>
      <c r="E2076" s="78">
        <v>0</v>
      </c>
      <c r="F2076" s="78">
        <v>0</v>
      </c>
      <c r="G2076" s="78">
        <v>0</v>
      </c>
      <c r="H2076" s="78">
        <v>0</v>
      </c>
      <c r="I2076" s="78">
        <v>0</v>
      </c>
    </row>
    <row r="2077" spans="1:9" s="103" customFormat="1">
      <c r="A2077" s="114"/>
      <c r="B2077" s="115" t="s">
        <v>32</v>
      </c>
      <c r="C2077" s="78">
        <f t="shared" si="411"/>
        <v>21</v>
      </c>
      <c r="D2077" s="78">
        <v>21</v>
      </c>
      <c r="E2077" s="78">
        <v>0</v>
      </c>
      <c r="F2077" s="78">
        <v>0</v>
      </c>
      <c r="G2077" s="78">
        <v>0</v>
      </c>
      <c r="H2077" s="78">
        <v>0</v>
      </c>
      <c r="I2077" s="78">
        <v>0</v>
      </c>
    </row>
    <row r="2078" spans="1:9" s="103" customFormat="1" ht="38.25">
      <c r="A2078" s="293" t="s">
        <v>821</v>
      </c>
      <c r="B2078" s="113" t="s">
        <v>31</v>
      </c>
      <c r="C2078" s="78">
        <f t="shared" si="411"/>
        <v>7</v>
      </c>
      <c r="D2078" s="78">
        <v>7</v>
      </c>
      <c r="E2078" s="78">
        <v>0</v>
      </c>
      <c r="F2078" s="78">
        <v>0</v>
      </c>
      <c r="G2078" s="78">
        <v>0</v>
      </c>
      <c r="H2078" s="78">
        <v>0</v>
      </c>
      <c r="I2078" s="78">
        <v>0</v>
      </c>
    </row>
    <row r="2079" spans="1:9" s="103" customFormat="1">
      <c r="A2079" s="114"/>
      <c r="B2079" s="115" t="s">
        <v>32</v>
      </c>
      <c r="C2079" s="78">
        <f t="shared" si="411"/>
        <v>7</v>
      </c>
      <c r="D2079" s="78">
        <v>7</v>
      </c>
      <c r="E2079" s="78">
        <v>0</v>
      </c>
      <c r="F2079" s="78">
        <v>0</v>
      </c>
      <c r="G2079" s="78">
        <v>0</v>
      </c>
      <c r="H2079" s="78">
        <v>0</v>
      </c>
      <c r="I2079" s="78">
        <v>0</v>
      </c>
    </row>
    <row r="2080" spans="1:9" s="103" customFormat="1" ht="25.5">
      <c r="A2080" s="293" t="s">
        <v>822</v>
      </c>
      <c r="B2080" s="113" t="s">
        <v>31</v>
      </c>
      <c r="C2080" s="78">
        <f t="shared" si="411"/>
        <v>21</v>
      </c>
      <c r="D2080" s="78">
        <v>21</v>
      </c>
      <c r="E2080" s="78">
        <v>0</v>
      </c>
      <c r="F2080" s="78">
        <v>0</v>
      </c>
      <c r="G2080" s="78">
        <v>0</v>
      </c>
      <c r="H2080" s="78">
        <v>0</v>
      </c>
      <c r="I2080" s="78">
        <v>0</v>
      </c>
    </row>
    <row r="2081" spans="1:10" s="103" customFormat="1">
      <c r="A2081" s="114"/>
      <c r="B2081" s="115" t="s">
        <v>32</v>
      </c>
      <c r="C2081" s="78">
        <f t="shared" si="411"/>
        <v>21</v>
      </c>
      <c r="D2081" s="78">
        <v>21</v>
      </c>
      <c r="E2081" s="78">
        <v>0</v>
      </c>
      <c r="F2081" s="78">
        <v>0</v>
      </c>
      <c r="G2081" s="78">
        <v>0</v>
      </c>
      <c r="H2081" s="78">
        <v>0</v>
      </c>
      <c r="I2081" s="78">
        <v>0</v>
      </c>
    </row>
    <row r="2082" spans="1:10" s="208" customFormat="1" ht="40.5" customHeight="1">
      <c r="A2082" s="276" t="s">
        <v>823</v>
      </c>
      <c r="B2082" s="113" t="s">
        <v>31</v>
      </c>
      <c r="C2082" s="78">
        <f t="shared" si="411"/>
        <v>157</v>
      </c>
      <c r="D2082" s="78">
        <v>157</v>
      </c>
      <c r="E2082" s="78">
        <v>0</v>
      </c>
      <c r="F2082" s="78">
        <v>0</v>
      </c>
      <c r="G2082" s="78">
        <v>0</v>
      </c>
      <c r="H2082" s="78">
        <v>0</v>
      </c>
      <c r="I2082" s="78">
        <v>0</v>
      </c>
    </row>
    <row r="2083" spans="1:10" s="103" customFormat="1">
      <c r="A2083" s="114"/>
      <c r="B2083" s="115" t="s">
        <v>32</v>
      </c>
      <c r="C2083" s="78">
        <f t="shared" si="411"/>
        <v>157</v>
      </c>
      <c r="D2083" s="78">
        <v>157</v>
      </c>
      <c r="E2083" s="78">
        <v>0</v>
      </c>
      <c r="F2083" s="78">
        <v>0</v>
      </c>
      <c r="G2083" s="78">
        <v>0</v>
      </c>
      <c r="H2083" s="78">
        <v>0</v>
      </c>
      <c r="I2083" s="78">
        <v>0</v>
      </c>
    </row>
    <row r="2084" spans="1:10" s="215" customFormat="1" ht="44.25" customHeight="1">
      <c r="A2084" s="511" t="s">
        <v>824</v>
      </c>
      <c r="B2084" s="339" t="s">
        <v>31</v>
      </c>
      <c r="C2084" s="253">
        <f t="shared" si="411"/>
        <v>0</v>
      </c>
      <c r="D2084" s="253">
        <v>0</v>
      </c>
      <c r="E2084" s="78">
        <f>135-135</f>
        <v>0</v>
      </c>
      <c r="F2084" s="253">
        <v>0</v>
      </c>
      <c r="G2084" s="253">
        <v>0</v>
      </c>
      <c r="H2084" s="253">
        <v>0</v>
      </c>
      <c r="I2084" s="253">
        <v>0</v>
      </c>
    </row>
    <row r="2085" spans="1:10" s="103" customFormat="1">
      <c r="A2085" s="114"/>
      <c r="B2085" s="115" t="s">
        <v>32</v>
      </c>
      <c r="C2085" s="78">
        <f t="shared" si="411"/>
        <v>0</v>
      </c>
      <c r="D2085" s="78">
        <v>0</v>
      </c>
      <c r="E2085" s="78">
        <f>135-135</f>
        <v>0</v>
      </c>
      <c r="F2085" s="78">
        <v>0</v>
      </c>
      <c r="G2085" s="78">
        <v>0</v>
      </c>
      <c r="H2085" s="78">
        <v>0</v>
      </c>
      <c r="I2085" s="78">
        <v>0</v>
      </c>
    </row>
    <row r="2086" spans="1:10" s="208" customFormat="1" ht="30.75" customHeight="1">
      <c r="A2086" s="437" t="s">
        <v>825</v>
      </c>
      <c r="B2086" s="113" t="s">
        <v>31</v>
      </c>
      <c r="C2086" s="78">
        <f t="shared" si="411"/>
        <v>106</v>
      </c>
      <c r="D2086" s="78">
        <v>0</v>
      </c>
      <c r="E2086" s="78">
        <f>120-14</f>
        <v>106</v>
      </c>
      <c r="F2086" s="78">
        <v>0</v>
      </c>
      <c r="G2086" s="78">
        <v>0</v>
      </c>
      <c r="H2086" s="78">
        <v>0</v>
      </c>
      <c r="I2086" s="78">
        <v>0</v>
      </c>
    </row>
    <row r="2087" spans="1:10" s="103" customFormat="1">
      <c r="A2087" s="114"/>
      <c r="B2087" s="115" t="s">
        <v>32</v>
      </c>
      <c r="C2087" s="78">
        <f t="shared" si="411"/>
        <v>106</v>
      </c>
      <c r="D2087" s="78">
        <v>0</v>
      </c>
      <c r="E2087" s="78">
        <f>120-14</f>
        <v>106</v>
      </c>
      <c r="F2087" s="78">
        <v>0</v>
      </c>
      <c r="G2087" s="78">
        <v>0</v>
      </c>
      <c r="H2087" s="78">
        <v>0</v>
      </c>
      <c r="I2087" s="78">
        <v>0</v>
      </c>
    </row>
    <row r="2088" spans="1:10" s="208" customFormat="1" ht="26.25" customHeight="1">
      <c r="A2088" s="590" t="s">
        <v>826</v>
      </c>
      <c r="B2088" s="113" t="s">
        <v>31</v>
      </c>
      <c r="C2088" s="78">
        <f t="shared" si="411"/>
        <v>230</v>
      </c>
      <c r="D2088" s="78">
        <v>0</v>
      </c>
      <c r="E2088" s="78">
        <v>230</v>
      </c>
      <c r="F2088" s="78">
        <v>0</v>
      </c>
      <c r="G2088" s="78">
        <v>0</v>
      </c>
      <c r="H2088" s="78">
        <v>0</v>
      </c>
      <c r="I2088" s="78">
        <v>0</v>
      </c>
    </row>
    <row r="2089" spans="1:10" s="103" customFormat="1">
      <c r="A2089" s="114"/>
      <c r="B2089" s="115" t="s">
        <v>32</v>
      </c>
      <c r="C2089" s="78">
        <f t="shared" si="411"/>
        <v>230</v>
      </c>
      <c r="D2089" s="78">
        <v>0</v>
      </c>
      <c r="E2089" s="78">
        <v>230</v>
      </c>
      <c r="F2089" s="78">
        <v>0</v>
      </c>
      <c r="G2089" s="78">
        <v>0</v>
      </c>
      <c r="H2089" s="78">
        <v>0</v>
      </c>
      <c r="I2089" s="78">
        <v>0</v>
      </c>
    </row>
    <row r="2090" spans="1:10" s="594" customFormat="1" ht="27.75" customHeight="1">
      <c r="A2090" s="591" t="s">
        <v>827</v>
      </c>
      <c r="B2090" s="592" t="s">
        <v>31</v>
      </c>
      <c r="C2090" s="593">
        <f t="shared" si="411"/>
        <v>60</v>
      </c>
      <c r="D2090" s="593">
        <v>0</v>
      </c>
      <c r="E2090" s="593">
        <v>60</v>
      </c>
      <c r="F2090" s="593">
        <v>0</v>
      </c>
      <c r="G2090" s="593">
        <v>0</v>
      </c>
      <c r="H2090" s="593">
        <v>0</v>
      </c>
      <c r="I2090" s="593">
        <v>0</v>
      </c>
    </row>
    <row r="2091" spans="1:10" s="103" customFormat="1">
      <c r="A2091" s="114"/>
      <c r="B2091" s="115" t="s">
        <v>32</v>
      </c>
      <c r="C2091" s="78">
        <f t="shared" si="411"/>
        <v>60</v>
      </c>
      <c r="D2091" s="78">
        <v>0</v>
      </c>
      <c r="E2091" s="78">
        <v>60</v>
      </c>
      <c r="F2091" s="78">
        <v>0</v>
      </c>
      <c r="G2091" s="78">
        <v>0</v>
      </c>
      <c r="H2091" s="78">
        <v>0</v>
      </c>
      <c r="I2091" s="78">
        <v>0</v>
      </c>
    </row>
    <row r="2092" spans="1:10" s="127" customFormat="1">
      <c r="A2092" s="142" t="s">
        <v>608</v>
      </c>
      <c r="B2092" s="144" t="s">
        <v>31</v>
      </c>
      <c r="C2092" s="126">
        <f t="shared" si="411"/>
        <v>5237.25</v>
      </c>
      <c r="D2092" s="126">
        <f>D2094+D2096+D2098+D2100+D2102+D2104+D2106</f>
        <v>901.55</v>
      </c>
      <c r="E2092" s="126">
        <f t="shared" ref="E2092:I2093" si="418">E2094+E2096+E2098+E2100+E2102+E2104+E2106</f>
        <v>264</v>
      </c>
      <c r="F2092" s="126">
        <f t="shared" si="418"/>
        <v>0</v>
      </c>
      <c r="G2092" s="126">
        <f t="shared" si="418"/>
        <v>0</v>
      </c>
      <c r="H2092" s="126">
        <f t="shared" si="418"/>
        <v>0</v>
      </c>
      <c r="I2092" s="126">
        <f t="shared" si="418"/>
        <v>4071.7</v>
      </c>
    </row>
    <row r="2093" spans="1:10" s="127" customFormat="1">
      <c r="A2093" s="145"/>
      <c r="B2093" s="128" t="s">
        <v>32</v>
      </c>
      <c r="C2093" s="126">
        <f t="shared" si="411"/>
        <v>5237.25</v>
      </c>
      <c r="D2093" s="126">
        <f>D2095+D2097+D2099+D2101+D2103+D2105+D2107</f>
        <v>901.55</v>
      </c>
      <c r="E2093" s="126">
        <f t="shared" si="418"/>
        <v>264</v>
      </c>
      <c r="F2093" s="126">
        <f t="shared" si="418"/>
        <v>0</v>
      </c>
      <c r="G2093" s="126">
        <f t="shared" si="418"/>
        <v>0</v>
      </c>
      <c r="H2093" s="126">
        <f t="shared" si="418"/>
        <v>0</v>
      </c>
      <c r="I2093" s="126">
        <f t="shared" si="418"/>
        <v>4071.7</v>
      </c>
    </row>
    <row r="2094" spans="1:10" s="250" customFormat="1" ht="25.5">
      <c r="A2094" s="247" t="s">
        <v>828</v>
      </c>
      <c r="B2094" s="248" t="s">
        <v>31</v>
      </c>
      <c r="C2094" s="249">
        <f t="shared" si="411"/>
        <v>140</v>
      </c>
      <c r="D2094" s="249">
        <f>200-60</f>
        <v>140</v>
      </c>
      <c r="E2094" s="249">
        <v>0</v>
      </c>
      <c r="F2094" s="249">
        <v>0</v>
      </c>
      <c r="G2094" s="249">
        <v>0</v>
      </c>
      <c r="H2094" s="249">
        <v>0</v>
      </c>
      <c r="I2094" s="249">
        <v>0</v>
      </c>
    </row>
    <row r="2095" spans="1:10" s="250" customFormat="1">
      <c r="A2095" s="251"/>
      <c r="B2095" s="252" t="s">
        <v>32</v>
      </c>
      <c r="C2095" s="249">
        <f t="shared" si="411"/>
        <v>140</v>
      </c>
      <c r="D2095" s="249">
        <f>200-60</f>
        <v>140</v>
      </c>
      <c r="E2095" s="249">
        <v>0</v>
      </c>
      <c r="F2095" s="249">
        <v>0</v>
      </c>
      <c r="G2095" s="249">
        <v>0</v>
      </c>
      <c r="H2095" s="249">
        <v>0</v>
      </c>
      <c r="I2095" s="249">
        <v>0</v>
      </c>
      <c r="J2095" s="250" t="s">
        <v>829</v>
      </c>
    </row>
    <row r="2096" spans="1:10" s="103" customFormat="1" ht="51">
      <c r="A2096" s="379" t="s">
        <v>830</v>
      </c>
      <c r="B2096" s="113" t="s">
        <v>31</v>
      </c>
      <c r="C2096" s="78">
        <f t="shared" si="411"/>
        <v>151</v>
      </c>
      <c r="D2096" s="78">
        <v>151</v>
      </c>
      <c r="E2096" s="78">
        <v>0</v>
      </c>
      <c r="F2096" s="78">
        <v>0</v>
      </c>
      <c r="G2096" s="78">
        <v>0</v>
      </c>
      <c r="H2096" s="78">
        <v>0</v>
      </c>
      <c r="I2096" s="78">
        <v>0</v>
      </c>
    </row>
    <row r="2097" spans="1:15" s="103" customFormat="1">
      <c r="A2097" s="43"/>
      <c r="B2097" s="115" t="s">
        <v>32</v>
      </c>
      <c r="C2097" s="78">
        <f t="shared" si="411"/>
        <v>151</v>
      </c>
      <c r="D2097" s="78">
        <v>151</v>
      </c>
      <c r="E2097" s="78">
        <v>0</v>
      </c>
      <c r="F2097" s="78">
        <v>0</v>
      </c>
      <c r="G2097" s="78">
        <v>0</v>
      </c>
      <c r="H2097" s="78">
        <v>0</v>
      </c>
      <c r="I2097" s="78">
        <v>0</v>
      </c>
    </row>
    <row r="2098" spans="1:15" s="262" customFormat="1" ht="51">
      <c r="A2098" s="408" t="s">
        <v>831</v>
      </c>
      <c r="B2098" s="325" t="s">
        <v>31</v>
      </c>
      <c r="C2098" s="205">
        <f t="shared" si="411"/>
        <v>195.25</v>
      </c>
      <c r="D2098" s="205">
        <f>65.54+129.71</f>
        <v>195.25</v>
      </c>
      <c r="E2098" s="205">
        <v>0</v>
      </c>
      <c r="F2098" s="205">
        <v>0</v>
      </c>
      <c r="G2098" s="205">
        <v>0</v>
      </c>
      <c r="H2098" s="205">
        <v>0</v>
      </c>
      <c r="I2098" s="205">
        <v>0</v>
      </c>
    </row>
    <row r="2099" spans="1:15" s="103" customFormat="1">
      <c r="A2099" s="368"/>
      <c r="B2099" s="257" t="s">
        <v>32</v>
      </c>
      <c r="C2099" s="84">
        <f t="shared" si="411"/>
        <v>195.25</v>
      </c>
      <c r="D2099" s="84">
        <f>65.54+129.71</f>
        <v>195.25</v>
      </c>
      <c r="E2099" s="84">
        <v>0</v>
      </c>
      <c r="F2099" s="84">
        <v>0</v>
      </c>
      <c r="G2099" s="84">
        <v>0</v>
      </c>
      <c r="H2099" s="84">
        <v>0</v>
      </c>
      <c r="I2099" s="84">
        <v>0</v>
      </c>
    </row>
    <row r="2100" spans="1:15" s="266" customFormat="1" ht="15">
      <c r="A2100" s="321" t="s">
        <v>832</v>
      </c>
      <c r="B2100" s="325" t="s">
        <v>31</v>
      </c>
      <c r="C2100" s="205">
        <f t="shared" si="411"/>
        <v>54</v>
      </c>
      <c r="D2100" s="205">
        <v>54</v>
      </c>
      <c r="E2100" s="205">
        <v>0</v>
      </c>
      <c r="F2100" s="205">
        <v>0</v>
      </c>
      <c r="G2100" s="205">
        <v>0</v>
      </c>
      <c r="H2100" s="205">
        <v>0</v>
      </c>
      <c r="I2100" s="205">
        <v>0</v>
      </c>
    </row>
    <row r="2101" spans="1:15" s="103" customFormat="1">
      <c r="A2101" s="43"/>
      <c r="B2101" s="115" t="s">
        <v>32</v>
      </c>
      <c r="C2101" s="78">
        <f t="shared" si="411"/>
        <v>54</v>
      </c>
      <c r="D2101" s="78">
        <v>54</v>
      </c>
      <c r="E2101" s="78">
        <v>0</v>
      </c>
      <c r="F2101" s="78">
        <v>0</v>
      </c>
      <c r="G2101" s="78">
        <v>0</v>
      </c>
      <c r="H2101" s="78">
        <v>0</v>
      </c>
      <c r="I2101" s="78">
        <v>0</v>
      </c>
    </row>
    <row r="2102" spans="1:15" s="266" customFormat="1" ht="31.5">
      <c r="A2102" s="330" t="s">
        <v>833</v>
      </c>
      <c r="B2102" s="325" t="s">
        <v>31</v>
      </c>
      <c r="C2102" s="205">
        <f t="shared" si="411"/>
        <v>40</v>
      </c>
      <c r="D2102" s="205">
        <v>40</v>
      </c>
      <c r="E2102" s="205">
        <v>0</v>
      </c>
      <c r="F2102" s="205">
        <v>0</v>
      </c>
      <c r="G2102" s="205">
        <v>0</v>
      </c>
      <c r="H2102" s="205">
        <v>0</v>
      </c>
      <c r="I2102" s="205">
        <v>0</v>
      </c>
      <c r="J2102" s="728"/>
      <c r="K2102" s="715"/>
      <c r="L2102" s="715"/>
      <c r="M2102" s="715"/>
      <c r="N2102" s="715"/>
      <c r="O2102" s="715"/>
    </row>
    <row r="2103" spans="1:15" s="103" customFormat="1">
      <c r="A2103" s="43"/>
      <c r="B2103" s="115" t="s">
        <v>32</v>
      </c>
      <c r="C2103" s="78">
        <f t="shared" si="411"/>
        <v>40</v>
      </c>
      <c r="D2103" s="78">
        <v>40</v>
      </c>
      <c r="E2103" s="78">
        <v>0</v>
      </c>
      <c r="F2103" s="78">
        <v>0</v>
      </c>
      <c r="G2103" s="78">
        <v>0</v>
      </c>
      <c r="H2103" s="78">
        <v>0</v>
      </c>
      <c r="I2103" s="78">
        <v>0</v>
      </c>
      <c r="J2103" s="715"/>
      <c r="K2103" s="715"/>
      <c r="L2103" s="715"/>
      <c r="M2103" s="715"/>
      <c r="N2103" s="715"/>
      <c r="O2103" s="715"/>
    </row>
    <row r="2104" spans="1:15" s="266" customFormat="1" ht="30">
      <c r="A2104" s="299" t="s">
        <v>834</v>
      </c>
      <c r="B2104" s="325" t="s">
        <v>31</v>
      </c>
      <c r="C2104" s="205">
        <f t="shared" si="411"/>
        <v>4393</v>
      </c>
      <c r="D2104" s="78">
        <v>321.3</v>
      </c>
      <c r="E2104" s="205">
        <v>0</v>
      </c>
      <c r="F2104" s="205">
        <v>0</v>
      </c>
      <c r="G2104" s="205">
        <v>0</v>
      </c>
      <c r="H2104" s="205">
        <v>0</v>
      </c>
      <c r="I2104" s="78">
        <f>4393-321.3</f>
        <v>4071.7</v>
      </c>
    </row>
    <row r="2105" spans="1:15" s="103" customFormat="1">
      <c r="A2105" s="43"/>
      <c r="B2105" s="115" t="s">
        <v>32</v>
      </c>
      <c r="C2105" s="78">
        <f t="shared" si="411"/>
        <v>4393</v>
      </c>
      <c r="D2105" s="78">
        <v>321.3</v>
      </c>
      <c r="E2105" s="205">
        <v>0</v>
      </c>
      <c r="F2105" s="78">
        <v>0</v>
      </c>
      <c r="G2105" s="78">
        <v>0</v>
      </c>
      <c r="H2105" s="78">
        <v>0</v>
      </c>
      <c r="I2105" s="78">
        <f>4393-321.3</f>
        <v>4071.7</v>
      </c>
    </row>
    <row r="2106" spans="1:15" s="262" customFormat="1" ht="52.5" customHeight="1">
      <c r="A2106" s="408" t="s">
        <v>835</v>
      </c>
      <c r="B2106" s="325" t="s">
        <v>31</v>
      </c>
      <c r="C2106" s="205">
        <f t="shared" si="411"/>
        <v>264</v>
      </c>
      <c r="D2106" s="205">
        <v>0</v>
      </c>
      <c r="E2106" s="205">
        <v>264</v>
      </c>
      <c r="F2106" s="205">
        <v>0</v>
      </c>
      <c r="G2106" s="205">
        <v>0</v>
      </c>
      <c r="H2106" s="205">
        <v>0</v>
      </c>
      <c r="I2106" s="205">
        <v>0</v>
      </c>
    </row>
    <row r="2107" spans="1:15" s="103" customFormat="1">
      <c r="A2107" s="368"/>
      <c r="B2107" s="257" t="s">
        <v>32</v>
      </c>
      <c r="C2107" s="84">
        <f t="shared" si="411"/>
        <v>264</v>
      </c>
      <c r="D2107" s="84">
        <v>0</v>
      </c>
      <c r="E2107" s="84">
        <v>264</v>
      </c>
      <c r="F2107" s="84">
        <v>0</v>
      </c>
      <c r="G2107" s="84">
        <v>0</v>
      </c>
      <c r="H2107" s="84">
        <v>0</v>
      </c>
      <c r="I2107" s="84">
        <v>0</v>
      </c>
    </row>
    <row r="2108" spans="1:15" s="127" customFormat="1" ht="15">
      <c r="A2108" s="629" t="s">
        <v>836</v>
      </c>
      <c r="B2108" s="144" t="s">
        <v>31</v>
      </c>
      <c r="C2108" s="126">
        <f t="shared" si="411"/>
        <v>170</v>
      </c>
      <c r="D2108" s="126">
        <f>D2110+D2112</f>
        <v>30</v>
      </c>
      <c r="E2108" s="126">
        <f t="shared" ref="E2108:I2109" si="419">E2110+E2112</f>
        <v>140</v>
      </c>
      <c r="F2108" s="126">
        <f t="shared" si="419"/>
        <v>0</v>
      </c>
      <c r="G2108" s="126">
        <f t="shared" si="419"/>
        <v>0</v>
      </c>
      <c r="H2108" s="126">
        <f t="shared" si="419"/>
        <v>0</v>
      </c>
      <c r="I2108" s="126">
        <f t="shared" si="419"/>
        <v>0</v>
      </c>
    </row>
    <row r="2109" spans="1:15" s="127" customFormat="1">
      <c r="A2109" s="145"/>
      <c r="B2109" s="128" t="s">
        <v>32</v>
      </c>
      <c r="C2109" s="126">
        <f t="shared" si="411"/>
        <v>170</v>
      </c>
      <c r="D2109" s="126">
        <f>D2111+D2113</f>
        <v>30</v>
      </c>
      <c r="E2109" s="126">
        <f t="shared" si="419"/>
        <v>140</v>
      </c>
      <c r="F2109" s="126">
        <f t="shared" si="419"/>
        <v>0</v>
      </c>
      <c r="G2109" s="126">
        <f t="shared" si="419"/>
        <v>0</v>
      </c>
      <c r="H2109" s="126">
        <f t="shared" si="419"/>
        <v>0</v>
      </c>
      <c r="I2109" s="126">
        <f t="shared" si="419"/>
        <v>0</v>
      </c>
    </row>
    <row r="2110" spans="1:15" s="208" customFormat="1">
      <c r="A2110" s="270" t="s">
        <v>837</v>
      </c>
      <c r="B2110" s="113" t="s">
        <v>31</v>
      </c>
      <c r="C2110" s="78">
        <f t="shared" si="411"/>
        <v>30</v>
      </c>
      <c r="D2110" s="78">
        <v>30</v>
      </c>
      <c r="E2110" s="78">
        <v>0</v>
      </c>
      <c r="F2110" s="78">
        <v>0</v>
      </c>
      <c r="G2110" s="78">
        <v>0</v>
      </c>
      <c r="H2110" s="78">
        <v>0</v>
      </c>
      <c r="I2110" s="78">
        <v>0</v>
      </c>
      <c r="J2110" s="214"/>
    </row>
    <row r="2111" spans="1:15" s="208" customFormat="1">
      <c r="A2111" s="114"/>
      <c r="B2111" s="115" t="s">
        <v>32</v>
      </c>
      <c r="C2111" s="78">
        <f t="shared" si="411"/>
        <v>30</v>
      </c>
      <c r="D2111" s="78">
        <v>30</v>
      </c>
      <c r="E2111" s="78">
        <v>0</v>
      </c>
      <c r="F2111" s="78">
        <v>0</v>
      </c>
      <c r="G2111" s="78">
        <v>0</v>
      </c>
      <c r="H2111" s="78">
        <v>0</v>
      </c>
      <c r="I2111" s="78">
        <v>0</v>
      </c>
      <c r="J2111" s="214"/>
    </row>
    <row r="2112" spans="1:15" s="208" customFormat="1">
      <c r="A2112" s="360" t="s">
        <v>838</v>
      </c>
      <c r="B2112" s="113" t="s">
        <v>31</v>
      </c>
      <c r="C2112" s="78">
        <f t="shared" si="411"/>
        <v>140</v>
      </c>
      <c r="D2112" s="78">
        <v>0</v>
      </c>
      <c r="E2112" s="78">
        <v>140</v>
      </c>
      <c r="F2112" s="78">
        <v>0</v>
      </c>
      <c r="G2112" s="78">
        <v>0</v>
      </c>
      <c r="H2112" s="78">
        <v>0</v>
      </c>
      <c r="I2112" s="78">
        <v>0</v>
      </c>
      <c r="J2112" s="214"/>
    </row>
    <row r="2113" spans="1:10" s="208" customFormat="1">
      <c r="A2113" s="114"/>
      <c r="B2113" s="115" t="s">
        <v>32</v>
      </c>
      <c r="C2113" s="78">
        <f t="shared" si="411"/>
        <v>140</v>
      </c>
      <c r="D2113" s="78">
        <v>0</v>
      </c>
      <c r="E2113" s="78">
        <v>140</v>
      </c>
      <c r="F2113" s="78">
        <v>0</v>
      </c>
      <c r="G2113" s="78">
        <v>0</v>
      </c>
      <c r="H2113" s="78">
        <v>0</v>
      </c>
      <c r="I2113" s="78">
        <v>0</v>
      </c>
      <c r="J2113" s="214"/>
    </row>
    <row r="2114" spans="1:10" s="103" customFormat="1">
      <c r="A2114" s="58" t="s">
        <v>839</v>
      </c>
      <c r="B2114" s="113" t="s">
        <v>31</v>
      </c>
      <c r="C2114" s="78">
        <f t="shared" si="411"/>
        <v>158</v>
      </c>
      <c r="D2114" s="78">
        <f>D2116</f>
        <v>158</v>
      </c>
      <c r="E2114" s="78">
        <f t="shared" ref="E2114:I2115" si="420">E2116</f>
        <v>0</v>
      </c>
      <c r="F2114" s="78">
        <f t="shared" si="420"/>
        <v>0</v>
      </c>
      <c r="G2114" s="78">
        <f t="shared" si="420"/>
        <v>0</v>
      </c>
      <c r="H2114" s="78">
        <f t="shared" si="420"/>
        <v>0</v>
      </c>
      <c r="I2114" s="78">
        <f t="shared" si="420"/>
        <v>0</v>
      </c>
    </row>
    <row r="2115" spans="1:10" s="103" customFormat="1">
      <c r="A2115" s="114"/>
      <c r="B2115" s="115" t="s">
        <v>32</v>
      </c>
      <c r="C2115" s="78">
        <f t="shared" si="411"/>
        <v>158</v>
      </c>
      <c r="D2115" s="78">
        <f>D2117</f>
        <v>158</v>
      </c>
      <c r="E2115" s="78">
        <f t="shared" si="420"/>
        <v>0</v>
      </c>
      <c r="F2115" s="78">
        <f t="shared" si="420"/>
        <v>0</v>
      </c>
      <c r="G2115" s="78">
        <f t="shared" si="420"/>
        <v>0</v>
      </c>
      <c r="H2115" s="78">
        <f t="shared" si="420"/>
        <v>0</v>
      </c>
      <c r="I2115" s="78">
        <f t="shared" si="420"/>
        <v>0</v>
      </c>
    </row>
    <row r="2116" spans="1:10" s="208" customFormat="1" ht="45">
      <c r="A2116" s="297" t="s">
        <v>840</v>
      </c>
      <c r="B2116" s="113" t="s">
        <v>31</v>
      </c>
      <c r="C2116" s="78">
        <f t="shared" si="411"/>
        <v>158</v>
      </c>
      <c r="D2116" s="78">
        <v>158</v>
      </c>
      <c r="E2116" s="78">
        <v>0</v>
      </c>
      <c r="F2116" s="78">
        <v>0</v>
      </c>
      <c r="G2116" s="78">
        <v>0</v>
      </c>
      <c r="H2116" s="78">
        <v>0</v>
      </c>
      <c r="I2116" s="78">
        <v>0</v>
      </c>
    </row>
    <row r="2117" spans="1:10" s="103" customFormat="1">
      <c r="A2117" s="114"/>
      <c r="B2117" s="115" t="s">
        <v>32</v>
      </c>
      <c r="C2117" s="78">
        <f t="shared" si="411"/>
        <v>158</v>
      </c>
      <c r="D2117" s="78">
        <v>158</v>
      </c>
      <c r="E2117" s="78">
        <v>0</v>
      </c>
      <c r="F2117" s="78">
        <v>0</v>
      </c>
      <c r="G2117" s="78">
        <v>0</v>
      </c>
      <c r="H2117" s="78">
        <v>0</v>
      </c>
      <c r="I2117" s="78">
        <v>0</v>
      </c>
    </row>
    <row r="2118" spans="1:10" s="103" customFormat="1" ht="14.25">
      <c r="A2118" s="315" t="s">
        <v>841</v>
      </c>
      <c r="B2118" s="113" t="s">
        <v>31</v>
      </c>
      <c r="C2118" s="78">
        <f t="shared" si="411"/>
        <v>182</v>
      </c>
      <c r="D2118" s="78">
        <f>D2120+D2122+D2124</f>
        <v>62</v>
      </c>
      <c r="E2118" s="78">
        <f t="shared" ref="E2118:I2119" si="421">E2120+E2122+E2124</f>
        <v>120</v>
      </c>
      <c r="F2118" s="78">
        <f t="shared" si="421"/>
        <v>0</v>
      </c>
      <c r="G2118" s="78">
        <f t="shared" si="421"/>
        <v>0</v>
      </c>
      <c r="H2118" s="78">
        <f t="shared" si="421"/>
        <v>0</v>
      </c>
      <c r="I2118" s="78">
        <f t="shared" si="421"/>
        <v>0</v>
      </c>
    </row>
    <row r="2119" spans="1:10" s="103" customFormat="1">
      <c r="A2119" s="114"/>
      <c r="B2119" s="115" t="s">
        <v>32</v>
      </c>
      <c r="C2119" s="78">
        <f t="shared" si="411"/>
        <v>182</v>
      </c>
      <c r="D2119" s="78">
        <f>D2121+D2123+D2125</f>
        <v>62</v>
      </c>
      <c r="E2119" s="78">
        <f t="shared" si="421"/>
        <v>120</v>
      </c>
      <c r="F2119" s="78">
        <f t="shared" si="421"/>
        <v>0</v>
      </c>
      <c r="G2119" s="78">
        <f t="shared" si="421"/>
        <v>0</v>
      </c>
      <c r="H2119" s="78">
        <f t="shared" si="421"/>
        <v>0</v>
      </c>
      <c r="I2119" s="78">
        <f t="shared" si="421"/>
        <v>0</v>
      </c>
    </row>
    <row r="2120" spans="1:10" s="215" customFormat="1" ht="30">
      <c r="A2120" s="541" t="s">
        <v>842</v>
      </c>
      <c r="B2120" s="339" t="s">
        <v>31</v>
      </c>
      <c r="C2120" s="253">
        <f t="shared" si="411"/>
        <v>62</v>
      </c>
      <c r="D2120" s="253">
        <v>62</v>
      </c>
      <c r="E2120" s="253">
        <v>0</v>
      </c>
      <c r="F2120" s="253">
        <v>0</v>
      </c>
      <c r="G2120" s="253">
        <v>0</v>
      </c>
      <c r="H2120" s="253">
        <v>0</v>
      </c>
      <c r="I2120" s="253">
        <v>0</v>
      </c>
    </row>
    <row r="2121" spans="1:10" s="215" customFormat="1">
      <c r="A2121" s="318"/>
      <c r="B2121" s="494" t="s">
        <v>32</v>
      </c>
      <c r="C2121" s="253">
        <f t="shared" si="411"/>
        <v>62</v>
      </c>
      <c r="D2121" s="253">
        <v>62</v>
      </c>
      <c r="E2121" s="253">
        <v>0</v>
      </c>
      <c r="F2121" s="253">
        <v>0</v>
      </c>
      <c r="G2121" s="253">
        <v>0</v>
      </c>
      <c r="H2121" s="253">
        <v>0</v>
      </c>
      <c r="I2121" s="253">
        <v>0</v>
      </c>
    </row>
    <row r="2122" spans="1:10" s="215" customFormat="1" ht="15">
      <c r="A2122" s="542" t="s">
        <v>843</v>
      </c>
      <c r="B2122" s="339" t="s">
        <v>31</v>
      </c>
      <c r="C2122" s="253">
        <f t="shared" si="411"/>
        <v>50</v>
      </c>
      <c r="D2122" s="253">
        <v>0</v>
      </c>
      <c r="E2122" s="253">
        <v>50</v>
      </c>
      <c r="F2122" s="253">
        <v>0</v>
      </c>
      <c r="G2122" s="253">
        <v>0</v>
      </c>
      <c r="H2122" s="253">
        <v>0</v>
      </c>
      <c r="I2122" s="253">
        <v>0</v>
      </c>
    </row>
    <row r="2123" spans="1:10" s="215" customFormat="1">
      <c r="A2123" s="318"/>
      <c r="B2123" s="494" t="s">
        <v>32</v>
      </c>
      <c r="C2123" s="253">
        <f t="shared" si="411"/>
        <v>50</v>
      </c>
      <c r="D2123" s="253">
        <v>0</v>
      </c>
      <c r="E2123" s="253">
        <v>50</v>
      </c>
      <c r="F2123" s="253">
        <v>0</v>
      </c>
      <c r="G2123" s="253">
        <v>0</v>
      </c>
      <c r="H2123" s="253">
        <v>0</v>
      </c>
      <c r="I2123" s="253">
        <v>0</v>
      </c>
    </row>
    <row r="2124" spans="1:10" s="215" customFormat="1" ht="15">
      <c r="A2124" s="542" t="s">
        <v>844</v>
      </c>
      <c r="B2124" s="339" t="s">
        <v>31</v>
      </c>
      <c r="C2124" s="253">
        <f t="shared" ref="C2124:C2125" si="422">D2124+E2124+F2124+G2124+H2124+I2124</f>
        <v>70</v>
      </c>
      <c r="D2124" s="253">
        <v>0</v>
      </c>
      <c r="E2124" s="253">
        <v>70</v>
      </c>
      <c r="F2124" s="253">
        <v>0</v>
      </c>
      <c r="G2124" s="253">
        <v>0</v>
      </c>
      <c r="H2124" s="253">
        <v>0</v>
      </c>
      <c r="I2124" s="253">
        <v>0</v>
      </c>
    </row>
    <row r="2125" spans="1:10" s="103" customFormat="1">
      <c r="A2125" s="114"/>
      <c r="B2125" s="115" t="s">
        <v>32</v>
      </c>
      <c r="C2125" s="78">
        <f t="shared" si="422"/>
        <v>70</v>
      </c>
      <c r="D2125" s="78">
        <v>0</v>
      </c>
      <c r="E2125" s="78">
        <v>70</v>
      </c>
      <c r="F2125" s="78">
        <v>0</v>
      </c>
      <c r="G2125" s="78">
        <v>0</v>
      </c>
      <c r="H2125" s="78">
        <v>0</v>
      </c>
      <c r="I2125" s="78">
        <v>0</v>
      </c>
    </row>
    <row r="2126" spans="1:10">
      <c r="A2126" s="729" t="s">
        <v>239</v>
      </c>
      <c r="B2126" s="730"/>
      <c r="C2126" s="731"/>
      <c r="D2126" s="731"/>
      <c r="E2126" s="731"/>
      <c r="F2126" s="731"/>
      <c r="G2126" s="731"/>
      <c r="H2126" s="731"/>
      <c r="I2126" s="732"/>
    </row>
    <row r="2127" spans="1:10">
      <c r="A2127" s="31" t="s">
        <v>57</v>
      </c>
      <c r="B2127" s="98" t="s">
        <v>31</v>
      </c>
      <c r="C2127" s="131">
        <f t="shared" ref="C2127:C2336" si="423">D2127+E2127+F2127+G2127+H2127+I2127</f>
        <v>1970.98</v>
      </c>
      <c r="D2127" s="131">
        <f t="shared" ref="D2127:I2128" si="424">D2129+D2325</f>
        <v>966.18000000000006</v>
      </c>
      <c r="E2127" s="131">
        <f t="shared" si="424"/>
        <v>530.29999999999995</v>
      </c>
      <c r="F2127" s="131">
        <f t="shared" si="424"/>
        <v>0</v>
      </c>
      <c r="G2127" s="131">
        <f t="shared" si="424"/>
        <v>0</v>
      </c>
      <c r="H2127" s="131">
        <f t="shared" si="424"/>
        <v>0</v>
      </c>
      <c r="I2127" s="131">
        <f t="shared" si="424"/>
        <v>474.5</v>
      </c>
    </row>
    <row r="2128" spans="1:10">
      <c r="A2128" s="21" t="s">
        <v>90</v>
      </c>
      <c r="B2128" s="133" t="s">
        <v>32</v>
      </c>
      <c r="C2128" s="131">
        <f t="shared" si="423"/>
        <v>1970.98</v>
      </c>
      <c r="D2128" s="131">
        <f t="shared" si="424"/>
        <v>966.18000000000006</v>
      </c>
      <c r="E2128" s="131">
        <f t="shared" si="424"/>
        <v>530.29999999999995</v>
      </c>
      <c r="F2128" s="131">
        <f t="shared" si="424"/>
        <v>0</v>
      </c>
      <c r="G2128" s="131">
        <f t="shared" si="424"/>
        <v>0</v>
      </c>
      <c r="H2128" s="131">
        <f t="shared" si="424"/>
        <v>0</v>
      </c>
      <c r="I2128" s="131">
        <f t="shared" si="424"/>
        <v>474.5</v>
      </c>
    </row>
    <row r="2129" spans="1:9">
      <c r="A2129" s="47" t="s">
        <v>63</v>
      </c>
      <c r="B2129" s="24" t="s">
        <v>31</v>
      </c>
      <c r="C2129" s="52">
        <f t="shared" si="423"/>
        <v>1532.38</v>
      </c>
      <c r="D2129" s="52">
        <f t="shared" ref="D2129:I2134" si="425">D2131</f>
        <v>637.98</v>
      </c>
      <c r="E2129" s="52">
        <f t="shared" si="425"/>
        <v>472.8</v>
      </c>
      <c r="F2129" s="52">
        <f t="shared" si="425"/>
        <v>0</v>
      </c>
      <c r="G2129" s="52">
        <f t="shared" si="425"/>
        <v>0</v>
      </c>
      <c r="H2129" s="52">
        <f t="shared" si="425"/>
        <v>0</v>
      </c>
      <c r="I2129" s="52">
        <f t="shared" si="425"/>
        <v>421.6</v>
      </c>
    </row>
    <row r="2130" spans="1:9">
      <c r="A2130" s="12" t="s">
        <v>50</v>
      </c>
      <c r="B2130" s="26" t="s">
        <v>32</v>
      </c>
      <c r="C2130" s="52">
        <f t="shared" si="423"/>
        <v>1532.38</v>
      </c>
      <c r="D2130" s="52">
        <f t="shared" si="425"/>
        <v>637.98</v>
      </c>
      <c r="E2130" s="52">
        <f t="shared" si="425"/>
        <v>472.8</v>
      </c>
      <c r="F2130" s="52">
        <f t="shared" si="425"/>
        <v>0</v>
      </c>
      <c r="G2130" s="52">
        <f t="shared" si="425"/>
        <v>0</v>
      </c>
      <c r="H2130" s="52">
        <f t="shared" si="425"/>
        <v>0</v>
      </c>
      <c r="I2130" s="52">
        <f t="shared" si="425"/>
        <v>421.6</v>
      </c>
    </row>
    <row r="2131" spans="1:9">
      <c r="A2131" s="19" t="s">
        <v>39</v>
      </c>
      <c r="B2131" s="3" t="s">
        <v>31</v>
      </c>
      <c r="C2131" s="52">
        <f t="shared" si="423"/>
        <v>1532.38</v>
      </c>
      <c r="D2131" s="52">
        <f t="shared" si="425"/>
        <v>637.98</v>
      </c>
      <c r="E2131" s="52">
        <f t="shared" si="425"/>
        <v>472.8</v>
      </c>
      <c r="F2131" s="52">
        <f t="shared" si="425"/>
        <v>0</v>
      </c>
      <c r="G2131" s="52">
        <f t="shared" si="425"/>
        <v>0</v>
      </c>
      <c r="H2131" s="52">
        <f t="shared" si="425"/>
        <v>0</v>
      </c>
      <c r="I2131" s="52">
        <f t="shared" si="425"/>
        <v>421.6</v>
      </c>
    </row>
    <row r="2132" spans="1:9">
      <c r="A2132" s="16"/>
      <c r="B2132" s="4" t="s">
        <v>32</v>
      </c>
      <c r="C2132" s="52">
        <f t="shared" si="423"/>
        <v>1532.38</v>
      </c>
      <c r="D2132" s="52">
        <f t="shared" si="425"/>
        <v>637.98</v>
      </c>
      <c r="E2132" s="52">
        <f t="shared" si="425"/>
        <v>472.8</v>
      </c>
      <c r="F2132" s="52">
        <f t="shared" si="425"/>
        <v>0</v>
      </c>
      <c r="G2132" s="52">
        <f t="shared" si="425"/>
        <v>0</v>
      </c>
      <c r="H2132" s="52">
        <f t="shared" si="425"/>
        <v>0</v>
      </c>
      <c r="I2132" s="52">
        <f t="shared" si="425"/>
        <v>421.6</v>
      </c>
    </row>
    <row r="2133" spans="1:9">
      <c r="A2133" s="28" t="s">
        <v>53</v>
      </c>
      <c r="B2133" s="24" t="s">
        <v>31</v>
      </c>
      <c r="C2133" s="52">
        <f t="shared" si="423"/>
        <v>1532.38</v>
      </c>
      <c r="D2133" s="52">
        <f>D2135</f>
        <v>637.98</v>
      </c>
      <c r="E2133" s="52">
        <f t="shared" si="425"/>
        <v>472.8</v>
      </c>
      <c r="F2133" s="52">
        <f t="shared" si="425"/>
        <v>0</v>
      </c>
      <c r="G2133" s="52">
        <f t="shared" si="425"/>
        <v>0</v>
      </c>
      <c r="H2133" s="52">
        <f t="shared" si="425"/>
        <v>0</v>
      </c>
      <c r="I2133" s="52">
        <f t="shared" si="425"/>
        <v>421.6</v>
      </c>
    </row>
    <row r="2134" spans="1:9">
      <c r="A2134" s="12"/>
      <c r="B2134" s="26" t="s">
        <v>32</v>
      </c>
      <c r="C2134" s="52">
        <f t="shared" si="423"/>
        <v>1532.38</v>
      </c>
      <c r="D2134" s="52">
        <f>D2136</f>
        <v>637.98</v>
      </c>
      <c r="E2134" s="52">
        <f t="shared" si="425"/>
        <v>472.8</v>
      </c>
      <c r="F2134" s="52">
        <f t="shared" si="425"/>
        <v>0</v>
      </c>
      <c r="G2134" s="52">
        <f t="shared" si="425"/>
        <v>0</v>
      </c>
      <c r="H2134" s="52">
        <f t="shared" si="425"/>
        <v>0</v>
      </c>
      <c r="I2134" s="52">
        <f t="shared" si="425"/>
        <v>421.6</v>
      </c>
    </row>
    <row r="2135" spans="1:9" s="95" customFormat="1">
      <c r="A2135" s="96" t="s">
        <v>44</v>
      </c>
      <c r="B2135" s="130" t="s">
        <v>31</v>
      </c>
      <c r="C2135" s="131">
        <f t="shared" si="423"/>
        <v>1532.38</v>
      </c>
      <c r="D2135" s="131">
        <f t="shared" ref="D2135:I2136" si="426">D2137+D2247+D2279+D2291+D2299+D2303+D2315+D2321</f>
        <v>637.98</v>
      </c>
      <c r="E2135" s="131">
        <f t="shared" si="426"/>
        <v>472.8</v>
      </c>
      <c r="F2135" s="131">
        <f t="shared" si="426"/>
        <v>0</v>
      </c>
      <c r="G2135" s="131">
        <f t="shared" si="426"/>
        <v>0</v>
      </c>
      <c r="H2135" s="131">
        <f t="shared" si="426"/>
        <v>0</v>
      </c>
      <c r="I2135" s="131">
        <f t="shared" si="426"/>
        <v>421.6</v>
      </c>
    </row>
    <row r="2136" spans="1:9" s="95" customFormat="1">
      <c r="A2136" s="132"/>
      <c r="B2136" s="133" t="s">
        <v>32</v>
      </c>
      <c r="C2136" s="131">
        <f t="shared" si="423"/>
        <v>1532.38</v>
      </c>
      <c r="D2136" s="131">
        <f t="shared" si="426"/>
        <v>637.98</v>
      </c>
      <c r="E2136" s="131">
        <f t="shared" si="426"/>
        <v>472.8</v>
      </c>
      <c r="F2136" s="131">
        <f t="shared" si="426"/>
        <v>0</v>
      </c>
      <c r="G2136" s="131">
        <f t="shared" si="426"/>
        <v>0</v>
      </c>
      <c r="H2136" s="131">
        <f t="shared" si="426"/>
        <v>0</v>
      </c>
      <c r="I2136" s="131">
        <f t="shared" si="426"/>
        <v>421.6</v>
      </c>
    </row>
    <row r="2137" spans="1:9" s="150" customFormat="1" ht="25.5">
      <c r="A2137" s="149" t="s">
        <v>675</v>
      </c>
      <c r="B2137" s="125" t="s">
        <v>31</v>
      </c>
      <c r="C2137" s="126">
        <f t="shared" si="423"/>
        <v>592.19999999999993</v>
      </c>
      <c r="D2137" s="126">
        <f>D2139+D2141+D2143+D2145+D2147+D2149+D2151+D2153+D2155+D2157+D2159+D2161+D2163+D2165+D2167+D2169+D2171+D2173+D2175+D2177+D2179+D2181+D2183+D2185+D2187+D2189+D2191+D2193+D2195+D2197+D2199+D2201+D2203+D2205+D2207+D2209+D2211+D2213+D2215+D2217+D2219+D2221+D2223+D2225+D2227+D2229+D2231+D2233+D2235+D2237+D2239+D2241+D2243+D2245</f>
        <v>360.49999999999994</v>
      </c>
      <c r="E2137" s="126">
        <f t="shared" ref="E2137:I2138" si="427">E2139+E2141+E2143+E2145+E2147+E2149+E2151+E2153+E2155+E2157+E2159+E2161+E2163+E2165+E2167+E2169+E2171+E2173+E2175+E2177+E2179+E2181+E2183+E2185+E2187+E2189+E2191+E2193+E2195+E2197+E2199+E2201+E2203+E2205+E2207+E2209+E2211+E2213+E2215+E2217+E2219+E2221+E2223+E2225+E2227+E2229+E2231+E2233+E2235+E2237+E2239+E2241+E2243+E2245</f>
        <v>185.10000000000002</v>
      </c>
      <c r="F2137" s="126">
        <f t="shared" si="427"/>
        <v>0</v>
      </c>
      <c r="G2137" s="126">
        <f t="shared" si="427"/>
        <v>0</v>
      </c>
      <c r="H2137" s="126">
        <f t="shared" si="427"/>
        <v>0</v>
      </c>
      <c r="I2137" s="126">
        <f t="shared" si="427"/>
        <v>46.6</v>
      </c>
    </row>
    <row r="2138" spans="1:9" s="150" customFormat="1">
      <c r="A2138" s="135"/>
      <c r="B2138" s="128" t="s">
        <v>32</v>
      </c>
      <c r="C2138" s="126">
        <f t="shared" si="423"/>
        <v>592.19999999999993</v>
      </c>
      <c r="D2138" s="126">
        <f>D2140+D2142+D2144+D2146+D2148+D2150+D2152+D2154+D2156+D2158+D2160+D2162+D2164+D2166+D2168+D2170+D2172+D2174+D2176+D2178+D2180+D2182+D2184+D2186+D2188+D2190+D2192+D2194+D2196+D2198+D2200+D2202+D2204+D2206+D2208+D2210+D2212+D2214+D2216+D2218+D2220+D2222+D2224+D2226+D2228+D2230+D2232+D2234+D2236+D2238+D2240+D2242+D2244+D2246</f>
        <v>360.49999999999994</v>
      </c>
      <c r="E2138" s="126">
        <f t="shared" si="427"/>
        <v>185.10000000000002</v>
      </c>
      <c r="F2138" s="126">
        <f t="shared" si="427"/>
        <v>0</v>
      </c>
      <c r="G2138" s="126">
        <f t="shared" si="427"/>
        <v>0</v>
      </c>
      <c r="H2138" s="126">
        <f t="shared" si="427"/>
        <v>0</v>
      </c>
      <c r="I2138" s="126">
        <f t="shared" si="427"/>
        <v>46.6</v>
      </c>
    </row>
    <row r="2139" spans="1:9" s="103" customFormat="1" ht="25.5" customHeight="1">
      <c r="A2139" s="66" t="s">
        <v>845</v>
      </c>
      <c r="B2139" s="113" t="s">
        <v>31</v>
      </c>
      <c r="C2139" s="78">
        <f t="shared" si="423"/>
        <v>5.4</v>
      </c>
      <c r="D2139" s="78">
        <v>5.4</v>
      </c>
      <c r="E2139" s="64">
        <v>0</v>
      </c>
      <c r="F2139" s="78">
        <v>0</v>
      </c>
      <c r="G2139" s="78">
        <v>0</v>
      </c>
      <c r="H2139" s="78">
        <v>0</v>
      </c>
      <c r="I2139" s="78">
        <v>0</v>
      </c>
    </row>
    <row r="2140" spans="1:9" s="103" customFormat="1">
      <c r="A2140" s="88"/>
      <c r="B2140" s="115" t="s">
        <v>32</v>
      </c>
      <c r="C2140" s="78">
        <f t="shared" si="423"/>
        <v>5.4</v>
      </c>
      <c r="D2140" s="78">
        <v>5.4</v>
      </c>
      <c r="E2140" s="64">
        <v>0</v>
      </c>
      <c r="F2140" s="78">
        <v>0</v>
      </c>
      <c r="G2140" s="78">
        <v>0</v>
      </c>
      <c r="H2140" s="78">
        <v>0</v>
      </c>
      <c r="I2140" s="78">
        <v>0</v>
      </c>
    </row>
    <row r="2141" spans="1:9" s="103" customFormat="1" ht="38.25" customHeight="1">
      <c r="A2141" s="66" t="s">
        <v>846</v>
      </c>
      <c r="B2141" s="113" t="s">
        <v>31</v>
      </c>
      <c r="C2141" s="78">
        <f t="shared" si="423"/>
        <v>2.74</v>
      </c>
      <c r="D2141" s="78">
        <v>2.74</v>
      </c>
      <c r="E2141" s="64">
        <v>0</v>
      </c>
      <c r="F2141" s="78">
        <v>0</v>
      </c>
      <c r="G2141" s="78">
        <v>0</v>
      </c>
      <c r="H2141" s="78">
        <v>0</v>
      </c>
      <c r="I2141" s="78">
        <v>0</v>
      </c>
    </row>
    <row r="2142" spans="1:9" s="103" customFormat="1">
      <c r="A2142" s="88"/>
      <c r="B2142" s="115" t="s">
        <v>32</v>
      </c>
      <c r="C2142" s="78">
        <f t="shared" si="423"/>
        <v>2.74</v>
      </c>
      <c r="D2142" s="78">
        <v>2.74</v>
      </c>
      <c r="E2142" s="64">
        <v>0</v>
      </c>
      <c r="F2142" s="78">
        <v>0</v>
      </c>
      <c r="G2142" s="78">
        <v>0</v>
      </c>
      <c r="H2142" s="78">
        <v>0</v>
      </c>
      <c r="I2142" s="78">
        <v>0</v>
      </c>
    </row>
    <row r="2143" spans="1:9" s="103" customFormat="1" ht="25.5" customHeight="1">
      <c r="A2143" s="66" t="s">
        <v>847</v>
      </c>
      <c r="B2143" s="113" t="s">
        <v>31</v>
      </c>
      <c r="C2143" s="78">
        <f t="shared" si="423"/>
        <v>2.74</v>
      </c>
      <c r="D2143" s="78">
        <v>2.74</v>
      </c>
      <c r="E2143" s="64">
        <v>0</v>
      </c>
      <c r="F2143" s="78">
        <v>0</v>
      </c>
      <c r="G2143" s="78">
        <v>0</v>
      </c>
      <c r="H2143" s="78">
        <v>0</v>
      </c>
      <c r="I2143" s="78">
        <v>0</v>
      </c>
    </row>
    <row r="2144" spans="1:9" s="103" customFormat="1">
      <c r="A2144" s="88"/>
      <c r="B2144" s="115" t="s">
        <v>32</v>
      </c>
      <c r="C2144" s="78">
        <f t="shared" si="423"/>
        <v>2.74</v>
      </c>
      <c r="D2144" s="78">
        <v>2.74</v>
      </c>
      <c r="E2144" s="64">
        <v>0</v>
      </c>
      <c r="F2144" s="78">
        <v>0</v>
      </c>
      <c r="G2144" s="78">
        <v>0</v>
      </c>
      <c r="H2144" s="78">
        <v>0</v>
      </c>
      <c r="I2144" s="78">
        <v>0</v>
      </c>
    </row>
    <row r="2145" spans="1:10" s="103" customFormat="1" ht="39" customHeight="1">
      <c r="A2145" s="66" t="s">
        <v>848</v>
      </c>
      <c r="B2145" s="113" t="s">
        <v>31</v>
      </c>
      <c r="C2145" s="78">
        <f t="shared" si="423"/>
        <v>5.35</v>
      </c>
      <c r="D2145" s="78">
        <v>5.35</v>
      </c>
      <c r="E2145" s="64">
        <v>0</v>
      </c>
      <c r="F2145" s="78">
        <v>0</v>
      </c>
      <c r="G2145" s="78">
        <v>0</v>
      </c>
      <c r="H2145" s="78">
        <v>0</v>
      </c>
      <c r="I2145" s="78">
        <v>0</v>
      </c>
    </row>
    <row r="2146" spans="1:10" s="103" customFormat="1">
      <c r="A2146" s="88"/>
      <c r="B2146" s="115" t="s">
        <v>32</v>
      </c>
      <c r="C2146" s="78">
        <f t="shared" si="423"/>
        <v>5.35</v>
      </c>
      <c r="D2146" s="78">
        <v>5.35</v>
      </c>
      <c r="E2146" s="64">
        <v>0</v>
      </c>
      <c r="F2146" s="78">
        <v>0</v>
      </c>
      <c r="G2146" s="78">
        <v>0</v>
      </c>
      <c r="H2146" s="78">
        <v>0</v>
      </c>
      <c r="I2146" s="78">
        <v>0</v>
      </c>
    </row>
    <row r="2147" spans="1:10" s="103" customFormat="1" ht="26.25" customHeight="1">
      <c r="A2147" s="66" t="s">
        <v>849</v>
      </c>
      <c r="B2147" s="113" t="s">
        <v>31</v>
      </c>
      <c r="C2147" s="78">
        <f t="shared" si="423"/>
        <v>5.4</v>
      </c>
      <c r="D2147" s="78">
        <v>5.4</v>
      </c>
      <c r="E2147" s="64">
        <v>0</v>
      </c>
      <c r="F2147" s="78">
        <v>0</v>
      </c>
      <c r="G2147" s="78">
        <v>0</v>
      </c>
      <c r="H2147" s="78">
        <v>0</v>
      </c>
      <c r="I2147" s="78">
        <v>0</v>
      </c>
    </row>
    <row r="2148" spans="1:10" s="103" customFormat="1">
      <c r="A2148" s="88"/>
      <c r="B2148" s="115" t="s">
        <v>32</v>
      </c>
      <c r="C2148" s="78">
        <f t="shared" si="423"/>
        <v>5.4</v>
      </c>
      <c r="D2148" s="78">
        <v>5.4</v>
      </c>
      <c r="E2148" s="64">
        <v>0</v>
      </c>
      <c r="F2148" s="78">
        <v>0</v>
      </c>
      <c r="G2148" s="78">
        <v>0</v>
      </c>
      <c r="H2148" s="78">
        <v>0</v>
      </c>
      <c r="I2148" s="78">
        <v>0</v>
      </c>
    </row>
    <row r="2149" spans="1:10" s="103" customFormat="1" ht="36.75" customHeight="1">
      <c r="A2149" s="379" t="s">
        <v>850</v>
      </c>
      <c r="B2149" s="113" t="s">
        <v>31</v>
      </c>
      <c r="C2149" s="78">
        <f t="shared" si="423"/>
        <v>2.74</v>
      </c>
      <c r="D2149" s="78">
        <v>2.74</v>
      </c>
      <c r="E2149" s="64">
        <v>0</v>
      </c>
      <c r="F2149" s="78">
        <v>0</v>
      </c>
      <c r="G2149" s="78">
        <v>0</v>
      </c>
      <c r="H2149" s="78">
        <v>0</v>
      </c>
      <c r="I2149" s="78">
        <v>0</v>
      </c>
    </row>
    <row r="2150" spans="1:10" s="103" customFormat="1">
      <c r="A2150" s="88"/>
      <c r="B2150" s="115" t="s">
        <v>32</v>
      </c>
      <c r="C2150" s="78">
        <f t="shared" si="423"/>
        <v>2.74</v>
      </c>
      <c r="D2150" s="78">
        <v>2.74</v>
      </c>
      <c r="E2150" s="64">
        <v>0</v>
      </c>
      <c r="F2150" s="78">
        <v>0</v>
      </c>
      <c r="G2150" s="78">
        <v>0</v>
      </c>
      <c r="H2150" s="78">
        <v>0</v>
      </c>
      <c r="I2150" s="78">
        <v>0</v>
      </c>
    </row>
    <row r="2151" spans="1:10" s="103" customFormat="1" ht="25.5" customHeight="1">
      <c r="A2151" s="66" t="s">
        <v>851</v>
      </c>
      <c r="B2151" s="113" t="s">
        <v>31</v>
      </c>
      <c r="C2151" s="78">
        <f t="shared" si="423"/>
        <v>5.4</v>
      </c>
      <c r="D2151" s="78">
        <v>5.4</v>
      </c>
      <c r="E2151" s="64">
        <v>0</v>
      </c>
      <c r="F2151" s="78">
        <v>0</v>
      </c>
      <c r="G2151" s="78">
        <v>0</v>
      </c>
      <c r="H2151" s="78">
        <v>0</v>
      </c>
      <c r="I2151" s="78">
        <v>0</v>
      </c>
    </row>
    <row r="2152" spans="1:10" s="103" customFormat="1">
      <c r="A2152" s="88"/>
      <c r="B2152" s="115" t="s">
        <v>32</v>
      </c>
      <c r="C2152" s="78">
        <f t="shared" si="423"/>
        <v>5.4</v>
      </c>
      <c r="D2152" s="78">
        <v>5.4</v>
      </c>
      <c r="E2152" s="64">
        <v>0</v>
      </c>
      <c r="F2152" s="78">
        <v>0</v>
      </c>
      <c r="G2152" s="78">
        <v>0</v>
      </c>
      <c r="H2152" s="78">
        <v>0</v>
      </c>
      <c r="I2152" s="78">
        <v>0</v>
      </c>
    </row>
    <row r="2153" spans="1:10" s="103" customFormat="1" ht="39.75" customHeight="1">
      <c r="A2153" s="66" t="s">
        <v>852</v>
      </c>
      <c r="B2153" s="113" t="s">
        <v>31</v>
      </c>
      <c r="C2153" s="78">
        <f t="shared" si="423"/>
        <v>2.74</v>
      </c>
      <c r="D2153" s="78">
        <v>2.74</v>
      </c>
      <c r="E2153" s="64">
        <v>0</v>
      </c>
      <c r="F2153" s="78">
        <v>0</v>
      </c>
      <c r="G2153" s="78">
        <v>0</v>
      </c>
      <c r="H2153" s="78">
        <v>0</v>
      </c>
      <c r="I2153" s="78">
        <v>0</v>
      </c>
    </row>
    <row r="2154" spans="1:10" s="103" customFormat="1">
      <c r="A2154" s="88"/>
      <c r="B2154" s="115" t="s">
        <v>32</v>
      </c>
      <c r="C2154" s="78">
        <f t="shared" si="423"/>
        <v>2.74</v>
      </c>
      <c r="D2154" s="78">
        <v>2.74</v>
      </c>
      <c r="E2154" s="64">
        <v>0</v>
      </c>
      <c r="F2154" s="78">
        <v>0</v>
      </c>
      <c r="G2154" s="78">
        <v>0</v>
      </c>
      <c r="H2154" s="78">
        <v>0</v>
      </c>
      <c r="I2154" s="78">
        <v>0</v>
      </c>
    </row>
    <row r="2155" spans="1:10" s="103" customFormat="1" ht="38.25" customHeight="1">
      <c r="A2155" s="346" t="s">
        <v>853</v>
      </c>
      <c r="B2155" s="113" t="s">
        <v>31</v>
      </c>
      <c r="C2155" s="78">
        <f t="shared" si="423"/>
        <v>2</v>
      </c>
      <c r="D2155" s="78">
        <v>2</v>
      </c>
      <c r="E2155" s="64">
        <v>0</v>
      </c>
      <c r="F2155" s="78">
        <v>0</v>
      </c>
      <c r="G2155" s="78">
        <v>0</v>
      </c>
      <c r="H2155" s="78">
        <v>0</v>
      </c>
      <c r="I2155" s="78">
        <v>0</v>
      </c>
      <c r="J2155" s="215"/>
    </row>
    <row r="2156" spans="1:10" s="103" customFormat="1" ht="17.25" customHeight="1">
      <c r="A2156" s="88"/>
      <c r="B2156" s="115" t="s">
        <v>32</v>
      </c>
      <c r="C2156" s="78">
        <f t="shared" si="423"/>
        <v>2</v>
      </c>
      <c r="D2156" s="78">
        <v>2</v>
      </c>
      <c r="E2156" s="64">
        <v>0</v>
      </c>
      <c r="F2156" s="78">
        <v>0</v>
      </c>
      <c r="G2156" s="78">
        <v>0</v>
      </c>
      <c r="H2156" s="78">
        <v>0</v>
      </c>
      <c r="I2156" s="78">
        <v>0</v>
      </c>
      <c r="J2156" s="215"/>
    </row>
    <row r="2157" spans="1:10" s="208" customFormat="1" ht="97.5" customHeight="1">
      <c r="A2157" s="376" t="s">
        <v>854</v>
      </c>
      <c r="B2157" s="325" t="s">
        <v>31</v>
      </c>
      <c r="C2157" s="78">
        <f t="shared" si="423"/>
        <v>51.29</v>
      </c>
      <c r="D2157" s="78">
        <v>35.82</v>
      </c>
      <c r="E2157" s="64">
        <v>0</v>
      </c>
      <c r="F2157" s="78">
        <v>0</v>
      </c>
      <c r="G2157" s="78">
        <v>0</v>
      </c>
      <c r="H2157" s="78">
        <v>0</v>
      </c>
      <c r="I2157" s="78">
        <v>15.47</v>
      </c>
    </row>
    <row r="2158" spans="1:10" s="208" customFormat="1" ht="15">
      <c r="A2158" s="326"/>
      <c r="B2158" s="327" t="s">
        <v>32</v>
      </c>
      <c r="C2158" s="78">
        <f t="shared" si="423"/>
        <v>51.29</v>
      </c>
      <c r="D2158" s="78">
        <v>35.82</v>
      </c>
      <c r="E2158" s="64">
        <v>0</v>
      </c>
      <c r="F2158" s="78">
        <v>0</v>
      </c>
      <c r="G2158" s="78">
        <v>0</v>
      </c>
      <c r="H2158" s="78">
        <v>0</v>
      </c>
      <c r="I2158" s="78">
        <v>15.47</v>
      </c>
    </row>
    <row r="2159" spans="1:10" s="206" customFormat="1" ht="90">
      <c r="A2159" s="176" t="s">
        <v>855</v>
      </c>
      <c r="B2159" s="328" t="s">
        <v>31</v>
      </c>
      <c r="C2159" s="78">
        <f t="shared" si="423"/>
        <v>51.6</v>
      </c>
      <c r="D2159" s="78">
        <v>35.82</v>
      </c>
      <c r="E2159" s="64">
        <v>0</v>
      </c>
      <c r="F2159" s="78">
        <v>0</v>
      </c>
      <c r="G2159" s="78">
        <v>0</v>
      </c>
      <c r="H2159" s="78">
        <v>0</v>
      </c>
      <c r="I2159" s="78">
        <v>15.78</v>
      </c>
    </row>
    <row r="2160" spans="1:10" s="206" customFormat="1" ht="15">
      <c r="A2160" s="329"/>
      <c r="B2160" s="219" t="s">
        <v>32</v>
      </c>
      <c r="C2160" s="78">
        <f t="shared" si="423"/>
        <v>51.6</v>
      </c>
      <c r="D2160" s="78">
        <v>35.82</v>
      </c>
      <c r="E2160" s="64">
        <v>0</v>
      </c>
      <c r="F2160" s="78">
        <v>0</v>
      </c>
      <c r="G2160" s="78">
        <v>0</v>
      </c>
      <c r="H2160" s="78">
        <v>0</v>
      </c>
      <c r="I2160" s="78">
        <v>15.78</v>
      </c>
    </row>
    <row r="2161" spans="1:9" s="208" customFormat="1" ht="90">
      <c r="A2161" s="176" t="s">
        <v>856</v>
      </c>
      <c r="B2161" s="325" t="s">
        <v>31</v>
      </c>
      <c r="C2161" s="78">
        <f t="shared" si="423"/>
        <v>51.17</v>
      </c>
      <c r="D2161" s="78">
        <v>35.82</v>
      </c>
      <c r="E2161" s="64">
        <v>0</v>
      </c>
      <c r="F2161" s="78">
        <v>0</v>
      </c>
      <c r="G2161" s="78">
        <v>0</v>
      </c>
      <c r="H2161" s="78">
        <v>0</v>
      </c>
      <c r="I2161" s="78">
        <v>15.35</v>
      </c>
    </row>
    <row r="2162" spans="1:9" s="208" customFormat="1" ht="15">
      <c r="A2162" s="326"/>
      <c r="B2162" s="327" t="s">
        <v>32</v>
      </c>
      <c r="C2162" s="78">
        <f t="shared" si="423"/>
        <v>51.17</v>
      </c>
      <c r="D2162" s="78">
        <v>35.82</v>
      </c>
      <c r="E2162" s="64">
        <v>0</v>
      </c>
      <c r="F2162" s="78">
        <v>0</v>
      </c>
      <c r="G2162" s="78">
        <v>0</v>
      </c>
      <c r="H2162" s="78">
        <v>0</v>
      </c>
      <c r="I2162" s="78">
        <v>15.35</v>
      </c>
    </row>
    <row r="2163" spans="1:9" s="127" customFormat="1" ht="38.25">
      <c r="A2163" s="240" t="s">
        <v>857</v>
      </c>
      <c r="B2163" s="63" t="s">
        <v>31</v>
      </c>
      <c r="C2163" s="78">
        <f t="shared" si="423"/>
        <v>65.5</v>
      </c>
      <c r="D2163" s="78">
        <v>65.5</v>
      </c>
      <c r="E2163" s="64">
        <v>0</v>
      </c>
      <c r="F2163" s="78">
        <v>0</v>
      </c>
      <c r="G2163" s="78">
        <v>0</v>
      </c>
      <c r="H2163" s="78">
        <v>0</v>
      </c>
      <c r="I2163" s="78">
        <v>0</v>
      </c>
    </row>
    <row r="2164" spans="1:9" s="127" customFormat="1">
      <c r="A2164" s="12"/>
      <c r="B2164" s="62" t="s">
        <v>32</v>
      </c>
      <c r="C2164" s="78">
        <f t="shared" si="423"/>
        <v>65.5</v>
      </c>
      <c r="D2164" s="78">
        <v>65.5</v>
      </c>
      <c r="E2164" s="64">
        <v>0</v>
      </c>
      <c r="F2164" s="78">
        <v>0</v>
      </c>
      <c r="G2164" s="78">
        <v>0</v>
      </c>
      <c r="H2164" s="78">
        <v>0</v>
      </c>
      <c r="I2164" s="78">
        <v>0</v>
      </c>
    </row>
    <row r="2165" spans="1:9" s="206" customFormat="1" ht="30">
      <c r="A2165" s="367" t="s">
        <v>858</v>
      </c>
      <c r="B2165" s="63" t="s">
        <v>31</v>
      </c>
      <c r="C2165" s="78">
        <f t="shared" si="423"/>
        <v>5.95</v>
      </c>
      <c r="D2165" s="78">
        <v>5.95</v>
      </c>
      <c r="E2165" s="64">
        <v>0</v>
      </c>
      <c r="F2165" s="78">
        <v>0</v>
      </c>
      <c r="G2165" s="78">
        <v>0</v>
      </c>
      <c r="H2165" s="78">
        <v>0</v>
      </c>
      <c r="I2165" s="78">
        <v>0</v>
      </c>
    </row>
    <row r="2166" spans="1:9" s="127" customFormat="1">
      <c r="A2166" s="12"/>
      <c r="B2166" s="62" t="s">
        <v>32</v>
      </c>
      <c r="C2166" s="78">
        <f t="shared" si="423"/>
        <v>5.95</v>
      </c>
      <c r="D2166" s="78">
        <v>5.95</v>
      </c>
      <c r="E2166" s="64">
        <v>0</v>
      </c>
      <c r="F2166" s="78">
        <v>0</v>
      </c>
      <c r="G2166" s="78">
        <v>0</v>
      </c>
      <c r="H2166" s="78">
        <v>0</v>
      </c>
      <c r="I2166" s="78">
        <v>0</v>
      </c>
    </row>
    <row r="2167" spans="1:9" s="206" customFormat="1" ht="51">
      <c r="A2167" s="336" t="s">
        <v>859</v>
      </c>
      <c r="B2167" s="63" t="s">
        <v>31</v>
      </c>
      <c r="C2167" s="78">
        <f t="shared" si="423"/>
        <v>7.74</v>
      </c>
      <c r="D2167" s="78">
        <v>7.74</v>
      </c>
      <c r="E2167" s="64">
        <v>0</v>
      </c>
      <c r="F2167" s="78">
        <v>0</v>
      </c>
      <c r="G2167" s="78">
        <v>0</v>
      </c>
      <c r="H2167" s="78">
        <v>0</v>
      </c>
      <c r="I2167" s="78">
        <v>0</v>
      </c>
    </row>
    <row r="2168" spans="1:9" s="127" customFormat="1">
      <c r="A2168" s="12"/>
      <c r="B2168" s="62" t="s">
        <v>32</v>
      </c>
      <c r="C2168" s="78">
        <f t="shared" si="423"/>
        <v>7.74</v>
      </c>
      <c r="D2168" s="78">
        <v>7.74</v>
      </c>
      <c r="E2168" s="64">
        <v>0</v>
      </c>
      <c r="F2168" s="78">
        <v>0</v>
      </c>
      <c r="G2168" s="78">
        <v>0</v>
      </c>
      <c r="H2168" s="78">
        <v>0</v>
      </c>
      <c r="I2168" s="78">
        <v>0</v>
      </c>
    </row>
    <row r="2169" spans="1:9" s="206" customFormat="1" ht="15">
      <c r="A2169" s="366" t="s">
        <v>860</v>
      </c>
      <c r="B2169" s="63" t="s">
        <v>31</v>
      </c>
      <c r="C2169" s="78">
        <f t="shared" si="423"/>
        <v>1.3</v>
      </c>
      <c r="D2169" s="78">
        <v>1.3</v>
      </c>
      <c r="E2169" s="64">
        <v>0</v>
      </c>
      <c r="F2169" s="78">
        <v>0</v>
      </c>
      <c r="G2169" s="78">
        <v>0</v>
      </c>
      <c r="H2169" s="78">
        <v>0</v>
      </c>
      <c r="I2169" s="78">
        <v>0</v>
      </c>
    </row>
    <row r="2170" spans="1:9" s="127" customFormat="1">
      <c r="A2170" s="12"/>
      <c r="B2170" s="62" t="s">
        <v>32</v>
      </c>
      <c r="C2170" s="78">
        <f t="shared" si="423"/>
        <v>1.3</v>
      </c>
      <c r="D2170" s="78">
        <v>1.3</v>
      </c>
      <c r="E2170" s="64">
        <v>0</v>
      </c>
      <c r="F2170" s="78">
        <v>0</v>
      </c>
      <c r="G2170" s="78">
        <v>0</v>
      </c>
      <c r="H2170" s="78">
        <v>0</v>
      </c>
      <c r="I2170" s="78">
        <v>0</v>
      </c>
    </row>
    <row r="2171" spans="1:9" s="260" customFormat="1" ht="30" customHeight="1">
      <c r="A2171" s="541" t="s">
        <v>861</v>
      </c>
      <c r="B2171" s="241" t="s">
        <v>31</v>
      </c>
      <c r="C2171" s="253">
        <f t="shared" si="423"/>
        <v>3</v>
      </c>
      <c r="D2171" s="253">
        <v>3</v>
      </c>
      <c r="E2171" s="253">
        <v>0</v>
      </c>
      <c r="F2171" s="253">
        <v>0</v>
      </c>
      <c r="G2171" s="253">
        <v>0</v>
      </c>
      <c r="H2171" s="253">
        <v>0</v>
      </c>
      <c r="I2171" s="253">
        <v>0</v>
      </c>
    </row>
    <row r="2172" spans="1:9" s="260" customFormat="1">
      <c r="A2172" s="217"/>
      <c r="B2172" s="228" t="s">
        <v>32</v>
      </c>
      <c r="C2172" s="253">
        <f t="shared" si="423"/>
        <v>3</v>
      </c>
      <c r="D2172" s="253">
        <v>3</v>
      </c>
      <c r="E2172" s="253">
        <v>0</v>
      </c>
      <c r="F2172" s="253">
        <v>0</v>
      </c>
      <c r="G2172" s="253">
        <v>0</v>
      </c>
      <c r="H2172" s="253">
        <v>0</v>
      </c>
      <c r="I2172" s="253">
        <v>0</v>
      </c>
    </row>
    <row r="2173" spans="1:9" s="260" customFormat="1" ht="15">
      <c r="A2173" s="543" t="s">
        <v>862</v>
      </c>
      <c r="B2173" s="241" t="s">
        <v>31</v>
      </c>
      <c r="C2173" s="253">
        <f t="shared" si="423"/>
        <v>0.55000000000000004</v>
      </c>
      <c r="D2173" s="253">
        <v>0.55000000000000004</v>
      </c>
      <c r="E2173" s="253">
        <v>0</v>
      </c>
      <c r="F2173" s="253">
        <v>0</v>
      </c>
      <c r="G2173" s="253">
        <v>0</v>
      </c>
      <c r="H2173" s="253">
        <v>0</v>
      </c>
      <c r="I2173" s="253">
        <v>0</v>
      </c>
    </row>
    <row r="2174" spans="1:9" s="260" customFormat="1">
      <c r="A2174" s="217"/>
      <c r="B2174" s="228" t="s">
        <v>32</v>
      </c>
      <c r="C2174" s="253">
        <f t="shared" si="423"/>
        <v>0.55000000000000004</v>
      </c>
      <c r="D2174" s="253">
        <v>0.55000000000000004</v>
      </c>
      <c r="E2174" s="253">
        <v>0</v>
      </c>
      <c r="F2174" s="253">
        <v>0</v>
      </c>
      <c r="G2174" s="253">
        <v>0</v>
      </c>
      <c r="H2174" s="253">
        <v>0</v>
      </c>
      <c r="I2174" s="253">
        <v>0</v>
      </c>
    </row>
    <row r="2175" spans="1:9" s="260" customFormat="1" ht="15" customHeight="1">
      <c r="A2175" s="542" t="s">
        <v>863</v>
      </c>
      <c r="B2175" s="241" t="s">
        <v>31</v>
      </c>
      <c r="C2175" s="253">
        <f t="shared" si="423"/>
        <v>2.14</v>
      </c>
      <c r="D2175" s="253">
        <v>2.14</v>
      </c>
      <c r="E2175" s="253">
        <v>0</v>
      </c>
      <c r="F2175" s="253">
        <v>0</v>
      </c>
      <c r="G2175" s="253">
        <v>0</v>
      </c>
      <c r="H2175" s="253">
        <v>0</v>
      </c>
      <c r="I2175" s="253">
        <v>0</v>
      </c>
    </row>
    <row r="2176" spans="1:9" s="260" customFormat="1">
      <c r="A2176" s="217"/>
      <c r="B2176" s="228" t="s">
        <v>32</v>
      </c>
      <c r="C2176" s="253">
        <f t="shared" si="423"/>
        <v>2.14</v>
      </c>
      <c r="D2176" s="253">
        <v>2.14</v>
      </c>
      <c r="E2176" s="253">
        <v>0</v>
      </c>
      <c r="F2176" s="253">
        <v>0</v>
      </c>
      <c r="G2176" s="253">
        <v>0</v>
      </c>
      <c r="H2176" s="253">
        <v>0</v>
      </c>
      <c r="I2176" s="253">
        <v>0</v>
      </c>
    </row>
    <row r="2177" spans="1:9" s="260" customFormat="1" ht="15">
      <c r="A2177" s="517" t="s">
        <v>864</v>
      </c>
      <c r="B2177" s="241" t="s">
        <v>31</v>
      </c>
      <c r="C2177" s="253">
        <f t="shared" si="423"/>
        <v>0.55000000000000004</v>
      </c>
      <c r="D2177" s="253">
        <v>0.55000000000000004</v>
      </c>
      <c r="E2177" s="253">
        <v>0</v>
      </c>
      <c r="F2177" s="253">
        <v>0</v>
      </c>
      <c r="G2177" s="253">
        <v>0</v>
      </c>
      <c r="H2177" s="253">
        <v>0</v>
      </c>
      <c r="I2177" s="253">
        <v>0</v>
      </c>
    </row>
    <row r="2178" spans="1:9" s="260" customFormat="1">
      <c r="A2178" s="217"/>
      <c r="B2178" s="228" t="s">
        <v>32</v>
      </c>
      <c r="C2178" s="253">
        <f t="shared" si="423"/>
        <v>0.55000000000000004</v>
      </c>
      <c r="D2178" s="253">
        <v>0.55000000000000004</v>
      </c>
      <c r="E2178" s="253">
        <v>0</v>
      </c>
      <c r="F2178" s="253">
        <v>0</v>
      </c>
      <c r="G2178" s="253">
        <v>0</v>
      </c>
      <c r="H2178" s="253">
        <v>0</v>
      </c>
      <c r="I2178" s="253">
        <v>0</v>
      </c>
    </row>
    <row r="2179" spans="1:9" s="260" customFormat="1" ht="14.25" customHeight="1">
      <c r="A2179" s="517" t="s">
        <v>865</v>
      </c>
      <c r="B2179" s="241" t="s">
        <v>31</v>
      </c>
      <c r="C2179" s="253">
        <f t="shared" si="423"/>
        <v>4.76</v>
      </c>
      <c r="D2179" s="253">
        <v>4.76</v>
      </c>
      <c r="E2179" s="253">
        <v>0</v>
      </c>
      <c r="F2179" s="253">
        <v>0</v>
      </c>
      <c r="G2179" s="253">
        <v>0</v>
      </c>
      <c r="H2179" s="253">
        <v>0</v>
      </c>
      <c r="I2179" s="253">
        <v>0</v>
      </c>
    </row>
    <row r="2180" spans="1:9" s="127" customFormat="1">
      <c r="A2180" s="12"/>
      <c r="B2180" s="62" t="s">
        <v>32</v>
      </c>
      <c r="C2180" s="78">
        <f t="shared" si="423"/>
        <v>4.76</v>
      </c>
      <c r="D2180" s="78">
        <v>4.76</v>
      </c>
      <c r="E2180" s="64">
        <v>0</v>
      </c>
      <c r="F2180" s="78">
        <v>0</v>
      </c>
      <c r="G2180" s="78">
        <v>0</v>
      </c>
      <c r="H2180" s="78">
        <v>0</v>
      </c>
      <c r="I2180" s="78">
        <v>0</v>
      </c>
    </row>
    <row r="2181" spans="1:9" s="260" customFormat="1" ht="15">
      <c r="A2181" s="517" t="s">
        <v>866</v>
      </c>
      <c r="B2181" s="241" t="s">
        <v>31</v>
      </c>
      <c r="C2181" s="253">
        <f t="shared" si="423"/>
        <v>0.7</v>
      </c>
      <c r="D2181" s="253">
        <v>0.7</v>
      </c>
      <c r="E2181" s="253">
        <v>0</v>
      </c>
      <c r="F2181" s="253">
        <v>0</v>
      </c>
      <c r="G2181" s="253">
        <v>0</v>
      </c>
      <c r="H2181" s="253">
        <v>0</v>
      </c>
      <c r="I2181" s="253">
        <v>0</v>
      </c>
    </row>
    <row r="2182" spans="1:9" s="260" customFormat="1">
      <c r="A2182" s="217"/>
      <c r="B2182" s="228" t="s">
        <v>32</v>
      </c>
      <c r="C2182" s="253">
        <f t="shared" si="423"/>
        <v>0.7</v>
      </c>
      <c r="D2182" s="253">
        <v>0.7</v>
      </c>
      <c r="E2182" s="253">
        <v>0</v>
      </c>
      <c r="F2182" s="253">
        <v>0</v>
      </c>
      <c r="G2182" s="253">
        <v>0</v>
      </c>
      <c r="H2182" s="253">
        <v>0</v>
      </c>
      <c r="I2182" s="253">
        <v>0</v>
      </c>
    </row>
    <row r="2183" spans="1:9" s="260" customFormat="1" ht="14.25" customHeight="1">
      <c r="A2183" s="542" t="s">
        <v>867</v>
      </c>
      <c r="B2183" s="241" t="s">
        <v>31</v>
      </c>
      <c r="C2183" s="253">
        <f t="shared" si="423"/>
        <v>1.6</v>
      </c>
      <c r="D2183" s="253">
        <v>1.6</v>
      </c>
      <c r="E2183" s="253">
        <v>0</v>
      </c>
      <c r="F2183" s="253">
        <v>0</v>
      </c>
      <c r="G2183" s="253">
        <v>0</v>
      </c>
      <c r="H2183" s="253">
        <v>0</v>
      </c>
      <c r="I2183" s="253">
        <v>0</v>
      </c>
    </row>
    <row r="2184" spans="1:9" s="260" customFormat="1">
      <c r="A2184" s="217"/>
      <c r="B2184" s="228" t="s">
        <v>32</v>
      </c>
      <c r="C2184" s="253">
        <f t="shared" si="423"/>
        <v>1.6</v>
      </c>
      <c r="D2184" s="253">
        <v>1.6</v>
      </c>
      <c r="E2184" s="253">
        <v>0</v>
      </c>
      <c r="F2184" s="253">
        <v>0</v>
      </c>
      <c r="G2184" s="253">
        <v>0</v>
      </c>
      <c r="H2184" s="253">
        <v>0</v>
      </c>
      <c r="I2184" s="253">
        <v>0</v>
      </c>
    </row>
    <row r="2185" spans="1:9" s="260" customFormat="1" ht="15.75" customHeight="1">
      <c r="A2185" s="544" t="s">
        <v>868</v>
      </c>
      <c r="B2185" s="241" t="s">
        <v>31</v>
      </c>
      <c r="C2185" s="253">
        <f t="shared" si="423"/>
        <v>3.7</v>
      </c>
      <c r="D2185" s="253">
        <v>3.7</v>
      </c>
      <c r="E2185" s="253">
        <v>0</v>
      </c>
      <c r="F2185" s="253">
        <v>0</v>
      </c>
      <c r="G2185" s="253">
        <v>0</v>
      </c>
      <c r="H2185" s="253">
        <v>0</v>
      </c>
      <c r="I2185" s="253">
        <v>0</v>
      </c>
    </row>
    <row r="2186" spans="1:9" s="260" customFormat="1">
      <c r="A2186" s="217"/>
      <c r="B2186" s="228" t="s">
        <v>32</v>
      </c>
      <c r="C2186" s="253">
        <f t="shared" si="423"/>
        <v>3.7</v>
      </c>
      <c r="D2186" s="253">
        <v>3.7</v>
      </c>
      <c r="E2186" s="253">
        <v>0</v>
      </c>
      <c r="F2186" s="253">
        <v>0</v>
      </c>
      <c r="G2186" s="253">
        <v>0</v>
      </c>
      <c r="H2186" s="253">
        <v>0</v>
      </c>
      <c r="I2186" s="253">
        <v>0</v>
      </c>
    </row>
    <row r="2187" spans="1:9" s="260" customFormat="1" ht="30">
      <c r="A2187" s="545" t="s">
        <v>869</v>
      </c>
      <c r="B2187" s="241" t="s">
        <v>31</v>
      </c>
      <c r="C2187" s="253">
        <f t="shared" si="423"/>
        <v>53</v>
      </c>
      <c r="D2187" s="253">
        <v>53</v>
      </c>
      <c r="E2187" s="253">
        <v>0</v>
      </c>
      <c r="F2187" s="253">
        <v>0</v>
      </c>
      <c r="G2187" s="253">
        <v>0</v>
      </c>
      <c r="H2187" s="253">
        <v>0</v>
      </c>
      <c r="I2187" s="253">
        <v>0</v>
      </c>
    </row>
    <row r="2188" spans="1:9" s="127" customFormat="1">
      <c r="A2188" s="12"/>
      <c r="B2188" s="62" t="s">
        <v>32</v>
      </c>
      <c r="C2188" s="78">
        <f t="shared" si="423"/>
        <v>53</v>
      </c>
      <c r="D2188" s="78">
        <v>53</v>
      </c>
      <c r="E2188" s="64">
        <v>0</v>
      </c>
      <c r="F2188" s="78">
        <v>0</v>
      </c>
      <c r="G2188" s="78">
        <v>0</v>
      </c>
      <c r="H2188" s="78">
        <v>0</v>
      </c>
      <c r="I2188" s="78">
        <v>0</v>
      </c>
    </row>
    <row r="2189" spans="1:9" s="260" customFormat="1" ht="15">
      <c r="A2189" s="517" t="s">
        <v>870</v>
      </c>
      <c r="B2189" s="241" t="s">
        <v>31</v>
      </c>
      <c r="C2189" s="253">
        <f t="shared" si="423"/>
        <v>2.74</v>
      </c>
      <c r="D2189" s="253">
        <v>2.74</v>
      </c>
      <c r="E2189" s="253">
        <v>0</v>
      </c>
      <c r="F2189" s="253">
        <v>0</v>
      </c>
      <c r="G2189" s="253">
        <v>0</v>
      </c>
      <c r="H2189" s="253">
        <v>0</v>
      </c>
      <c r="I2189" s="253">
        <v>0</v>
      </c>
    </row>
    <row r="2190" spans="1:9" s="260" customFormat="1">
      <c r="A2190" s="217"/>
      <c r="B2190" s="228" t="s">
        <v>32</v>
      </c>
      <c r="C2190" s="253">
        <f t="shared" si="423"/>
        <v>2.74</v>
      </c>
      <c r="D2190" s="253">
        <v>2.74</v>
      </c>
      <c r="E2190" s="253">
        <v>0</v>
      </c>
      <c r="F2190" s="253">
        <v>0</v>
      </c>
      <c r="G2190" s="253">
        <v>0</v>
      </c>
      <c r="H2190" s="253">
        <v>0</v>
      </c>
      <c r="I2190" s="253">
        <v>0</v>
      </c>
    </row>
    <row r="2191" spans="1:9" s="260" customFormat="1" ht="15.75" customHeight="1">
      <c r="A2191" s="517" t="s">
        <v>871</v>
      </c>
      <c r="B2191" s="241" t="s">
        <v>31</v>
      </c>
      <c r="C2191" s="253">
        <f t="shared" si="423"/>
        <v>2.38</v>
      </c>
      <c r="D2191" s="253">
        <v>2.38</v>
      </c>
      <c r="E2191" s="253">
        <v>0</v>
      </c>
      <c r="F2191" s="253">
        <v>0</v>
      </c>
      <c r="G2191" s="253">
        <v>0</v>
      </c>
      <c r="H2191" s="253">
        <v>0</v>
      </c>
      <c r="I2191" s="253">
        <v>0</v>
      </c>
    </row>
    <row r="2192" spans="1:9" s="260" customFormat="1">
      <c r="A2192" s="217"/>
      <c r="B2192" s="228" t="s">
        <v>32</v>
      </c>
      <c r="C2192" s="253">
        <f t="shared" si="423"/>
        <v>2.38</v>
      </c>
      <c r="D2192" s="253">
        <v>2.38</v>
      </c>
      <c r="E2192" s="253">
        <v>0</v>
      </c>
      <c r="F2192" s="253">
        <v>0</v>
      </c>
      <c r="G2192" s="253">
        <v>0</v>
      </c>
      <c r="H2192" s="253">
        <v>0</v>
      </c>
      <c r="I2192" s="253">
        <v>0</v>
      </c>
    </row>
    <row r="2193" spans="1:9" s="260" customFormat="1" ht="15">
      <c r="A2193" s="546" t="s">
        <v>872</v>
      </c>
      <c r="B2193" s="241" t="s">
        <v>31</v>
      </c>
      <c r="C2193" s="253">
        <f t="shared" si="423"/>
        <v>2.74</v>
      </c>
      <c r="D2193" s="253">
        <v>2.74</v>
      </c>
      <c r="E2193" s="253">
        <v>0</v>
      </c>
      <c r="F2193" s="253">
        <v>0</v>
      </c>
      <c r="G2193" s="253">
        <v>0</v>
      </c>
      <c r="H2193" s="253">
        <v>0</v>
      </c>
      <c r="I2193" s="253">
        <v>0</v>
      </c>
    </row>
    <row r="2194" spans="1:9" s="260" customFormat="1" ht="14.25">
      <c r="A2194" s="435"/>
      <c r="B2194" s="228" t="s">
        <v>32</v>
      </c>
      <c r="C2194" s="253">
        <f t="shared" si="423"/>
        <v>2.74</v>
      </c>
      <c r="D2194" s="253">
        <v>2.74</v>
      </c>
      <c r="E2194" s="253">
        <v>0</v>
      </c>
      <c r="F2194" s="253">
        <v>0</v>
      </c>
      <c r="G2194" s="253">
        <v>0</v>
      </c>
      <c r="H2194" s="253">
        <v>0</v>
      </c>
      <c r="I2194" s="253">
        <v>0</v>
      </c>
    </row>
    <row r="2195" spans="1:9" s="260" customFormat="1" ht="27.75" customHeight="1">
      <c r="A2195" s="546" t="s">
        <v>873</v>
      </c>
      <c r="B2195" s="241" t="s">
        <v>31</v>
      </c>
      <c r="C2195" s="253">
        <f t="shared" si="423"/>
        <v>42</v>
      </c>
      <c r="D2195" s="253">
        <v>42</v>
      </c>
      <c r="E2195" s="253">
        <v>0</v>
      </c>
      <c r="F2195" s="253">
        <v>0</v>
      </c>
      <c r="G2195" s="253">
        <v>0</v>
      </c>
      <c r="H2195" s="253">
        <v>0</v>
      </c>
      <c r="I2195" s="253">
        <v>0</v>
      </c>
    </row>
    <row r="2196" spans="1:9" s="127" customFormat="1" ht="14.25">
      <c r="A2196" s="348"/>
      <c r="B2196" s="62" t="s">
        <v>32</v>
      </c>
      <c r="C2196" s="78">
        <f t="shared" si="423"/>
        <v>42</v>
      </c>
      <c r="D2196" s="78">
        <v>42</v>
      </c>
      <c r="E2196" s="64">
        <v>0</v>
      </c>
      <c r="F2196" s="78">
        <v>0</v>
      </c>
      <c r="G2196" s="78">
        <v>0</v>
      </c>
      <c r="H2196" s="78">
        <v>0</v>
      </c>
      <c r="I2196" s="78">
        <v>0</v>
      </c>
    </row>
    <row r="2197" spans="1:9" s="260" customFormat="1" ht="15.75" customHeight="1">
      <c r="A2197" s="546" t="s">
        <v>874</v>
      </c>
      <c r="B2197" s="241" t="s">
        <v>31</v>
      </c>
      <c r="C2197" s="253">
        <f t="shared" si="423"/>
        <v>2.2999999999999998</v>
      </c>
      <c r="D2197" s="253">
        <v>2.2999999999999998</v>
      </c>
      <c r="E2197" s="253">
        <v>0</v>
      </c>
      <c r="F2197" s="253">
        <v>0</v>
      </c>
      <c r="G2197" s="253">
        <v>0</v>
      </c>
      <c r="H2197" s="253">
        <v>0</v>
      </c>
      <c r="I2197" s="253">
        <v>0</v>
      </c>
    </row>
    <row r="2198" spans="1:9" s="260" customFormat="1" ht="14.25">
      <c r="A2198" s="435"/>
      <c r="B2198" s="228" t="s">
        <v>32</v>
      </c>
      <c r="C2198" s="253">
        <f t="shared" si="423"/>
        <v>2.2999999999999998</v>
      </c>
      <c r="D2198" s="253">
        <v>2.2999999999999998</v>
      </c>
      <c r="E2198" s="253">
        <v>0</v>
      </c>
      <c r="F2198" s="253">
        <v>0</v>
      </c>
      <c r="G2198" s="253">
        <v>0</v>
      </c>
      <c r="H2198" s="253">
        <v>0</v>
      </c>
      <c r="I2198" s="253">
        <v>0</v>
      </c>
    </row>
    <row r="2199" spans="1:9" s="260" customFormat="1" ht="15">
      <c r="A2199" s="546" t="s">
        <v>875</v>
      </c>
      <c r="B2199" s="241" t="s">
        <v>31</v>
      </c>
      <c r="C2199" s="253">
        <f t="shared" si="423"/>
        <v>2.7</v>
      </c>
      <c r="D2199" s="253">
        <v>2.7</v>
      </c>
      <c r="E2199" s="253">
        <v>0</v>
      </c>
      <c r="F2199" s="253">
        <v>0</v>
      </c>
      <c r="G2199" s="253">
        <v>0</v>
      </c>
      <c r="H2199" s="253">
        <v>0</v>
      </c>
      <c r="I2199" s="253">
        <v>0</v>
      </c>
    </row>
    <row r="2200" spans="1:9" s="260" customFormat="1" ht="14.25">
      <c r="A2200" s="435"/>
      <c r="B2200" s="228" t="s">
        <v>32</v>
      </c>
      <c r="C2200" s="253">
        <f t="shared" si="423"/>
        <v>2.7</v>
      </c>
      <c r="D2200" s="253">
        <v>2.7</v>
      </c>
      <c r="E2200" s="253">
        <v>0</v>
      </c>
      <c r="F2200" s="253">
        <v>0</v>
      </c>
      <c r="G2200" s="253">
        <v>0</v>
      </c>
      <c r="H2200" s="253">
        <v>0</v>
      </c>
      <c r="I2200" s="253">
        <v>0</v>
      </c>
    </row>
    <row r="2201" spans="1:9" s="260" customFormat="1" ht="15">
      <c r="A2201" s="546" t="s">
        <v>876</v>
      </c>
      <c r="B2201" s="241" t="s">
        <v>31</v>
      </c>
      <c r="C2201" s="253">
        <f t="shared" si="423"/>
        <v>1.6</v>
      </c>
      <c r="D2201" s="253">
        <v>1.6</v>
      </c>
      <c r="E2201" s="253">
        <v>0</v>
      </c>
      <c r="F2201" s="253">
        <v>0</v>
      </c>
      <c r="G2201" s="253">
        <v>0</v>
      </c>
      <c r="H2201" s="253">
        <v>0</v>
      </c>
      <c r="I2201" s="253">
        <v>0</v>
      </c>
    </row>
    <row r="2202" spans="1:9" s="260" customFormat="1" ht="14.25">
      <c r="A2202" s="435"/>
      <c r="B2202" s="228" t="s">
        <v>32</v>
      </c>
      <c r="C2202" s="253">
        <f t="shared" si="423"/>
        <v>1.6</v>
      </c>
      <c r="D2202" s="253">
        <v>1.6</v>
      </c>
      <c r="E2202" s="253">
        <v>0</v>
      </c>
      <c r="F2202" s="253">
        <v>0</v>
      </c>
      <c r="G2202" s="253">
        <v>0</v>
      </c>
      <c r="H2202" s="253">
        <v>0</v>
      </c>
      <c r="I2202" s="253">
        <v>0</v>
      </c>
    </row>
    <row r="2203" spans="1:9" s="260" customFormat="1" ht="15.75" customHeight="1">
      <c r="A2203" s="546" t="s">
        <v>877</v>
      </c>
      <c r="B2203" s="241" t="s">
        <v>31</v>
      </c>
      <c r="C2203" s="253">
        <f t="shared" si="423"/>
        <v>2.7</v>
      </c>
      <c r="D2203" s="253">
        <v>2.7</v>
      </c>
      <c r="E2203" s="253">
        <v>0</v>
      </c>
      <c r="F2203" s="253">
        <v>0</v>
      </c>
      <c r="G2203" s="253">
        <v>0</v>
      </c>
      <c r="H2203" s="253">
        <v>0</v>
      </c>
      <c r="I2203" s="253">
        <v>0</v>
      </c>
    </row>
    <row r="2204" spans="1:9" s="260" customFormat="1" ht="14.25">
      <c r="A2204" s="435"/>
      <c r="B2204" s="228" t="s">
        <v>32</v>
      </c>
      <c r="C2204" s="253">
        <f t="shared" si="423"/>
        <v>2.7</v>
      </c>
      <c r="D2204" s="253">
        <v>2.7</v>
      </c>
      <c r="E2204" s="253">
        <v>0</v>
      </c>
      <c r="F2204" s="253">
        <v>0</v>
      </c>
      <c r="G2204" s="253">
        <v>0</v>
      </c>
      <c r="H2204" s="253">
        <v>0</v>
      </c>
      <c r="I2204" s="253">
        <v>0</v>
      </c>
    </row>
    <row r="2205" spans="1:9" s="260" customFormat="1" ht="15">
      <c r="A2205" s="546" t="s">
        <v>878</v>
      </c>
      <c r="B2205" s="241" t="s">
        <v>31</v>
      </c>
      <c r="C2205" s="253">
        <f t="shared" si="423"/>
        <v>1.9</v>
      </c>
      <c r="D2205" s="253">
        <v>1.9</v>
      </c>
      <c r="E2205" s="253">
        <v>0</v>
      </c>
      <c r="F2205" s="253">
        <v>0</v>
      </c>
      <c r="G2205" s="253">
        <v>0</v>
      </c>
      <c r="H2205" s="253">
        <v>0</v>
      </c>
      <c r="I2205" s="253">
        <v>0</v>
      </c>
    </row>
    <row r="2206" spans="1:9" s="260" customFormat="1" ht="14.25">
      <c r="A2206" s="435"/>
      <c r="B2206" s="228" t="s">
        <v>32</v>
      </c>
      <c r="C2206" s="253">
        <f t="shared" si="423"/>
        <v>1.9</v>
      </c>
      <c r="D2206" s="253">
        <v>1.9</v>
      </c>
      <c r="E2206" s="253">
        <v>0</v>
      </c>
      <c r="F2206" s="253">
        <v>0</v>
      </c>
      <c r="G2206" s="253">
        <v>0</v>
      </c>
      <c r="H2206" s="253">
        <v>0</v>
      </c>
      <c r="I2206" s="253">
        <v>0</v>
      </c>
    </row>
    <row r="2207" spans="1:9" s="260" customFormat="1" ht="15">
      <c r="A2207" s="546" t="s">
        <v>879</v>
      </c>
      <c r="B2207" s="241" t="s">
        <v>31</v>
      </c>
      <c r="C2207" s="253">
        <f t="shared" si="423"/>
        <v>1.9</v>
      </c>
      <c r="D2207" s="253">
        <v>1.9</v>
      </c>
      <c r="E2207" s="253">
        <v>0</v>
      </c>
      <c r="F2207" s="253">
        <v>0</v>
      </c>
      <c r="G2207" s="253">
        <v>0</v>
      </c>
      <c r="H2207" s="253">
        <v>0</v>
      </c>
      <c r="I2207" s="253">
        <v>0</v>
      </c>
    </row>
    <row r="2208" spans="1:9" s="260" customFormat="1" ht="14.25">
      <c r="A2208" s="435"/>
      <c r="B2208" s="228" t="s">
        <v>32</v>
      </c>
      <c r="C2208" s="253">
        <f t="shared" si="423"/>
        <v>1.9</v>
      </c>
      <c r="D2208" s="253">
        <v>1.9</v>
      </c>
      <c r="E2208" s="253">
        <v>0</v>
      </c>
      <c r="F2208" s="253">
        <v>0</v>
      </c>
      <c r="G2208" s="253">
        <v>0</v>
      </c>
      <c r="H2208" s="253">
        <v>0</v>
      </c>
      <c r="I2208" s="253">
        <v>0</v>
      </c>
    </row>
    <row r="2209" spans="1:9" s="260" customFormat="1" ht="15.75" customHeight="1">
      <c r="A2209" s="546" t="s">
        <v>880</v>
      </c>
      <c r="B2209" s="241" t="s">
        <v>31</v>
      </c>
      <c r="C2209" s="253">
        <f t="shared" si="423"/>
        <v>2.38</v>
      </c>
      <c r="D2209" s="253">
        <v>2.38</v>
      </c>
      <c r="E2209" s="253">
        <v>0</v>
      </c>
      <c r="F2209" s="253">
        <v>0</v>
      </c>
      <c r="G2209" s="253">
        <v>0</v>
      </c>
      <c r="H2209" s="253">
        <v>0</v>
      </c>
      <c r="I2209" s="253">
        <v>0</v>
      </c>
    </row>
    <row r="2210" spans="1:9" s="260" customFormat="1" ht="14.25">
      <c r="A2210" s="435"/>
      <c r="B2210" s="228" t="s">
        <v>32</v>
      </c>
      <c r="C2210" s="253">
        <f t="shared" si="423"/>
        <v>2.38</v>
      </c>
      <c r="D2210" s="253">
        <v>2.38</v>
      </c>
      <c r="E2210" s="253">
        <v>0</v>
      </c>
      <c r="F2210" s="253">
        <v>0</v>
      </c>
      <c r="G2210" s="253">
        <v>0</v>
      </c>
      <c r="H2210" s="253">
        <v>0</v>
      </c>
      <c r="I2210" s="253">
        <v>0</v>
      </c>
    </row>
    <row r="2211" spans="1:9" s="260" customFormat="1" ht="15">
      <c r="A2211" s="546" t="s">
        <v>881</v>
      </c>
      <c r="B2211" s="241" t="s">
        <v>31</v>
      </c>
      <c r="C2211" s="253">
        <f t="shared" si="423"/>
        <v>2.7</v>
      </c>
      <c r="D2211" s="253">
        <v>2.7</v>
      </c>
      <c r="E2211" s="253">
        <v>0</v>
      </c>
      <c r="F2211" s="253">
        <v>0</v>
      </c>
      <c r="G2211" s="253">
        <v>0</v>
      </c>
      <c r="H2211" s="253">
        <v>0</v>
      </c>
      <c r="I2211" s="253">
        <v>0</v>
      </c>
    </row>
    <row r="2212" spans="1:9" s="260" customFormat="1" ht="14.25">
      <c r="A2212" s="435"/>
      <c r="B2212" s="228" t="s">
        <v>32</v>
      </c>
      <c r="C2212" s="253">
        <f t="shared" si="423"/>
        <v>2.7</v>
      </c>
      <c r="D2212" s="253">
        <v>2.7</v>
      </c>
      <c r="E2212" s="253">
        <v>0</v>
      </c>
      <c r="F2212" s="253">
        <v>0</v>
      </c>
      <c r="G2212" s="253">
        <v>0</v>
      </c>
      <c r="H2212" s="253">
        <v>0</v>
      </c>
      <c r="I2212" s="253">
        <v>0</v>
      </c>
    </row>
    <row r="2213" spans="1:9" s="260" customFormat="1" ht="47.25" customHeight="1">
      <c r="A2213" s="492" t="s">
        <v>882</v>
      </c>
      <c r="B2213" s="241" t="s">
        <v>31</v>
      </c>
      <c r="C2213" s="253">
        <f t="shared" si="423"/>
        <v>10</v>
      </c>
      <c r="D2213" s="253">
        <v>0</v>
      </c>
      <c r="E2213" s="253">
        <v>10</v>
      </c>
      <c r="F2213" s="253">
        <v>0</v>
      </c>
      <c r="G2213" s="253">
        <v>0</v>
      </c>
      <c r="H2213" s="253">
        <v>0</v>
      </c>
      <c r="I2213" s="253">
        <v>0</v>
      </c>
    </row>
    <row r="2214" spans="1:9" s="127" customFormat="1">
      <c r="A2214" s="12"/>
      <c r="B2214" s="62" t="s">
        <v>32</v>
      </c>
      <c r="C2214" s="78">
        <f t="shared" si="423"/>
        <v>10</v>
      </c>
      <c r="D2214" s="78">
        <v>0</v>
      </c>
      <c r="E2214" s="64">
        <v>10</v>
      </c>
      <c r="F2214" s="78">
        <v>0</v>
      </c>
      <c r="G2214" s="78">
        <v>0</v>
      </c>
      <c r="H2214" s="78">
        <v>0</v>
      </c>
      <c r="I2214" s="78">
        <v>0</v>
      </c>
    </row>
    <row r="2215" spans="1:9" s="260" customFormat="1" ht="47.25" customHeight="1">
      <c r="A2215" s="492" t="s">
        <v>883</v>
      </c>
      <c r="B2215" s="241" t="s">
        <v>31</v>
      </c>
      <c r="C2215" s="253">
        <f t="shared" si="423"/>
        <v>10</v>
      </c>
      <c r="D2215" s="253">
        <v>0</v>
      </c>
      <c r="E2215" s="253">
        <v>10</v>
      </c>
      <c r="F2215" s="253">
        <v>0</v>
      </c>
      <c r="G2215" s="253">
        <v>0</v>
      </c>
      <c r="H2215" s="253">
        <v>0</v>
      </c>
      <c r="I2215" s="253">
        <v>0</v>
      </c>
    </row>
    <row r="2216" spans="1:9" s="260" customFormat="1">
      <c r="A2216" s="217"/>
      <c r="B2216" s="228" t="s">
        <v>32</v>
      </c>
      <c r="C2216" s="253">
        <f t="shared" si="423"/>
        <v>10</v>
      </c>
      <c r="D2216" s="253">
        <v>0</v>
      </c>
      <c r="E2216" s="253">
        <v>10</v>
      </c>
      <c r="F2216" s="253">
        <v>0</v>
      </c>
      <c r="G2216" s="253">
        <v>0</v>
      </c>
      <c r="H2216" s="253">
        <v>0</v>
      </c>
      <c r="I2216" s="253">
        <v>0</v>
      </c>
    </row>
    <row r="2217" spans="1:9" s="260" customFormat="1" ht="45">
      <c r="A2217" s="492" t="s">
        <v>884</v>
      </c>
      <c r="B2217" s="241" t="s">
        <v>31</v>
      </c>
      <c r="C2217" s="253">
        <f t="shared" si="423"/>
        <v>59</v>
      </c>
      <c r="D2217" s="253">
        <v>0</v>
      </c>
      <c r="E2217" s="253">
        <v>59</v>
      </c>
      <c r="F2217" s="253">
        <v>0</v>
      </c>
      <c r="G2217" s="253">
        <v>0</v>
      </c>
      <c r="H2217" s="253">
        <v>0</v>
      </c>
      <c r="I2217" s="253">
        <v>0</v>
      </c>
    </row>
    <row r="2218" spans="1:9" s="127" customFormat="1">
      <c r="A2218" s="12"/>
      <c r="B2218" s="62" t="s">
        <v>32</v>
      </c>
      <c r="C2218" s="78">
        <f t="shared" si="423"/>
        <v>59</v>
      </c>
      <c r="D2218" s="78">
        <v>0</v>
      </c>
      <c r="E2218" s="64">
        <v>59</v>
      </c>
      <c r="F2218" s="78">
        <v>0</v>
      </c>
      <c r="G2218" s="78">
        <v>0</v>
      </c>
      <c r="H2218" s="78">
        <v>0</v>
      </c>
      <c r="I2218" s="78">
        <v>0</v>
      </c>
    </row>
    <row r="2219" spans="1:9" s="260" customFormat="1" ht="45.75" customHeight="1">
      <c r="A2219" s="492" t="s">
        <v>885</v>
      </c>
      <c r="B2219" s="241" t="s">
        <v>31</v>
      </c>
      <c r="C2219" s="253">
        <f t="shared" si="423"/>
        <v>3</v>
      </c>
      <c r="D2219" s="253">
        <v>0</v>
      </c>
      <c r="E2219" s="253">
        <v>3</v>
      </c>
      <c r="F2219" s="253">
        <v>0</v>
      </c>
      <c r="G2219" s="253">
        <v>0</v>
      </c>
      <c r="H2219" s="253">
        <v>0</v>
      </c>
      <c r="I2219" s="253">
        <v>0</v>
      </c>
    </row>
    <row r="2220" spans="1:9" s="260" customFormat="1">
      <c r="A2220" s="217"/>
      <c r="B2220" s="228" t="s">
        <v>32</v>
      </c>
      <c r="C2220" s="253">
        <f t="shared" si="423"/>
        <v>3</v>
      </c>
      <c r="D2220" s="253">
        <v>0</v>
      </c>
      <c r="E2220" s="253">
        <v>3</v>
      </c>
      <c r="F2220" s="253">
        <v>0</v>
      </c>
      <c r="G2220" s="253">
        <v>0</v>
      </c>
      <c r="H2220" s="253">
        <v>0</v>
      </c>
      <c r="I2220" s="253">
        <v>0</v>
      </c>
    </row>
    <row r="2221" spans="1:9" s="260" customFormat="1" ht="60">
      <c r="A2221" s="492" t="s">
        <v>886</v>
      </c>
      <c r="B2221" s="241" t="s">
        <v>31</v>
      </c>
      <c r="C2221" s="253">
        <f t="shared" si="423"/>
        <v>21</v>
      </c>
      <c r="D2221" s="253">
        <v>0</v>
      </c>
      <c r="E2221" s="253">
        <v>21</v>
      </c>
      <c r="F2221" s="253">
        <v>0</v>
      </c>
      <c r="G2221" s="253">
        <v>0</v>
      </c>
      <c r="H2221" s="253">
        <v>0</v>
      </c>
      <c r="I2221" s="253">
        <v>0</v>
      </c>
    </row>
    <row r="2222" spans="1:9" s="260" customFormat="1">
      <c r="A2222" s="217"/>
      <c r="B2222" s="228" t="s">
        <v>32</v>
      </c>
      <c r="C2222" s="253">
        <f t="shared" si="423"/>
        <v>21</v>
      </c>
      <c r="D2222" s="253">
        <v>0</v>
      </c>
      <c r="E2222" s="253">
        <v>21</v>
      </c>
      <c r="F2222" s="253">
        <v>0</v>
      </c>
      <c r="G2222" s="253">
        <v>0</v>
      </c>
      <c r="H2222" s="253">
        <v>0</v>
      </c>
      <c r="I2222" s="253">
        <v>0</v>
      </c>
    </row>
    <row r="2223" spans="1:9" s="260" customFormat="1" ht="45">
      <c r="A2223" s="492" t="s">
        <v>887</v>
      </c>
      <c r="B2223" s="241" t="s">
        <v>31</v>
      </c>
      <c r="C2223" s="253">
        <f t="shared" si="423"/>
        <v>9</v>
      </c>
      <c r="D2223" s="253">
        <v>0</v>
      </c>
      <c r="E2223" s="253">
        <v>9</v>
      </c>
      <c r="F2223" s="253">
        <v>0</v>
      </c>
      <c r="G2223" s="253">
        <v>0</v>
      </c>
      <c r="H2223" s="253">
        <v>0</v>
      </c>
      <c r="I2223" s="253">
        <v>0</v>
      </c>
    </row>
    <row r="2224" spans="1:9" s="127" customFormat="1" ht="14.25">
      <c r="A2224" s="347"/>
      <c r="B2224" s="62" t="s">
        <v>32</v>
      </c>
      <c r="C2224" s="78">
        <f t="shared" si="423"/>
        <v>9</v>
      </c>
      <c r="D2224" s="78">
        <v>0</v>
      </c>
      <c r="E2224" s="64">
        <v>9</v>
      </c>
      <c r="F2224" s="78">
        <v>0</v>
      </c>
      <c r="G2224" s="78">
        <v>0</v>
      </c>
      <c r="H2224" s="78">
        <v>0</v>
      </c>
      <c r="I2224" s="78">
        <v>0</v>
      </c>
    </row>
    <row r="2225" spans="1:9" s="260" customFormat="1" ht="32.25" customHeight="1">
      <c r="A2225" s="492" t="s">
        <v>888</v>
      </c>
      <c r="B2225" s="241" t="s">
        <v>31</v>
      </c>
      <c r="C2225" s="253">
        <f t="shared" si="423"/>
        <v>29</v>
      </c>
      <c r="D2225" s="253">
        <v>0</v>
      </c>
      <c r="E2225" s="253">
        <v>29</v>
      </c>
      <c r="F2225" s="253">
        <v>0</v>
      </c>
      <c r="G2225" s="253">
        <v>0</v>
      </c>
      <c r="H2225" s="253">
        <v>0</v>
      </c>
      <c r="I2225" s="253">
        <v>0</v>
      </c>
    </row>
    <row r="2226" spans="1:9" s="260" customFormat="1">
      <c r="A2226" s="217"/>
      <c r="B2226" s="228" t="s">
        <v>32</v>
      </c>
      <c r="C2226" s="253">
        <f t="shared" si="423"/>
        <v>29</v>
      </c>
      <c r="D2226" s="253">
        <v>0</v>
      </c>
      <c r="E2226" s="253">
        <v>29</v>
      </c>
      <c r="F2226" s="253">
        <v>0</v>
      </c>
      <c r="G2226" s="253">
        <v>0</v>
      </c>
      <c r="H2226" s="253">
        <v>0</v>
      </c>
      <c r="I2226" s="253">
        <v>0</v>
      </c>
    </row>
    <row r="2227" spans="1:9" s="260" customFormat="1" ht="45" customHeight="1">
      <c r="A2227" s="492" t="s">
        <v>889</v>
      </c>
      <c r="B2227" s="241" t="s">
        <v>31</v>
      </c>
      <c r="C2227" s="253">
        <f t="shared" si="423"/>
        <v>0</v>
      </c>
      <c r="D2227" s="253">
        <v>0</v>
      </c>
      <c r="E2227" s="253">
        <f>65-65</f>
        <v>0</v>
      </c>
      <c r="F2227" s="253">
        <v>0</v>
      </c>
      <c r="G2227" s="253">
        <v>0</v>
      </c>
      <c r="H2227" s="253">
        <v>0</v>
      </c>
      <c r="I2227" s="253">
        <v>0</v>
      </c>
    </row>
    <row r="2228" spans="1:9" s="260" customFormat="1">
      <c r="A2228" s="217"/>
      <c r="B2228" s="228" t="s">
        <v>32</v>
      </c>
      <c r="C2228" s="253">
        <f t="shared" si="423"/>
        <v>0</v>
      </c>
      <c r="D2228" s="253">
        <v>0</v>
      </c>
      <c r="E2228" s="253">
        <f>65-65</f>
        <v>0</v>
      </c>
      <c r="F2228" s="253">
        <v>0</v>
      </c>
      <c r="G2228" s="253">
        <v>0</v>
      </c>
      <c r="H2228" s="253">
        <v>0</v>
      </c>
      <c r="I2228" s="253">
        <v>0</v>
      </c>
    </row>
    <row r="2229" spans="1:9" s="260" customFormat="1" ht="30">
      <c r="A2229" s="492" t="s">
        <v>890</v>
      </c>
      <c r="B2229" s="241" t="s">
        <v>31</v>
      </c>
      <c r="C2229" s="253">
        <f t="shared" si="423"/>
        <v>0</v>
      </c>
      <c r="D2229" s="253">
        <v>0</v>
      </c>
      <c r="E2229" s="253">
        <f>86-74-12</f>
        <v>0</v>
      </c>
      <c r="F2229" s="253">
        <v>0</v>
      </c>
      <c r="G2229" s="253">
        <v>0</v>
      </c>
      <c r="H2229" s="253">
        <v>0</v>
      </c>
      <c r="I2229" s="253">
        <v>0</v>
      </c>
    </row>
    <row r="2230" spans="1:9" s="260" customFormat="1">
      <c r="A2230" s="217"/>
      <c r="B2230" s="228" t="s">
        <v>32</v>
      </c>
      <c r="C2230" s="253">
        <f t="shared" si="423"/>
        <v>0</v>
      </c>
      <c r="D2230" s="253">
        <v>0</v>
      </c>
      <c r="E2230" s="253">
        <f>86-74-12</f>
        <v>0</v>
      </c>
      <c r="F2230" s="253">
        <v>0</v>
      </c>
      <c r="G2230" s="253">
        <v>0</v>
      </c>
      <c r="H2230" s="253">
        <v>0</v>
      </c>
      <c r="I2230" s="253">
        <v>0</v>
      </c>
    </row>
    <row r="2231" spans="1:9" s="260" customFormat="1" ht="15">
      <c r="A2231" s="493" t="s">
        <v>891</v>
      </c>
      <c r="B2231" s="241" t="s">
        <v>31</v>
      </c>
      <c r="C2231" s="253">
        <f t="shared" si="423"/>
        <v>2</v>
      </c>
      <c r="D2231" s="253">
        <v>0</v>
      </c>
      <c r="E2231" s="253">
        <v>2</v>
      </c>
      <c r="F2231" s="253">
        <v>0</v>
      </c>
      <c r="G2231" s="253">
        <v>0</v>
      </c>
      <c r="H2231" s="253">
        <v>0</v>
      </c>
      <c r="I2231" s="253">
        <v>0</v>
      </c>
    </row>
    <row r="2232" spans="1:9" s="127" customFormat="1" ht="14.25">
      <c r="A2232" s="347"/>
      <c r="B2232" s="62" t="s">
        <v>32</v>
      </c>
      <c r="C2232" s="78">
        <f t="shared" si="423"/>
        <v>2</v>
      </c>
      <c r="D2232" s="78">
        <v>0</v>
      </c>
      <c r="E2232" s="64">
        <v>2</v>
      </c>
      <c r="F2232" s="78">
        <v>0</v>
      </c>
      <c r="G2232" s="78">
        <v>0</v>
      </c>
      <c r="H2232" s="78">
        <v>0</v>
      </c>
      <c r="I2232" s="78">
        <v>0</v>
      </c>
    </row>
    <row r="2233" spans="1:9" s="260" customFormat="1" ht="30" customHeight="1">
      <c r="A2233" s="492" t="s">
        <v>892</v>
      </c>
      <c r="B2233" s="241" t="s">
        <v>31</v>
      </c>
      <c r="C2233" s="253">
        <f t="shared" si="423"/>
        <v>10</v>
      </c>
      <c r="D2233" s="253">
        <v>0</v>
      </c>
      <c r="E2233" s="253">
        <v>10</v>
      </c>
      <c r="F2233" s="253">
        <v>0</v>
      </c>
      <c r="G2233" s="253">
        <v>0</v>
      </c>
      <c r="H2233" s="253">
        <v>0</v>
      </c>
      <c r="I2233" s="253">
        <v>0</v>
      </c>
    </row>
    <row r="2234" spans="1:9" s="260" customFormat="1">
      <c r="A2234" s="217"/>
      <c r="B2234" s="228" t="s">
        <v>32</v>
      </c>
      <c r="C2234" s="253">
        <f t="shared" si="423"/>
        <v>10</v>
      </c>
      <c r="D2234" s="253">
        <v>0</v>
      </c>
      <c r="E2234" s="253">
        <v>10</v>
      </c>
      <c r="F2234" s="253">
        <v>0</v>
      </c>
      <c r="G2234" s="253">
        <v>0</v>
      </c>
      <c r="H2234" s="253">
        <v>0</v>
      </c>
      <c r="I2234" s="253">
        <v>0</v>
      </c>
    </row>
    <row r="2235" spans="1:9" s="260" customFormat="1" ht="15">
      <c r="A2235" s="492" t="s">
        <v>893</v>
      </c>
      <c r="B2235" s="241" t="s">
        <v>31</v>
      </c>
      <c r="C2235" s="253">
        <f t="shared" si="423"/>
        <v>0</v>
      </c>
      <c r="D2235" s="253">
        <v>0</v>
      </c>
      <c r="E2235" s="253">
        <f>3-3</f>
        <v>0</v>
      </c>
      <c r="F2235" s="253">
        <v>0</v>
      </c>
      <c r="G2235" s="253">
        <v>0</v>
      </c>
      <c r="H2235" s="253">
        <v>0</v>
      </c>
      <c r="I2235" s="253">
        <v>0</v>
      </c>
    </row>
    <row r="2236" spans="1:9" s="260" customFormat="1">
      <c r="A2236" s="217"/>
      <c r="B2236" s="228" t="s">
        <v>32</v>
      </c>
      <c r="C2236" s="253">
        <f t="shared" si="423"/>
        <v>0</v>
      </c>
      <c r="D2236" s="253">
        <v>0</v>
      </c>
      <c r="E2236" s="253">
        <f>3-3</f>
        <v>0</v>
      </c>
      <c r="F2236" s="253">
        <v>0</v>
      </c>
      <c r="G2236" s="253">
        <v>0</v>
      </c>
      <c r="H2236" s="253">
        <v>0</v>
      </c>
      <c r="I2236" s="253">
        <v>0</v>
      </c>
    </row>
    <row r="2237" spans="1:9" s="260" customFormat="1" ht="30">
      <c r="A2237" s="547" t="s">
        <v>894</v>
      </c>
      <c r="B2237" s="241" t="s">
        <v>31</v>
      </c>
      <c r="C2237" s="253">
        <f t="shared" si="423"/>
        <v>24</v>
      </c>
      <c r="D2237" s="253">
        <v>0</v>
      </c>
      <c r="E2237" s="253">
        <v>24</v>
      </c>
      <c r="F2237" s="253">
        <v>0</v>
      </c>
      <c r="G2237" s="253">
        <v>0</v>
      </c>
      <c r="H2237" s="253">
        <v>0</v>
      </c>
      <c r="I2237" s="253">
        <v>0</v>
      </c>
    </row>
    <row r="2238" spans="1:9" s="127" customFormat="1">
      <c r="A2238" s="12"/>
      <c r="B2238" s="62" t="s">
        <v>32</v>
      </c>
      <c r="C2238" s="78">
        <f t="shared" si="423"/>
        <v>24</v>
      </c>
      <c r="D2238" s="78">
        <v>0</v>
      </c>
      <c r="E2238" s="64">
        <v>24</v>
      </c>
      <c r="F2238" s="78">
        <v>0</v>
      </c>
      <c r="G2238" s="78">
        <v>0</v>
      </c>
      <c r="H2238" s="78">
        <v>0</v>
      </c>
      <c r="I2238" s="78">
        <v>0</v>
      </c>
    </row>
    <row r="2239" spans="1:9" s="260" customFormat="1">
      <c r="A2239" s="504" t="s">
        <v>895</v>
      </c>
      <c r="B2239" s="241" t="s">
        <v>31</v>
      </c>
      <c r="C2239" s="253">
        <f t="shared" si="423"/>
        <v>1.3</v>
      </c>
      <c r="D2239" s="253">
        <v>0</v>
      </c>
      <c r="E2239" s="253">
        <v>1.3</v>
      </c>
      <c r="F2239" s="253">
        <v>0</v>
      </c>
      <c r="G2239" s="253">
        <v>0</v>
      </c>
      <c r="H2239" s="253">
        <v>0</v>
      </c>
      <c r="I2239" s="253">
        <v>0</v>
      </c>
    </row>
    <row r="2240" spans="1:9" s="260" customFormat="1">
      <c r="A2240" s="217"/>
      <c r="B2240" s="228" t="s">
        <v>32</v>
      </c>
      <c r="C2240" s="253">
        <f t="shared" si="423"/>
        <v>1.3</v>
      </c>
      <c r="D2240" s="253">
        <v>0</v>
      </c>
      <c r="E2240" s="253">
        <v>1.3</v>
      </c>
      <c r="F2240" s="253">
        <v>0</v>
      </c>
      <c r="G2240" s="253">
        <v>0</v>
      </c>
      <c r="H2240" s="253">
        <v>0</v>
      </c>
      <c r="I2240" s="253">
        <v>0</v>
      </c>
    </row>
    <row r="2241" spans="1:9" s="260" customFormat="1">
      <c r="A2241" s="360" t="s">
        <v>896</v>
      </c>
      <c r="B2241" s="241" t="s">
        <v>31</v>
      </c>
      <c r="C2241" s="253">
        <f t="shared" si="423"/>
        <v>1.3</v>
      </c>
      <c r="D2241" s="253">
        <v>0</v>
      </c>
      <c r="E2241" s="253">
        <v>1.3</v>
      </c>
      <c r="F2241" s="253">
        <v>0</v>
      </c>
      <c r="G2241" s="253">
        <v>0</v>
      </c>
      <c r="H2241" s="253">
        <v>0</v>
      </c>
      <c r="I2241" s="253">
        <v>0</v>
      </c>
    </row>
    <row r="2242" spans="1:9" s="260" customFormat="1">
      <c r="A2242" s="217"/>
      <c r="B2242" s="228" t="s">
        <v>32</v>
      </c>
      <c r="C2242" s="253">
        <f t="shared" si="423"/>
        <v>1.3</v>
      </c>
      <c r="D2242" s="253">
        <v>0</v>
      </c>
      <c r="E2242" s="253">
        <v>1.3</v>
      </c>
      <c r="F2242" s="253">
        <v>0</v>
      </c>
      <c r="G2242" s="253">
        <v>0</v>
      </c>
      <c r="H2242" s="253">
        <v>0</v>
      </c>
      <c r="I2242" s="253">
        <v>0</v>
      </c>
    </row>
    <row r="2243" spans="1:9" s="260" customFormat="1">
      <c r="A2243" s="360" t="s">
        <v>897</v>
      </c>
      <c r="B2243" s="241" t="s">
        <v>31</v>
      </c>
      <c r="C2243" s="253">
        <f t="shared" si="423"/>
        <v>2.5</v>
      </c>
      <c r="D2243" s="253">
        <v>0</v>
      </c>
      <c r="E2243" s="253">
        <v>2.5</v>
      </c>
      <c r="F2243" s="253">
        <v>0</v>
      </c>
      <c r="G2243" s="253">
        <v>0</v>
      </c>
      <c r="H2243" s="253">
        <v>0</v>
      </c>
      <c r="I2243" s="253">
        <v>0</v>
      </c>
    </row>
    <row r="2244" spans="1:9" s="260" customFormat="1">
      <c r="A2244" s="217"/>
      <c r="B2244" s="228" t="s">
        <v>32</v>
      </c>
      <c r="C2244" s="253">
        <f t="shared" si="423"/>
        <v>2.5</v>
      </c>
      <c r="D2244" s="253">
        <v>0</v>
      </c>
      <c r="E2244" s="253">
        <v>2.5</v>
      </c>
      <c r="F2244" s="253">
        <v>0</v>
      </c>
      <c r="G2244" s="253">
        <v>0</v>
      </c>
      <c r="H2244" s="253">
        <v>0</v>
      </c>
      <c r="I2244" s="253">
        <v>0</v>
      </c>
    </row>
    <row r="2245" spans="1:9" s="260" customFormat="1">
      <c r="A2245" s="360" t="s">
        <v>898</v>
      </c>
      <c r="B2245" s="241" t="s">
        <v>31</v>
      </c>
      <c r="C2245" s="253">
        <f t="shared" si="423"/>
        <v>3</v>
      </c>
      <c r="D2245" s="253">
        <v>0</v>
      </c>
      <c r="E2245" s="253">
        <v>3</v>
      </c>
      <c r="F2245" s="253">
        <v>0</v>
      </c>
      <c r="G2245" s="253">
        <v>0</v>
      </c>
      <c r="H2245" s="253">
        <v>0</v>
      </c>
      <c r="I2245" s="253">
        <v>0</v>
      </c>
    </row>
    <row r="2246" spans="1:9" s="260" customFormat="1">
      <c r="A2246" s="217"/>
      <c r="B2246" s="228" t="s">
        <v>32</v>
      </c>
      <c r="C2246" s="253">
        <f t="shared" si="423"/>
        <v>3</v>
      </c>
      <c r="D2246" s="253">
        <v>0</v>
      </c>
      <c r="E2246" s="253">
        <v>3</v>
      </c>
      <c r="F2246" s="253">
        <v>0</v>
      </c>
      <c r="G2246" s="253">
        <v>0</v>
      </c>
      <c r="H2246" s="253">
        <v>0</v>
      </c>
      <c r="I2246" s="253">
        <v>0</v>
      </c>
    </row>
    <row r="2247" spans="1:9" s="127" customFormat="1" ht="15.75" customHeight="1">
      <c r="A2247" s="349" t="s">
        <v>899</v>
      </c>
      <c r="B2247" s="130" t="s">
        <v>31</v>
      </c>
      <c r="C2247" s="126">
        <f t="shared" si="423"/>
        <v>185.37</v>
      </c>
      <c r="D2247" s="126">
        <f>D2249+D2251+D2253+D2255+D2257+D2259+D2261+D2263+D2265+D2267+D2269+D2271+D2273+D2275+D2277</f>
        <v>68.669999999999987</v>
      </c>
      <c r="E2247" s="126">
        <f t="shared" ref="E2247:I2248" si="428">E2249+E2251+E2253+E2255+E2257+E2259+E2261+E2263+E2265+E2267+E2269+E2271+E2273+E2275+E2277</f>
        <v>116.7</v>
      </c>
      <c r="F2247" s="126">
        <f t="shared" si="428"/>
        <v>0</v>
      </c>
      <c r="G2247" s="126">
        <f t="shared" si="428"/>
        <v>0</v>
      </c>
      <c r="H2247" s="126">
        <f t="shared" si="428"/>
        <v>0</v>
      </c>
      <c r="I2247" s="126">
        <f t="shared" si="428"/>
        <v>0</v>
      </c>
    </row>
    <row r="2248" spans="1:9" s="127" customFormat="1">
      <c r="A2248" s="12"/>
      <c r="B2248" s="133" t="s">
        <v>32</v>
      </c>
      <c r="C2248" s="126">
        <f t="shared" si="423"/>
        <v>185.37</v>
      </c>
      <c r="D2248" s="126">
        <f>D2250+D2252+D2254+D2256+D2258+D2260+D2262+D2264+D2266+D2268+D2270+D2272+D2274+D2276+D2278</f>
        <v>68.669999999999987</v>
      </c>
      <c r="E2248" s="126">
        <f t="shared" si="428"/>
        <v>116.7</v>
      </c>
      <c r="F2248" s="126">
        <f t="shared" si="428"/>
        <v>0</v>
      </c>
      <c r="G2248" s="126">
        <f t="shared" si="428"/>
        <v>0</v>
      </c>
      <c r="H2248" s="126">
        <f t="shared" si="428"/>
        <v>0</v>
      </c>
      <c r="I2248" s="126">
        <f t="shared" si="428"/>
        <v>0</v>
      </c>
    </row>
    <row r="2249" spans="1:9" s="260" customFormat="1" ht="15">
      <c r="A2249" s="448" t="s">
        <v>900</v>
      </c>
      <c r="B2249" s="241" t="s">
        <v>31</v>
      </c>
      <c r="C2249" s="253">
        <f t="shared" si="423"/>
        <v>2.74</v>
      </c>
      <c r="D2249" s="253">
        <v>2.74</v>
      </c>
      <c r="E2249" s="253">
        <v>0</v>
      </c>
      <c r="F2249" s="253">
        <v>0</v>
      </c>
      <c r="G2249" s="253">
        <v>0</v>
      </c>
      <c r="H2249" s="253">
        <v>0</v>
      </c>
      <c r="I2249" s="253">
        <v>0</v>
      </c>
    </row>
    <row r="2250" spans="1:9" s="260" customFormat="1">
      <c r="A2250" s="217"/>
      <c r="B2250" s="228" t="s">
        <v>32</v>
      </c>
      <c r="C2250" s="253">
        <f t="shared" si="423"/>
        <v>2.74</v>
      </c>
      <c r="D2250" s="253">
        <v>2.74</v>
      </c>
      <c r="E2250" s="253">
        <v>0</v>
      </c>
      <c r="F2250" s="253">
        <v>0</v>
      </c>
      <c r="G2250" s="253">
        <v>0</v>
      </c>
      <c r="H2250" s="253">
        <v>0</v>
      </c>
      <c r="I2250" s="253">
        <v>0</v>
      </c>
    </row>
    <row r="2251" spans="1:9" s="260" customFormat="1" ht="15.75" customHeight="1">
      <c r="A2251" s="448" t="s">
        <v>901</v>
      </c>
      <c r="B2251" s="241" t="s">
        <v>31</v>
      </c>
      <c r="C2251" s="253">
        <f t="shared" si="423"/>
        <v>0.9</v>
      </c>
      <c r="D2251" s="253">
        <v>0.9</v>
      </c>
      <c r="E2251" s="253">
        <v>0</v>
      </c>
      <c r="F2251" s="253">
        <v>0</v>
      </c>
      <c r="G2251" s="253">
        <v>0</v>
      </c>
      <c r="H2251" s="253">
        <v>0</v>
      </c>
      <c r="I2251" s="253">
        <v>0</v>
      </c>
    </row>
    <row r="2252" spans="1:9" s="260" customFormat="1">
      <c r="A2252" s="217"/>
      <c r="B2252" s="228" t="s">
        <v>32</v>
      </c>
      <c r="C2252" s="253">
        <f t="shared" si="423"/>
        <v>0.9</v>
      </c>
      <c r="D2252" s="253">
        <v>0.9</v>
      </c>
      <c r="E2252" s="253">
        <v>0</v>
      </c>
      <c r="F2252" s="253">
        <v>0</v>
      </c>
      <c r="G2252" s="253">
        <v>0</v>
      </c>
      <c r="H2252" s="253">
        <v>0</v>
      </c>
      <c r="I2252" s="253">
        <v>0</v>
      </c>
    </row>
    <row r="2253" spans="1:9" s="260" customFormat="1" ht="15">
      <c r="A2253" s="448" t="s">
        <v>902</v>
      </c>
      <c r="B2253" s="241" t="s">
        <v>31</v>
      </c>
      <c r="C2253" s="253">
        <f t="shared" si="423"/>
        <v>2.38</v>
      </c>
      <c r="D2253" s="253">
        <v>2.38</v>
      </c>
      <c r="E2253" s="253">
        <v>0</v>
      </c>
      <c r="F2253" s="253">
        <v>0</v>
      </c>
      <c r="G2253" s="253">
        <v>0</v>
      </c>
      <c r="H2253" s="253">
        <v>0</v>
      </c>
      <c r="I2253" s="253">
        <v>0</v>
      </c>
    </row>
    <row r="2254" spans="1:9" s="260" customFormat="1">
      <c r="A2254" s="217"/>
      <c r="B2254" s="228" t="s">
        <v>32</v>
      </c>
      <c r="C2254" s="253">
        <f t="shared" si="423"/>
        <v>2.38</v>
      </c>
      <c r="D2254" s="253">
        <v>2.38</v>
      </c>
      <c r="E2254" s="253">
        <v>0</v>
      </c>
      <c r="F2254" s="253">
        <v>0</v>
      </c>
      <c r="G2254" s="253">
        <v>0</v>
      </c>
      <c r="H2254" s="253">
        <v>0</v>
      </c>
      <c r="I2254" s="253">
        <v>0</v>
      </c>
    </row>
    <row r="2255" spans="1:9" s="260" customFormat="1" ht="30" customHeight="1">
      <c r="A2255" s="452" t="s">
        <v>903</v>
      </c>
      <c r="B2255" s="241" t="s">
        <v>31</v>
      </c>
      <c r="C2255" s="253">
        <f t="shared" si="423"/>
        <v>48</v>
      </c>
      <c r="D2255" s="253">
        <v>48</v>
      </c>
      <c r="E2255" s="253">
        <v>0</v>
      </c>
      <c r="F2255" s="253">
        <v>0</v>
      </c>
      <c r="G2255" s="253">
        <v>0</v>
      </c>
      <c r="H2255" s="253">
        <v>0</v>
      </c>
      <c r="I2255" s="253">
        <v>0</v>
      </c>
    </row>
    <row r="2256" spans="1:9" s="260" customFormat="1">
      <c r="A2256" s="217"/>
      <c r="B2256" s="228" t="s">
        <v>32</v>
      </c>
      <c r="C2256" s="253">
        <f t="shared" si="423"/>
        <v>48</v>
      </c>
      <c r="D2256" s="253">
        <v>48</v>
      </c>
      <c r="E2256" s="253">
        <v>0</v>
      </c>
      <c r="F2256" s="253">
        <v>0</v>
      </c>
      <c r="G2256" s="253">
        <v>0</v>
      </c>
      <c r="H2256" s="253">
        <v>0</v>
      </c>
      <c r="I2256" s="253">
        <v>0</v>
      </c>
    </row>
    <row r="2257" spans="1:9" s="260" customFormat="1" ht="15.75" customHeight="1">
      <c r="A2257" s="448" t="s">
        <v>904</v>
      </c>
      <c r="B2257" s="241" t="s">
        <v>31</v>
      </c>
      <c r="C2257" s="253">
        <f t="shared" si="423"/>
        <v>2.2999999999999998</v>
      </c>
      <c r="D2257" s="253">
        <v>2.2999999999999998</v>
      </c>
      <c r="E2257" s="253">
        <v>0</v>
      </c>
      <c r="F2257" s="253">
        <v>0</v>
      </c>
      <c r="G2257" s="253">
        <v>0</v>
      </c>
      <c r="H2257" s="253">
        <v>0</v>
      </c>
      <c r="I2257" s="253">
        <v>0</v>
      </c>
    </row>
    <row r="2258" spans="1:9" s="260" customFormat="1">
      <c r="A2258" s="217"/>
      <c r="B2258" s="228" t="s">
        <v>32</v>
      </c>
      <c r="C2258" s="253">
        <f t="shared" si="423"/>
        <v>2.2999999999999998</v>
      </c>
      <c r="D2258" s="253">
        <v>2.2999999999999998</v>
      </c>
      <c r="E2258" s="253">
        <v>0</v>
      </c>
      <c r="F2258" s="253">
        <v>0</v>
      </c>
      <c r="G2258" s="253">
        <v>0</v>
      </c>
      <c r="H2258" s="253">
        <v>0</v>
      </c>
      <c r="I2258" s="253">
        <v>0</v>
      </c>
    </row>
    <row r="2259" spans="1:9" s="260" customFormat="1" ht="15">
      <c r="A2259" s="448" t="s">
        <v>905</v>
      </c>
      <c r="B2259" s="241" t="s">
        <v>31</v>
      </c>
      <c r="C2259" s="253">
        <f t="shared" si="423"/>
        <v>2.5</v>
      </c>
      <c r="D2259" s="253">
        <v>2.5</v>
      </c>
      <c r="E2259" s="253">
        <v>0</v>
      </c>
      <c r="F2259" s="253">
        <v>0</v>
      </c>
      <c r="G2259" s="253">
        <v>0</v>
      </c>
      <c r="H2259" s="253">
        <v>0</v>
      </c>
      <c r="I2259" s="253">
        <v>0</v>
      </c>
    </row>
    <row r="2260" spans="1:9" s="127" customFormat="1">
      <c r="A2260" s="12"/>
      <c r="B2260" s="62" t="s">
        <v>32</v>
      </c>
      <c r="C2260" s="78">
        <f t="shared" si="423"/>
        <v>2.5</v>
      </c>
      <c r="D2260" s="78">
        <v>2.5</v>
      </c>
      <c r="E2260" s="64">
        <v>0</v>
      </c>
      <c r="F2260" s="78">
        <v>0</v>
      </c>
      <c r="G2260" s="78">
        <v>0</v>
      </c>
      <c r="H2260" s="78">
        <v>0</v>
      </c>
      <c r="I2260" s="78">
        <v>0</v>
      </c>
    </row>
    <row r="2261" spans="1:9" s="260" customFormat="1" ht="15.75" customHeight="1">
      <c r="A2261" s="448" t="s">
        <v>906</v>
      </c>
      <c r="B2261" s="241" t="s">
        <v>31</v>
      </c>
      <c r="C2261" s="253">
        <f t="shared" si="423"/>
        <v>2.38</v>
      </c>
      <c r="D2261" s="253">
        <v>2.38</v>
      </c>
      <c r="E2261" s="253">
        <v>0</v>
      </c>
      <c r="F2261" s="253">
        <v>0</v>
      </c>
      <c r="G2261" s="253">
        <v>0</v>
      </c>
      <c r="H2261" s="253">
        <v>0</v>
      </c>
      <c r="I2261" s="253">
        <v>0</v>
      </c>
    </row>
    <row r="2262" spans="1:9" s="260" customFormat="1">
      <c r="A2262" s="217"/>
      <c r="B2262" s="228" t="s">
        <v>32</v>
      </c>
      <c r="C2262" s="253">
        <f t="shared" si="423"/>
        <v>2.38</v>
      </c>
      <c r="D2262" s="253">
        <v>2.38</v>
      </c>
      <c r="E2262" s="253">
        <v>0</v>
      </c>
      <c r="F2262" s="253">
        <v>0</v>
      </c>
      <c r="G2262" s="253">
        <v>0</v>
      </c>
      <c r="H2262" s="253">
        <v>0</v>
      </c>
      <c r="I2262" s="253">
        <v>0</v>
      </c>
    </row>
    <row r="2263" spans="1:9" s="260" customFormat="1" ht="15">
      <c r="A2263" s="448" t="s">
        <v>907</v>
      </c>
      <c r="B2263" s="241" t="s">
        <v>31</v>
      </c>
      <c r="C2263" s="253">
        <f t="shared" si="423"/>
        <v>0.79</v>
      </c>
      <c r="D2263" s="253">
        <v>0.79</v>
      </c>
      <c r="E2263" s="253">
        <v>0</v>
      </c>
      <c r="F2263" s="253">
        <v>0</v>
      </c>
      <c r="G2263" s="253">
        <v>0</v>
      </c>
      <c r="H2263" s="253">
        <v>0</v>
      </c>
      <c r="I2263" s="253">
        <v>0</v>
      </c>
    </row>
    <row r="2264" spans="1:9" s="260" customFormat="1">
      <c r="A2264" s="217"/>
      <c r="B2264" s="228" t="s">
        <v>32</v>
      </c>
      <c r="C2264" s="253">
        <f t="shared" si="423"/>
        <v>0.79</v>
      </c>
      <c r="D2264" s="253">
        <v>0.79</v>
      </c>
      <c r="E2264" s="253">
        <v>0</v>
      </c>
      <c r="F2264" s="253">
        <v>0</v>
      </c>
      <c r="G2264" s="253">
        <v>0</v>
      </c>
      <c r="H2264" s="253">
        <v>0</v>
      </c>
      <c r="I2264" s="253">
        <v>0</v>
      </c>
    </row>
    <row r="2265" spans="1:9" s="260" customFormat="1" ht="30.75" customHeight="1">
      <c r="A2265" s="452" t="s">
        <v>908</v>
      </c>
      <c r="B2265" s="241" t="s">
        <v>31</v>
      </c>
      <c r="C2265" s="253">
        <f t="shared" si="423"/>
        <v>1.7</v>
      </c>
      <c r="D2265" s="253">
        <v>1.7</v>
      </c>
      <c r="E2265" s="253">
        <v>0</v>
      </c>
      <c r="F2265" s="253">
        <v>0</v>
      </c>
      <c r="G2265" s="253">
        <v>0</v>
      </c>
      <c r="H2265" s="253">
        <v>0</v>
      </c>
      <c r="I2265" s="253">
        <v>0</v>
      </c>
    </row>
    <row r="2266" spans="1:9" s="260" customFormat="1">
      <c r="A2266" s="217"/>
      <c r="B2266" s="228" t="s">
        <v>32</v>
      </c>
      <c r="C2266" s="253">
        <f t="shared" si="423"/>
        <v>1.7</v>
      </c>
      <c r="D2266" s="253">
        <v>1.7</v>
      </c>
      <c r="E2266" s="253">
        <v>0</v>
      </c>
      <c r="F2266" s="253">
        <v>0</v>
      </c>
      <c r="G2266" s="253">
        <v>0</v>
      </c>
      <c r="H2266" s="253">
        <v>0</v>
      </c>
      <c r="I2266" s="253">
        <v>0</v>
      </c>
    </row>
    <row r="2267" spans="1:9" s="260" customFormat="1" ht="28.5" customHeight="1">
      <c r="A2267" s="452" t="s">
        <v>909</v>
      </c>
      <c r="B2267" s="241" t="s">
        <v>31</v>
      </c>
      <c r="C2267" s="253">
        <f t="shared" si="423"/>
        <v>2.38</v>
      </c>
      <c r="D2267" s="253">
        <v>2.38</v>
      </c>
      <c r="E2267" s="253">
        <v>0</v>
      </c>
      <c r="F2267" s="253">
        <v>0</v>
      </c>
      <c r="G2267" s="253">
        <v>0</v>
      </c>
      <c r="H2267" s="253">
        <v>0</v>
      </c>
      <c r="I2267" s="253">
        <v>0</v>
      </c>
    </row>
    <row r="2268" spans="1:9" s="127" customFormat="1">
      <c r="A2268" s="12"/>
      <c r="B2268" s="62" t="s">
        <v>32</v>
      </c>
      <c r="C2268" s="78">
        <f t="shared" si="423"/>
        <v>2.38</v>
      </c>
      <c r="D2268" s="78">
        <v>2.38</v>
      </c>
      <c r="E2268" s="64">
        <v>0</v>
      </c>
      <c r="F2268" s="78">
        <v>0</v>
      </c>
      <c r="G2268" s="78">
        <v>0</v>
      </c>
      <c r="H2268" s="78">
        <v>0</v>
      </c>
      <c r="I2268" s="78">
        <v>0</v>
      </c>
    </row>
    <row r="2269" spans="1:9" s="260" customFormat="1" ht="15.75" customHeight="1">
      <c r="A2269" s="448" t="s">
        <v>910</v>
      </c>
      <c r="B2269" s="241" t="s">
        <v>31</v>
      </c>
      <c r="C2269" s="253">
        <f t="shared" si="423"/>
        <v>2.6</v>
      </c>
      <c r="D2269" s="253">
        <v>2.6</v>
      </c>
      <c r="E2269" s="253">
        <v>0</v>
      </c>
      <c r="F2269" s="253">
        <v>0</v>
      </c>
      <c r="G2269" s="253">
        <v>0</v>
      </c>
      <c r="H2269" s="253">
        <v>0</v>
      </c>
      <c r="I2269" s="253">
        <v>0</v>
      </c>
    </row>
    <row r="2270" spans="1:9" s="260" customFormat="1">
      <c r="A2270" s="217"/>
      <c r="B2270" s="228" t="s">
        <v>32</v>
      </c>
      <c r="C2270" s="253">
        <f t="shared" si="423"/>
        <v>2.6</v>
      </c>
      <c r="D2270" s="253">
        <v>2.6</v>
      </c>
      <c r="E2270" s="253">
        <v>0</v>
      </c>
      <c r="F2270" s="253">
        <v>0</v>
      </c>
      <c r="G2270" s="253">
        <v>0</v>
      </c>
      <c r="H2270" s="253">
        <v>0</v>
      </c>
      <c r="I2270" s="253">
        <v>0</v>
      </c>
    </row>
    <row r="2271" spans="1:9" s="260" customFormat="1" ht="67.5" customHeight="1">
      <c r="A2271" s="336" t="s">
        <v>911</v>
      </c>
      <c r="B2271" s="241" t="s">
        <v>31</v>
      </c>
      <c r="C2271" s="253">
        <f t="shared" si="423"/>
        <v>102</v>
      </c>
      <c r="D2271" s="253">
        <v>0</v>
      </c>
      <c r="E2271" s="64">
        <f>125-23</f>
        <v>102</v>
      </c>
      <c r="F2271" s="253">
        <v>0</v>
      </c>
      <c r="G2271" s="253">
        <v>0</v>
      </c>
      <c r="H2271" s="253">
        <v>0</v>
      </c>
      <c r="I2271" s="253">
        <v>0</v>
      </c>
    </row>
    <row r="2272" spans="1:9" s="127" customFormat="1">
      <c r="A2272" s="12"/>
      <c r="B2272" s="62" t="s">
        <v>32</v>
      </c>
      <c r="C2272" s="78">
        <f t="shared" si="423"/>
        <v>102</v>
      </c>
      <c r="D2272" s="78">
        <v>0</v>
      </c>
      <c r="E2272" s="64">
        <f>125-23</f>
        <v>102</v>
      </c>
      <c r="F2272" s="78">
        <v>0</v>
      </c>
      <c r="G2272" s="78">
        <v>0</v>
      </c>
      <c r="H2272" s="78">
        <v>0</v>
      </c>
      <c r="I2272" s="78">
        <v>0</v>
      </c>
    </row>
    <row r="2273" spans="1:9" s="260" customFormat="1" ht="30">
      <c r="A2273" s="452" t="s">
        <v>912</v>
      </c>
      <c r="B2273" s="241" t="s">
        <v>31</v>
      </c>
      <c r="C2273" s="253">
        <f t="shared" si="423"/>
        <v>12</v>
      </c>
      <c r="D2273" s="253">
        <v>0</v>
      </c>
      <c r="E2273" s="253">
        <v>12</v>
      </c>
      <c r="F2273" s="253">
        <v>0</v>
      </c>
      <c r="G2273" s="253">
        <v>0</v>
      </c>
      <c r="H2273" s="253">
        <v>0</v>
      </c>
      <c r="I2273" s="253">
        <v>0</v>
      </c>
    </row>
    <row r="2274" spans="1:9" s="127" customFormat="1">
      <c r="A2274" s="12"/>
      <c r="B2274" s="62" t="s">
        <v>32</v>
      </c>
      <c r="C2274" s="78">
        <f t="shared" si="423"/>
        <v>12</v>
      </c>
      <c r="D2274" s="78">
        <v>0</v>
      </c>
      <c r="E2274" s="64">
        <v>12</v>
      </c>
      <c r="F2274" s="78">
        <v>0</v>
      </c>
      <c r="G2274" s="78">
        <v>0</v>
      </c>
      <c r="H2274" s="78">
        <v>0</v>
      </c>
      <c r="I2274" s="78">
        <v>0</v>
      </c>
    </row>
    <row r="2275" spans="1:9" s="260" customFormat="1">
      <c r="A2275" s="360" t="s">
        <v>913</v>
      </c>
      <c r="B2275" s="241" t="s">
        <v>31</v>
      </c>
      <c r="C2275" s="253">
        <f t="shared" si="423"/>
        <v>0.7</v>
      </c>
      <c r="D2275" s="253">
        <v>0</v>
      </c>
      <c r="E2275" s="253">
        <v>0.7</v>
      </c>
      <c r="F2275" s="253">
        <v>0</v>
      </c>
      <c r="G2275" s="253">
        <v>0</v>
      </c>
      <c r="H2275" s="253">
        <v>0</v>
      </c>
      <c r="I2275" s="253">
        <v>0</v>
      </c>
    </row>
    <row r="2276" spans="1:9" s="127" customFormat="1">
      <c r="A2276" s="595"/>
      <c r="B2276" s="62" t="s">
        <v>32</v>
      </c>
      <c r="C2276" s="78">
        <f t="shared" si="423"/>
        <v>0.7</v>
      </c>
      <c r="D2276" s="78">
        <v>0</v>
      </c>
      <c r="E2276" s="64">
        <v>0.7</v>
      </c>
      <c r="F2276" s="78">
        <v>0</v>
      </c>
      <c r="G2276" s="78">
        <v>0</v>
      </c>
      <c r="H2276" s="78">
        <v>0</v>
      </c>
      <c r="I2276" s="78">
        <v>0</v>
      </c>
    </row>
    <row r="2277" spans="1:9" s="260" customFormat="1" ht="14.25">
      <c r="A2277" s="488" t="s">
        <v>914</v>
      </c>
      <c r="B2277" s="241" t="s">
        <v>31</v>
      </c>
      <c r="C2277" s="253">
        <f t="shared" si="423"/>
        <v>2</v>
      </c>
      <c r="D2277" s="253">
        <v>0</v>
      </c>
      <c r="E2277" s="253">
        <v>2</v>
      </c>
      <c r="F2277" s="253">
        <v>0</v>
      </c>
      <c r="G2277" s="253">
        <v>0</v>
      </c>
      <c r="H2277" s="253">
        <v>0</v>
      </c>
      <c r="I2277" s="253">
        <v>0</v>
      </c>
    </row>
    <row r="2278" spans="1:9" s="127" customFormat="1">
      <c r="A2278" s="12"/>
      <c r="B2278" s="62" t="s">
        <v>32</v>
      </c>
      <c r="C2278" s="78">
        <f t="shared" si="423"/>
        <v>2</v>
      </c>
      <c r="D2278" s="78">
        <v>0</v>
      </c>
      <c r="E2278" s="64">
        <v>2</v>
      </c>
      <c r="F2278" s="78">
        <v>0</v>
      </c>
      <c r="G2278" s="78">
        <v>0</v>
      </c>
      <c r="H2278" s="78">
        <v>0</v>
      </c>
      <c r="I2278" s="78">
        <v>0</v>
      </c>
    </row>
    <row r="2279" spans="1:9" s="127" customFormat="1">
      <c r="A2279" s="149" t="s">
        <v>915</v>
      </c>
      <c r="B2279" s="144" t="s">
        <v>31</v>
      </c>
      <c r="C2279" s="126">
        <f t="shared" si="423"/>
        <v>85.06</v>
      </c>
      <c r="D2279" s="126">
        <f>D2281+D2283+D2285+D2287+D2289</f>
        <v>85.06</v>
      </c>
      <c r="E2279" s="126">
        <f t="shared" ref="E2279:I2280" si="429">E2281+E2283+E2285+E2287+E2289</f>
        <v>0</v>
      </c>
      <c r="F2279" s="126">
        <f t="shared" si="429"/>
        <v>0</v>
      </c>
      <c r="G2279" s="126">
        <f t="shared" si="429"/>
        <v>0</v>
      </c>
      <c r="H2279" s="126">
        <f t="shared" si="429"/>
        <v>0</v>
      </c>
      <c r="I2279" s="126">
        <f t="shared" si="429"/>
        <v>0</v>
      </c>
    </row>
    <row r="2280" spans="1:9" s="127" customFormat="1">
      <c r="A2280" s="146"/>
      <c r="B2280" s="128" t="s">
        <v>32</v>
      </c>
      <c r="C2280" s="126">
        <f t="shared" si="423"/>
        <v>85.06</v>
      </c>
      <c r="D2280" s="126">
        <f>D2282+D2284+D2286+D2288+D2290</f>
        <v>85.06</v>
      </c>
      <c r="E2280" s="126">
        <f t="shared" si="429"/>
        <v>0</v>
      </c>
      <c r="F2280" s="126">
        <f t="shared" si="429"/>
        <v>0</v>
      </c>
      <c r="G2280" s="126">
        <f t="shared" si="429"/>
        <v>0</v>
      </c>
      <c r="H2280" s="126">
        <f t="shared" si="429"/>
        <v>0</v>
      </c>
      <c r="I2280" s="126">
        <f t="shared" si="429"/>
        <v>0</v>
      </c>
    </row>
    <row r="2281" spans="1:9" s="147" customFormat="1">
      <c r="A2281" s="28" t="s">
        <v>916</v>
      </c>
      <c r="B2281" s="256" t="s">
        <v>31</v>
      </c>
      <c r="C2281" s="84">
        <f t="shared" si="423"/>
        <v>2.97</v>
      </c>
      <c r="D2281" s="84">
        <v>2.97</v>
      </c>
      <c r="E2281" s="72">
        <v>0</v>
      </c>
      <c r="F2281" s="84">
        <v>0</v>
      </c>
      <c r="G2281" s="84">
        <v>0</v>
      </c>
      <c r="H2281" s="84">
        <v>0</v>
      </c>
      <c r="I2281" s="84">
        <v>0</v>
      </c>
    </row>
    <row r="2282" spans="1:9" s="147" customFormat="1">
      <c r="A2282" s="204"/>
      <c r="B2282" s="257" t="s">
        <v>32</v>
      </c>
      <c r="C2282" s="84">
        <f t="shared" si="423"/>
        <v>2.97</v>
      </c>
      <c r="D2282" s="84">
        <v>2.97</v>
      </c>
      <c r="E2282" s="72">
        <v>0</v>
      </c>
      <c r="F2282" s="84">
        <v>0</v>
      </c>
      <c r="G2282" s="84">
        <v>0</v>
      </c>
      <c r="H2282" s="84">
        <v>0</v>
      </c>
      <c r="I2282" s="84">
        <v>0</v>
      </c>
    </row>
    <row r="2283" spans="1:9" s="147" customFormat="1">
      <c r="A2283" s="28" t="s">
        <v>917</v>
      </c>
      <c r="B2283" s="256" t="s">
        <v>31</v>
      </c>
      <c r="C2283" s="84">
        <f t="shared" si="423"/>
        <v>2.97</v>
      </c>
      <c r="D2283" s="84">
        <v>2.97</v>
      </c>
      <c r="E2283" s="72">
        <v>0</v>
      </c>
      <c r="F2283" s="84">
        <v>0</v>
      </c>
      <c r="G2283" s="84">
        <v>0</v>
      </c>
      <c r="H2283" s="84">
        <v>0</v>
      </c>
      <c r="I2283" s="84">
        <v>0</v>
      </c>
    </row>
    <row r="2284" spans="1:9" s="147" customFormat="1">
      <c r="A2284" s="204"/>
      <c r="B2284" s="257" t="s">
        <v>32</v>
      </c>
      <c r="C2284" s="84">
        <f t="shared" si="423"/>
        <v>2.97</v>
      </c>
      <c r="D2284" s="84">
        <v>2.97</v>
      </c>
      <c r="E2284" s="72">
        <v>0</v>
      </c>
      <c r="F2284" s="84">
        <v>0</v>
      </c>
      <c r="G2284" s="84">
        <v>0</v>
      </c>
      <c r="H2284" s="84">
        <v>0</v>
      </c>
      <c r="I2284" s="84">
        <v>0</v>
      </c>
    </row>
    <row r="2285" spans="1:9" s="147" customFormat="1">
      <c r="A2285" s="28" t="s">
        <v>918</v>
      </c>
      <c r="B2285" s="256" t="s">
        <v>31</v>
      </c>
      <c r="C2285" s="84">
        <f t="shared" si="423"/>
        <v>10.119999999999999</v>
      </c>
      <c r="D2285" s="84">
        <v>10.119999999999999</v>
      </c>
      <c r="E2285" s="72">
        <v>0</v>
      </c>
      <c r="F2285" s="84">
        <v>0</v>
      </c>
      <c r="G2285" s="84">
        <v>0</v>
      </c>
      <c r="H2285" s="84">
        <v>0</v>
      </c>
      <c r="I2285" s="84">
        <v>0</v>
      </c>
    </row>
    <row r="2286" spans="1:9" s="147" customFormat="1">
      <c r="A2286" s="204"/>
      <c r="B2286" s="257" t="s">
        <v>32</v>
      </c>
      <c r="C2286" s="84">
        <f t="shared" si="423"/>
        <v>10.119999999999999</v>
      </c>
      <c r="D2286" s="84">
        <v>10.119999999999999</v>
      </c>
      <c r="E2286" s="72">
        <v>0</v>
      </c>
      <c r="F2286" s="84">
        <v>0</v>
      </c>
      <c r="G2286" s="84">
        <v>0</v>
      </c>
      <c r="H2286" s="84">
        <v>0</v>
      </c>
      <c r="I2286" s="84">
        <v>0</v>
      </c>
    </row>
    <row r="2287" spans="1:9" s="147" customFormat="1" ht="38.25">
      <c r="A2287" s="81" t="s">
        <v>919</v>
      </c>
      <c r="B2287" s="256" t="s">
        <v>31</v>
      </c>
      <c r="C2287" s="84">
        <f t="shared" si="423"/>
        <v>48</v>
      </c>
      <c r="D2287" s="84">
        <v>48</v>
      </c>
      <c r="E2287" s="72">
        <v>0</v>
      </c>
      <c r="F2287" s="84">
        <v>0</v>
      </c>
      <c r="G2287" s="84">
        <v>0</v>
      </c>
      <c r="H2287" s="84">
        <v>0</v>
      </c>
      <c r="I2287" s="84">
        <v>0</v>
      </c>
    </row>
    <row r="2288" spans="1:9" s="147" customFormat="1">
      <c r="A2288" s="204"/>
      <c r="B2288" s="257" t="s">
        <v>32</v>
      </c>
      <c r="C2288" s="84">
        <f t="shared" si="423"/>
        <v>48</v>
      </c>
      <c r="D2288" s="84">
        <v>48</v>
      </c>
      <c r="E2288" s="72">
        <v>0</v>
      </c>
      <c r="F2288" s="84">
        <v>0</v>
      </c>
      <c r="G2288" s="84">
        <v>0</v>
      </c>
      <c r="H2288" s="84">
        <v>0</v>
      </c>
      <c r="I2288" s="84">
        <v>0</v>
      </c>
    </row>
    <row r="2289" spans="1:9" s="147" customFormat="1">
      <c r="A2289" s="81" t="s">
        <v>920</v>
      </c>
      <c r="B2289" s="256" t="s">
        <v>31</v>
      </c>
      <c r="C2289" s="84">
        <f t="shared" si="423"/>
        <v>21</v>
      </c>
      <c r="D2289" s="84">
        <v>21</v>
      </c>
      <c r="E2289" s="72">
        <v>0</v>
      </c>
      <c r="F2289" s="84">
        <v>0</v>
      </c>
      <c r="G2289" s="84">
        <v>0</v>
      </c>
      <c r="H2289" s="84">
        <v>0</v>
      </c>
      <c r="I2289" s="84">
        <v>0</v>
      </c>
    </row>
    <row r="2290" spans="1:9" s="147" customFormat="1">
      <c r="A2290" s="204"/>
      <c r="B2290" s="257" t="s">
        <v>32</v>
      </c>
      <c r="C2290" s="84">
        <f t="shared" si="423"/>
        <v>21</v>
      </c>
      <c r="D2290" s="84">
        <v>21</v>
      </c>
      <c r="E2290" s="72">
        <v>0</v>
      </c>
      <c r="F2290" s="84">
        <v>0</v>
      </c>
      <c r="G2290" s="84">
        <v>0</v>
      </c>
      <c r="H2290" s="84">
        <v>0</v>
      </c>
      <c r="I2290" s="84">
        <v>0</v>
      </c>
    </row>
    <row r="2291" spans="1:9" s="150" customFormat="1" ht="25.5">
      <c r="A2291" s="149" t="s">
        <v>921</v>
      </c>
      <c r="B2291" s="125" t="s">
        <v>31</v>
      </c>
      <c r="C2291" s="126">
        <f t="shared" si="423"/>
        <v>451.71000000000004</v>
      </c>
      <c r="D2291" s="126">
        <f>D2293+D2295+D2297</f>
        <v>25.71</v>
      </c>
      <c r="E2291" s="126">
        <f t="shared" ref="E2291:I2292" si="430">E2293+E2295+E2297</f>
        <v>51</v>
      </c>
      <c r="F2291" s="126">
        <f t="shared" si="430"/>
        <v>0</v>
      </c>
      <c r="G2291" s="126">
        <f t="shared" si="430"/>
        <v>0</v>
      </c>
      <c r="H2291" s="126">
        <f t="shared" si="430"/>
        <v>0</v>
      </c>
      <c r="I2291" s="126">
        <f t="shared" si="430"/>
        <v>375</v>
      </c>
    </row>
    <row r="2292" spans="1:9" s="150" customFormat="1">
      <c r="A2292" s="135"/>
      <c r="B2292" s="128" t="s">
        <v>32</v>
      </c>
      <c r="C2292" s="126">
        <f t="shared" si="423"/>
        <v>451.71000000000004</v>
      </c>
      <c r="D2292" s="126">
        <f>D2294+D2296+D2298</f>
        <v>25.71</v>
      </c>
      <c r="E2292" s="126">
        <f t="shared" si="430"/>
        <v>51</v>
      </c>
      <c r="F2292" s="126">
        <f t="shared" si="430"/>
        <v>0</v>
      </c>
      <c r="G2292" s="126">
        <f t="shared" si="430"/>
        <v>0</v>
      </c>
      <c r="H2292" s="126">
        <f t="shared" si="430"/>
        <v>0</v>
      </c>
      <c r="I2292" s="126">
        <f t="shared" si="430"/>
        <v>375</v>
      </c>
    </row>
    <row r="2293" spans="1:9" s="215" customFormat="1" ht="15">
      <c r="A2293" s="471" t="s">
        <v>676</v>
      </c>
      <c r="B2293" s="241" t="s">
        <v>31</v>
      </c>
      <c r="C2293" s="253">
        <f t="shared" si="423"/>
        <v>51</v>
      </c>
      <c r="D2293" s="253">
        <v>0</v>
      </c>
      <c r="E2293" s="253">
        <v>51</v>
      </c>
      <c r="F2293" s="253">
        <v>0</v>
      </c>
      <c r="G2293" s="253">
        <v>0</v>
      </c>
      <c r="H2293" s="253">
        <v>0</v>
      </c>
      <c r="I2293" s="253">
        <v>0</v>
      </c>
    </row>
    <row r="2294" spans="1:9" s="215" customFormat="1">
      <c r="A2294" s="217"/>
      <c r="B2294" s="228" t="s">
        <v>32</v>
      </c>
      <c r="C2294" s="253">
        <f t="shared" si="423"/>
        <v>51</v>
      </c>
      <c r="D2294" s="253">
        <v>0</v>
      </c>
      <c r="E2294" s="253">
        <v>51</v>
      </c>
      <c r="F2294" s="253">
        <v>0</v>
      </c>
      <c r="G2294" s="253">
        <v>0</v>
      </c>
      <c r="H2294" s="253">
        <v>0</v>
      </c>
      <c r="I2294" s="253">
        <v>0</v>
      </c>
    </row>
    <row r="2295" spans="1:9" s="215" customFormat="1" ht="15">
      <c r="A2295" s="471" t="s">
        <v>264</v>
      </c>
      <c r="B2295" s="241" t="s">
        <v>31</v>
      </c>
      <c r="C2295" s="253">
        <f t="shared" si="423"/>
        <v>25.71</v>
      </c>
      <c r="D2295" s="253">
        <v>25.71</v>
      </c>
      <c r="E2295" s="253">
        <v>0</v>
      </c>
      <c r="F2295" s="253">
        <v>0</v>
      </c>
      <c r="G2295" s="253">
        <v>0</v>
      </c>
      <c r="H2295" s="253">
        <v>0</v>
      </c>
      <c r="I2295" s="253">
        <v>0</v>
      </c>
    </row>
    <row r="2296" spans="1:9" s="215" customFormat="1">
      <c r="A2296" s="217"/>
      <c r="B2296" s="228" t="s">
        <v>32</v>
      </c>
      <c r="C2296" s="253">
        <f t="shared" si="423"/>
        <v>25.71</v>
      </c>
      <c r="D2296" s="253">
        <v>25.71</v>
      </c>
      <c r="E2296" s="253">
        <v>0</v>
      </c>
      <c r="F2296" s="253">
        <v>0</v>
      </c>
      <c r="G2296" s="253">
        <v>0</v>
      </c>
      <c r="H2296" s="253">
        <v>0</v>
      </c>
      <c r="I2296" s="253">
        <v>0</v>
      </c>
    </row>
    <row r="2297" spans="1:9" s="215" customFormat="1" ht="15">
      <c r="A2297" s="471" t="s">
        <v>265</v>
      </c>
      <c r="B2297" s="241" t="s">
        <v>31</v>
      </c>
      <c r="C2297" s="253">
        <f t="shared" si="423"/>
        <v>375</v>
      </c>
      <c r="D2297" s="253">
        <v>0</v>
      </c>
      <c r="E2297" s="253">
        <v>0</v>
      </c>
      <c r="F2297" s="253">
        <v>0</v>
      </c>
      <c r="G2297" s="253">
        <v>0</v>
      </c>
      <c r="H2297" s="253">
        <v>0</v>
      </c>
      <c r="I2297" s="253">
        <v>375</v>
      </c>
    </row>
    <row r="2298" spans="1:9" s="215" customFormat="1">
      <c r="A2298" s="217"/>
      <c r="B2298" s="228" t="s">
        <v>32</v>
      </c>
      <c r="C2298" s="253">
        <f t="shared" si="423"/>
        <v>375</v>
      </c>
      <c r="D2298" s="253">
        <v>0</v>
      </c>
      <c r="E2298" s="253">
        <v>0</v>
      </c>
      <c r="F2298" s="253">
        <v>0</v>
      </c>
      <c r="G2298" s="253">
        <v>0</v>
      </c>
      <c r="H2298" s="253">
        <v>0</v>
      </c>
      <c r="I2298" s="253">
        <v>375</v>
      </c>
    </row>
    <row r="2299" spans="1:9" s="150" customFormat="1" ht="14.25">
      <c r="A2299" s="548" t="s">
        <v>922</v>
      </c>
      <c r="B2299" s="125" t="s">
        <v>31</v>
      </c>
      <c r="C2299" s="126">
        <f t="shared" si="423"/>
        <v>0.8</v>
      </c>
      <c r="D2299" s="126">
        <f>D2301</f>
        <v>0.8</v>
      </c>
      <c r="E2299" s="126">
        <f t="shared" ref="E2299:I2300" si="431">E2301</f>
        <v>0</v>
      </c>
      <c r="F2299" s="126">
        <f t="shared" si="431"/>
        <v>0</v>
      </c>
      <c r="G2299" s="126">
        <f t="shared" si="431"/>
        <v>0</v>
      </c>
      <c r="H2299" s="126">
        <f t="shared" si="431"/>
        <v>0</v>
      </c>
      <c r="I2299" s="126">
        <f t="shared" si="431"/>
        <v>0</v>
      </c>
    </row>
    <row r="2300" spans="1:9" s="150" customFormat="1">
      <c r="A2300" s="135"/>
      <c r="B2300" s="128" t="s">
        <v>32</v>
      </c>
      <c r="C2300" s="126">
        <f t="shared" si="423"/>
        <v>0.8</v>
      </c>
      <c r="D2300" s="126">
        <f>D2302</f>
        <v>0.8</v>
      </c>
      <c r="E2300" s="126">
        <f t="shared" si="431"/>
        <v>0</v>
      </c>
      <c r="F2300" s="126">
        <f t="shared" si="431"/>
        <v>0</v>
      </c>
      <c r="G2300" s="126">
        <f t="shared" si="431"/>
        <v>0</v>
      </c>
      <c r="H2300" s="126">
        <f t="shared" si="431"/>
        <v>0</v>
      </c>
      <c r="I2300" s="126">
        <f t="shared" si="431"/>
        <v>0</v>
      </c>
    </row>
    <row r="2301" spans="1:9" s="262" customFormat="1" ht="15">
      <c r="A2301" s="464" t="s">
        <v>923</v>
      </c>
      <c r="B2301" s="325" t="s">
        <v>31</v>
      </c>
      <c r="C2301" s="205">
        <f t="shared" si="423"/>
        <v>0.8</v>
      </c>
      <c r="D2301" s="205">
        <v>0.8</v>
      </c>
      <c r="E2301" s="205">
        <v>0</v>
      </c>
      <c r="F2301" s="205">
        <v>0</v>
      </c>
      <c r="G2301" s="205">
        <v>0</v>
      </c>
      <c r="H2301" s="205">
        <v>0</v>
      </c>
      <c r="I2301" s="205">
        <v>0</v>
      </c>
    </row>
    <row r="2302" spans="1:9" s="147" customFormat="1">
      <c r="A2302" s="204"/>
      <c r="B2302" s="257" t="s">
        <v>32</v>
      </c>
      <c r="C2302" s="84">
        <f t="shared" si="423"/>
        <v>0.8</v>
      </c>
      <c r="D2302" s="84">
        <v>0.8</v>
      </c>
      <c r="E2302" s="84">
        <v>0</v>
      </c>
      <c r="F2302" s="84">
        <v>0</v>
      </c>
      <c r="G2302" s="84">
        <v>0</v>
      </c>
      <c r="H2302" s="84">
        <v>0</v>
      </c>
      <c r="I2302" s="84">
        <v>0</v>
      </c>
    </row>
    <row r="2303" spans="1:9" s="150" customFormat="1" ht="25.5">
      <c r="A2303" s="149" t="s">
        <v>924</v>
      </c>
      <c r="B2303" s="125" t="s">
        <v>31</v>
      </c>
      <c r="C2303" s="126">
        <f t="shared" si="423"/>
        <v>188.75</v>
      </c>
      <c r="D2303" s="126">
        <f>D2305+D2307+D2309+D2311+D2313</f>
        <v>68.75</v>
      </c>
      <c r="E2303" s="126">
        <f t="shared" ref="E2303:I2304" si="432">E2305+E2307+E2309+E2311+E2313</f>
        <v>120</v>
      </c>
      <c r="F2303" s="126">
        <f t="shared" si="432"/>
        <v>0</v>
      </c>
      <c r="G2303" s="126">
        <f t="shared" si="432"/>
        <v>0</v>
      </c>
      <c r="H2303" s="126">
        <f t="shared" si="432"/>
        <v>0</v>
      </c>
      <c r="I2303" s="126">
        <f t="shared" si="432"/>
        <v>0</v>
      </c>
    </row>
    <row r="2304" spans="1:9" s="150" customFormat="1">
      <c r="A2304" s="135"/>
      <c r="B2304" s="128" t="s">
        <v>32</v>
      </c>
      <c r="C2304" s="126">
        <f t="shared" si="423"/>
        <v>188.75</v>
      </c>
      <c r="D2304" s="126">
        <f>D2306+D2308+D2310+D2312+D2314</f>
        <v>68.75</v>
      </c>
      <c r="E2304" s="126">
        <f t="shared" si="432"/>
        <v>120</v>
      </c>
      <c r="F2304" s="126">
        <f t="shared" si="432"/>
        <v>0</v>
      </c>
      <c r="G2304" s="126">
        <f t="shared" si="432"/>
        <v>0</v>
      </c>
      <c r="H2304" s="126">
        <f t="shared" si="432"/>
        <v>0</v>
      </c>
      <c r="I2304" s="126">
        <f t="shared" si="432"/>
        <v>0</v>
      </c>
    </row>
    <row r="2305" spans="1:9" s="215" customFormat="1" ht="25.5">
      <c r="A2305" s="374" t="s">
        <v>925</v>
      </c>
      <c r="B2305" s="339" t="s">
        <v>31</v>
      </c>
      <c r="C2305" s="253">
        <f t="shared" si="423"/>
        <v>39.270000000000003</v>
      </c>
      <c r="D2305" s="253">
        <v>39.270000000000003</v>
      </c>
      <c r="E2305" s="253">
        <v>0</v>
      </c>
      <c r="F2305" s="253">
        <v>0</v>
      </c>
      <c r="G2305" s="253">
        <v>0</v>
      </c>
      <c r="H2305" s="253">
        <v>0</v>
      </c>
      <c r="I2305" s="253">
        <v>0</v>
      </c>
    </row>
    <row r="2306" spans="1:9" s="215" customFormat="1">
      <c r="A2306" s="217"/>
      <c r="B2306" s="494" t="s">
        <v>32</v>
      </c>
      <c r="C2306" s="253">
        <f t="shared" si="423"/>
        <v>39.270000000000003</v>
      </c>
      <c r="D2306" s="253">
        <v>39.270000000000003</v>
      </c>
      <c r="E2306" s="253">
        <v>0</v>
      </c>
      <c r="F2306" s="253">
        <v>0</v>
      </c>
      <c r="G2306" s="253">
        <v>0</v>
      </c>
      <c r="H2306" s="253">
        <v>0</v>
      </c>
      <c r="I2306" s="253">
        <v>0</v>
      </c>
    </row>
    <row r="2307" spans="1:9" s="215" customFormat="1" ht="52.5" customHeight="1">
      <c r="A2307" s="388" t="s">
        <v>926</v>
      </c>
      <c r="B2307" s="339" t="s">
        <v>31</v>
      </c>
      <c r="C2307" s="253">
        <f t="shared" si="423"/>
        <v>18</v>
      </c>
      <c r="D2307" s="253">
        <v>18</v>
      </c>
      <c r="E2307" s="253">
        <v>0</v>
      </c>
      <c r="F2307" s="253">
        <v>0</v>
      </c>
      <c r="G2307" s="253">
        <v>0</v>
      </c>
      <c r="H2307" s="253">
        <v>0</v>
      </c>
      <c r="I2307" s="253">
        <v>0</v>
      </c>
    </row>
    <row r="2308" spans="1:9" s="103" customFormat="1">
      <c r="A2308" s="217"/>
      <c r="B2308" s="115" t="s">
        <v>32</v>
      </c>
      <c r="C2308" s="78">
        <f t="shared" si="423"/>
        <v>18</v>
      </c>
      <c r="D2308" s="78">
        <v>18</v>
      </c>
      <c r="E2308" s="78">
        <v>0</v>
      </c>
      <c r="F2308" s="78">
        <v>0</v>
      </c>
      <c r="G2308" s="78">
        <v>0</v>
      </c>
      <c r="H2308" s="78">
        <v>0</v>
      </c>
      <c r="I2308" s="78">
        <v>0</v>
      </c>
    </row>
    <row r="2309" spans="1:9" s="208" customFormat="1" ht="56.25" customHeight="1">
      <c r="A2309" s="369" t="s">
        <v>927</v>
      </c>
      <c r="B2309" s="113" t="s">
        <v>31</v>
      </c>
      <c r="C2309" s="78">
        <f t="shared" si="423"/>
        <v>11.48</v>
      </c>
      <c r="D2309" s="78">
        <v>11.48</v>
      </c>
      <c r="E2309" s="78">
        <v>0</v>
      </c>
      <c r="F2309" s="78">
        <v>0</v>
      </c>
      <c r="G2309" s="78">
        <v>0</v>
      </c>
      <c r="H2309" s="78">
        <v>0</v>
      </c>
      <c r="I2309" s="78">
        <v>0</v>
      </c>
    </row>
    <row r="2310" spans="1:9" s="103" customFormat="1">
      <c r="A2310" s="217"/>
      <c r="B2310" s="115" t="s">
        <v>32</v>
      </c>
      <c r="C2310" s="78">
        <f t="shared" si="423"/>
        <v>11.48</v>
      </c>
      <c r="D2310" s="78">
        <v>11.48</v>
      </c>
      <c r="E2310" s="78">
        <v>0</v>
      </c>
      <c r="F2310" s="78">
        <v>0</v>
      </c>
      <c r="G2310" s="78">
        <v>0</v>
      </c>
      <c r="H2310" s="78">
        <v>0</v>
      </c>
      <c r="I2310" s="78">
        <v>0</v>
      </c>
    </row>
    <row r="2311" spans="1:9" s="208" customFormat="1" ht="26.25" customHeight="1">
      <c r="A2311" s="378" t="s">
        <v>928</v>
      </c>
      <c r="B2311" s="113" t="s">
        <v>31</v>
      </c>
      <c r="C2311" s="78">
        <f t="shared" si="423"/>
        <v>60</v>
      </c>
      <c r="D2311" s="78">
        <v>0</v>
      </c>
      <c r="E2311" s="78">
        <v>60</v>
      </c>
      <c r="F2311" s="78">
        <v>0</v>
      </c>
      <c r="G2311" s="78">
        <v>0</v>
      </c>
      <c r="H2311" s="78">
        <v>0</v>
      </c>
      <c r="I2311" s="78">
        <v>0</v>
      </c>
    </row>
    <row r="2312" spans="1:9" s="103" customFormat="1">
      <c r="A2312" s="217"/>
      <c r="B2312" s="115" t="s">
        <v>32</v>
      </c>
      <c r="C2312" s="78">
        <f t="shared" si="423"/>
        <v>60</v>
      </c>
      <c r="D2312" s="78">
        <v>0</v>
      </c>
      <c r="E2312" s="78">
        <v>60</v>
      </c>
      <c r="F2312" s="78">
        <v>0</v>
      </c>
      <c r="G2312" s="78">
        <v>0</v>
      </c>
      <c r="H2312" s="78">
        <v>0</v>
      </c>
      <c r="I2312" s="78">
        <v>0</v>
      </c>
    </row>
    <row r="2313" spans="1:9" s="208" customFormat="1" ht="15.75" customHeight="1">
      <c r="A2313" s="374" t="s">
        <v>929</v>
      </c>
      <c r="B2313" s="113" t="s">
        <v>31</v>
      </c>
      <c r="C2313" s="78">
        <f t="shared" si="423"/>
        <v>60</v>
      </c>
      <c r="D2313" s="78">
        <v>0</v>
      </c>
      <c r="E2313" s="78">
        <v>60</v>
      </c>
      <c r="F2313" s="78">
        <v>0</v>
      </c>
      <c r="G2313" s="78">
        <v>0</v>
      </c>
      <c r="H2313" s="78">
        <v>0</v>
      </c>
      <c r="I2313" s="78">
        <v>0</v>
      </c>
    </row>
    <row r="2314" spans="1:9" s="103" customFormat="1" ht="18" customHeight="1">
      <c r="A2314" s="217"/>
      <c r="B2314" s="115" t="s">
        <v>32</v>
      </c>
      <c r="C2314" s="78">
        <f t="shared" si="423"/>
        <v>60</v>
      </c>
      <c r="D2314" s="78">
        <v>0</v>
      </c>
      <c r="E2314" s="78">
        <v>60</v>
      </c>
      <c r="F2314" s="78">
        <v>0</v>
      </c>
      <c r="G2314" s="78">
        <v>0</v>
      </c>
      <c r="H2314" s="78">
        <v>0</v>
      </c>
      <c r="I2314" s="78">
        <v>0</v>
      </c>
    </row>
    <row r="2315" spans="1:9" s="150" customFormat="1" ht="25.5">
      <c r="A2315" s="337" t="s">
        <v>930</v>
      </c>
      <c r="B2315" s="125" t="s">
        <v>31</v>
      </c>
      <c r="C2315" s="126">
        <f t="shared" si="423"/>
        <v>3.88</v>
      </c>
      <c r="D2315" s="126">
        <f>D2317+D2319</f>
        <v>3.88</v>
      </c>
      <c r="E2315" s="126">
        <f t="shared" ref="E2315:I2316" si="433">E2317+E2319</f>
        <v>0</v>
      </c>
      <c r="F2315" s="126">
        <f t="shared" si="433"/>
        <v>0</v>
      </c>
      <c r="G2315" s="126">
        <f t="shared" si="433"/>
        <v>0</v>
      </c>
      <c r="H2315" s="126">
        <f t="shared" si="433"/>
        <v>0</v>
      </c>
      <c r="I2315" s="126">
        <f t="shared" si="433"/>
        <v>0</v>
      </c>
    </row>
    <row r="2316" spans="1:9" s="150" customFormat="1">
      <c r="A2316" s="135"/>
      <c r="B2316" s="128" t="s">
        <v>32</v>
      </c>
      <c r="C2316" s="126">
        <f t="shared" si="423"/>
        <v>3.88</v>
      </c>
      <c r="D2316" s="126">
        <f>D2318+D2320</f>
        <v>3.88</v>
      </c>
      <c r="E2316" s="126">
        <f t="shared" si="433"/>
        <v>0</v>
      </c>
      <c r="F2316" s="126">
        <f t="shared" si="433"/>
        <v>0</v>
      </c>
      <c r="G2316" s="126">
        <f t="shared" si="433"/>
        <v>0</v>
      </c>
      <c r="H2316" s="126">
        <f t="shared" si="433"/>
        <v>0</v>
      </c>
      <c r="I2316" s="126">
        <f t="shared" si="433"/>
        <v>0</v>
      </c>
    </row>
    <row r="2317" spans="1:9" s="215" customFormat="1" ht="26.25" customHeight="1">
      <c r="A2317" s="549" t="s">
        <v>931</v>
      </c>
      <c r="B2317" s="339" t="s">
        <v>31</v>
      </c>
      <c r="C2317" s="253">
        <f t="shared" si="423"/>
        <v>2.38</v>
      </c>
      <c r="D2317" s="253">
        <v>2.38</v>
      </c>
      <c r="E2317" s="253">
        <v>0</v>
      </c>
      <c r="F2317" s="253">
        <v>0</v>
      </c>
      <c r="G2317" s="253">
        <v>0</v>
      </c>
      <c r="H2317" s="253">
        <v>0</v>
      </c>
      <c r="I2317" s="253">
        <v>0</v>
      </c>
    </row>
    <row r="2318" spans="1:9" s="215" customFormat="1">
      <c r="A2318" s="217"/>
      <c r="B2318" s="494" t="s">
        <v>32</v>
      </c>
      <c r="C2318" s="253">
        <f t="shared" si="423"/>
        <v>2.38</v>
      </c>
      <c r="D2318" s="253">
        <v>2.38</v>
      </c>
      <c r="E2318" s="253">
        <v>0</v>
      </c>
      <c r="F2318" s="253">
        <v>0</v>
      </c>
      <c r="G2318" s="253">
        <v>0</v>
      </c>
      <c r="H2318" s="253">
        <v>0</v>
      </c>
      <c r="I2318" s="253">
        <v>0</v>
      </c>
    </row>
    <row r="2319" spans="1:9" s="215" customFormat="1" ht="27" customHeight="1">
      <c r="A2319" s="549" t="s">
        <v>932</v>
      </c>
      <c r="B2319" s="339" t="s">
        <v>31</v>
      </c>
      <c r="C2319" s="253">
        <f t="shared" si="423"/>
        <v>1.5</v>
      </c>
      <c r="D2319" s="253">
        <v>1.5</v>
      </c>
      <c r="E2319" s="253">
        <v>0</v>
      </c>
      <c r="F2319" s="253">
        <v>0</v>
      </c>
      <c r="G2319" s="253">
        <v>0</v>
      </c>
      <c r="H2319" s="253">
        <v>0</v>
      </c>
      <c r="I2319" s="253">
        <v>0</v>
      </c>
    </row>
    <row r="2320" spans="1:9" s="103" customFormat="1">
      <c r="A2320" s="217"/>
      <c r="B2320" s="115" t="s">
        <v>32</v>
      </c>
      <c r="C2320" s="78">
        <f t="shared" si="423"/>
        <v>1.5</v>
      </c>
      <c r="D2320" s="78">
        <v>1.5</v>
      </c>
      <c r="E2320" s="78">
        <v>0</v>
      </c>
      <c r="F2320" s="78">
        <v>0</v>
      </c>
      <c r="G2320" s="78">
        <v>0</v>
      </c>
      <c r="H2320" s="78">
        <v>0</v>
      </c>
      <c r="I2320" s="78">
        <v>0</v>
      </c>
    </row>
    <row r="2321" spans="1:9" s="208" customFormat="1" ht="25.5">
      <c r="A2321" s="381" t="s">
        <v>933</v>
      </c>
      <c r="B2321" s="433" t="s">
        <v>31</v>
      </c>
      <c r="C2321" s="126">
        <f t="shared" si="423"/>
        <v>24.61</v>
      </c>
      <c r="D2321" s="126">
        <f>D2323</f>
        <v>24.61</v>
      </c>
      <c r="E2321" s="126">
        <f t="shared" ref="E2321:I2322" si="434">E2323</f>
        <v>0</v>
      </c>
      <c r="F2321" s="126">
        <f t="shared" si="434"/>
        <v>0</v>
      </c>
      <c r="G2321" s="126">
        <f t="shared" si="434"/>
        <v>0</v>
      </c>
      <c r="H2321" s="126">
        <f t="shared" si="434"/>
        <v>0</v>
      </c>
      <c r="I2321" s="126">
        <f t="shared" si="434"/>
        <v>0</v>
      </c>
    </row>
    <row r="2322" spans="1:9" s="103" customFormat="1">
      <c r="A2322" s="217"/>
      <c r="B2322" s="434" t="s">
        <v>32</v>
      </c>
      <c r="C2322" s="126">
        <f t="shared" si="423"/>
        <v>24.61</v>
      </c>
      <c r="D2322" s="126">
        <f>D2324</f>
        <v>24.61</v>
      </c>
      <c r="E2322" s="126">
        <f t="shared" si="434"/>
        <v>0</v>
      </c>
      <c r="F2322" s="126">
        <f t="shared" si="434"/>
        <v>0</v>
      </c>
      <c r="G2322" s="126">
        <f t="shared" si="434"/>
        <v>0</v>
      </c>
      <c r="H2322" s="126">
        <f t="shared" si="434"/>
        <v>0</v>
      </c>
      <c r="I2322" s="126">
        <f t="shared" si="434"/>
        <v>0</v>
      </c>
    </row>
    <row r="2323" spans="1:9" s="215" customFormat="1" ht="25.5">
      <c r="A2323" s="360" t="s">
        <v>934</v>
      </c>
      <c r="B2323" s="339" t="s">
        <v>31</v>
      </c>
      <c r="C2323" s="253">
        <f t="shared" si="423"/>
        <v>24.61</v>
      </c>
      <c r="D2323" s="253">
        <v>24.61</v>
      </c>
      <c r="E2323" s="253">
        <v>0</v>
      </c>
      <c r="F2323" s="253">
        <v>0</v>
      </c>
      <c r="G2323" s="253">
        <v>0</v>
      </c>
      <c r="H2323" s="253">
        <v>0</v>
      </c>
      <c r="I2323" s="253">
        <v>0</v>
      </c>
    </row>
    <row r="2324" spans="1:9" s="103" customFormat="1">
      <c r="A2324" s="217"/>
      <c r="B2324" s="115" t="s">
        <v>32</v>
      </c>
      <c r="C2324" s="78">
        <f t="shared" si="423"/>
        <v>24.61</v>
      </c>
      <c r="D2324" s="78">
        <v>24.61</v>
      </c>
      <c r="E2324" s="78">
        <v>0</v>
      </c>
      <c r="F2324" s="78">
        <v>0</v>
      </c>
      <c r="G2324" s="78">
        <v>0</v>
      </c>
      <c r="H2324" s="78">
        <v>0</v>
      </c>
      <c r="I2324" s="78">
        <v>0</v>
      </c>
    </row>
    <row r="2325" spans="1:9">
      <c r="A2325" s="47" t="s">
        <v>49</v>
      </c>
      <c r="B2325" s="24" t="s">
        <v>31</v>
      </c>
      <c r="C2325" s="52">
        <f t="shared" si="423"/>
        <v>438.59999999999997</v>
      </c>
      <c r="D2325" s="52">
        <f t="shared" ref="D2325:I2330" si="435">D2327</f>
        <v>328.2</v>
      </c>
      <c r="E2325" s="52">
        <f t="shared" si="435"/>
        <v>57.5</v>
      </c>
      <c r="F2325" s="52">
        <f t="shared" si="435"/>
        <v>0</v>
      </c>
      <c r="G2325" s="52">
        <f t="shared" si="435"/>
        <v>0</v>
      </c>
      <c r="H2325" s="52">
        <f t="shared" si="435"/>
        <v>0</v>
      </c>
      <c r="I2325" s="52">
        <f t="shared" si="435"/>
        <v>52.9</v>
      </c>
    </row>
    <row r="2326" spans="1:9">
      <c r="A2326" s="12" t="s">
        <v>50</v>
      </c>
      <c r="B2326" s="26" t="s">
        <v>32</v>
      </c>
      <c r="C2326" s="52">
        <f t="shared" si="423"/>
        <v>438.59999999999997</v>
      </c>
      <c r="D2326" s="52">
        <f t="shared" si="435"/>
        <v>328.2</v>
      </c>
      <c r="E2326" s="52">
        <f t="shared" si="435"/>
        <v>57.5</v>
      </c>
      <c r="F2326" s="52">
        <f t="shared" si="435"/>
        <v>0</v>
      </c>
      <c r="G2326" s="52">
        <f t="shared" si="435"/>
        <v>0</v>
      </c>
      <c r="H2326" s="52">
        <f t="shared" si="435"/>
        <v>0</v>
      </c>
      <c r="I2326" s="52">
        <f t="shared" si="435"/>
        <v>52.9</v>
      </c>
    </row>
    <row r="2327" spans="1:9">
      <c r="A2327" s="19" t="s">
        <v>39</v>
      </c>
      <c r="B2327" s="3" t="s">
        <v>31</v>
      </c>
      <c r="C2327" s="52">
        <f t="shared" si="423"/>
        <v>438.59999999999997</v>
      </c>
      <c r="D2327" s="52">
        <f t="shared" si="435"/>
        <v>328.2</v>
      </c>
      <c r="E2327" s="52">
        <f t="shared" si="435"/>
        <v>57.5</v>
      </c>
      <c r="F2327" s="52">
        <f t="shared" si="435"/>
        <v>0</v>
      </c>
      <c r="G2327" s="52">
        <f t="shared" si="435"/>
        <v>0</v>
      </c>
      <c r="H2327" s="52">
        <f t="shared" si="435"/>
        <v>0</v>
      </c>
      <c r="I2327" s="52">
        <f t="shared" si="435"/>
        <v>52.9</v>
      </c>
    </row>
    <row r="2328" spans="1:9">
      <c r="A2328" s="16"/>
      <c r="B2328" s="4" t="s">
        <v>32</v>
      </c>
      <c r="C2328" s="52">
        <f t="shared" si="423"/>
        <v>438.59999999999997</v>
      </c>
      <c r="D2328" s="52">
        <f t="shared" si="435"/>
        <v>328.2</v>
      </c>
      <c r="E2328" s="52">
        <f t="shared" si="435"/>
        <v>57.5</v>
      </c>
      <c r="F2328" s="52">
        <f t="shared" si="435"/>
        <v>0</v>
      </c>
      <c r="G2328" s="52">
        <f t="shared" si="435"/>
        <v>0</v>
      </c>
      <c r="H2328" s="52">
        <f t="shared" si="435"/>
        <v>0</v>
      </c>
      <c r="I2328" s="52">
        <f t="shared" si="435"/>
        <v>52.9</v>
      </c>
    </row>
    <row r="2329" spans="1:9">
      <c r="A2329" s="28" t="s">
        <v>53</v>
      </c>
      <c r="B2329" s="24" t="s">
        <v>31</v>
      </c>
      <c r="C2329" s="52">
        <f t="shared" si="423"/>
        <v>438.59999999999997</v>
      </c>
      <c r="D2329" s="52">
        <f t="shared" si="435"/>
        <v>328.2</v>
      </c>
      <c r="E2329" s="64">
        <f t="shared" si="435"/>
        <v>57.5</v>
      </c>
      <c r="F2329" s="52">
        <f t="shared" si="435"/>
        <v>0</v>
      </c>
      <c r="G2329" s="52">
        <f t="shared" si="435"/>
        <v>0</v>
      </c>
      <c r="H2329" s="52">
        <f t="shared" si="435"/>
        <v>0</v>
      </c>
      <c r="I2329" s="52">
        <f t="shared" si="435"/>
        <v>52.9</v>
      </c>
    </row>
    <row r="2330" spans="1:9">
      <c r="A2330" s="12"/>
      <c r="B2330" s="26" t="s">
        <v>32</v>
      </c>
      <c r="C2330" s="52">
        <f t="shared" si="423"/>
        <v>438.59999999999997</v>
      </c>
      <c r="D2330" s="52">
        <f t="shared" si="435"/>
        <v>328.2</v>
      </c>
      <c r="E2330" s="64">
        <f t="shared" si="435"/>
        <v>57.5</v>
      </c>
      <c r="F2330" s="52">
        <f t="shared" si="435"/>
        <v>0</v>
      </c>
      <c r="G2330" s="52">
        <f t="shared" si="435"/>
        <v>0</v>
      </c>
      <c r="H2330" s="52">
        <f t="shared" si="435"/>
        <v>0</v>
      </c>
      <c r="I2330" s="52">
        <f t="shared" si="435"/>
        <v>52.9</v>
      </c>
    </row>
    <row r="2331" spans="1:9" s="95" customFormat="1">
      <c r="A2331" s="96" t="s">
        <v>44</v>
      </c>
      <c r="B2331" s="130" t="s">
        <v>31</v>
      </c>
      <c r="C2331" s="131">
        <f t="shared" si="423"/>
        <v>438.59999999999997</v>
      </c>
      <c r="D2331" s="131">
        <f t="shared" ref="D2331:I2332" si="436">D2333+D2347+D2355+D2361</f>
        <v>328.2</v>
      </c>
      <c r="E2331" s="131">
        <f t="shared" si="436"/>
        <v>57.5</v>
      </c>
      <c r="F2331" s="131">
        <f t="shared" si="436"/>
        <v>0</v>
      </c>
      <c r="G2331" s="131">
        <f t="shared" si="436"/>
        <v>0</v>
      </c>
      <c r="H2331" s="131">
        <f t="shared" si="436"/>
        <v>0</v>
      </c>
      <c r="I2331" s="131">
        <f t="shared" si="436"/>
        <v>52.9</v>
      </c>
    </row>
    <row r="2332" spans="1:9" s="95" customFormat="1">
      <c r="A2332" s="132"/>
      <c r="B2332" s="133" t="s">
        <v>32</v>
      </c>
      <c r="C2332" s="131">
        <f t="shared" si="423"/>
        <v>438.59999999999997</v>
      </c>
      <c r="D2332" s="131">
        <f t="shared" si="436"/>
        <v>328.2</v>
      </c>
      <c r="E2332" s="131">
        <f t="shared" si="436"/>
        <v>57.5</v>
      </c>
      <c r="F2332" s="131">
        <f t="shared" si="436"/>
        <v>0</v>
      </c>
      <c r="G2332" s="131">
        <f t="shared" si="436"/>
        <v>0</v>
      </c>
      <c r="H2332" s="131">
        <f t="shared" si="436"/>
        <v>0</v>
      </c>
      <c r="I2332" s="131">
        <f t="shared" si="436"/>
        <v>52.9</v>
      </c>
    </row>
    <row r="2333" spans="1:9" s="127" customFormat="1">
      <c r="A2333" s="149" t="s">
        <v>697</v>
      </c>
      <c r="B2333" s="144" t="s">
        <v>31</v>
      </c>
      <c r="C2333" s="126">
        <f t="shared" si="423"/>
        <v>186.6</v>
      </c>
      <c r="D2333" s="126">
        <f>D2335+D2337+D2339+D2341+D2343+D2345</f>
        <v>112.2</v>
      </c>
      <c r="E2333" s="126">
        <f t="shared" ref="E2333:I2334" si="437">E2335+E2337+E2339+E2341+E2343+E2345</f>
        <v>21.5</v>
      </c>
      <c r="F2333" s="126">
        <f t="shared" si="437"/>
        <v>0</v>
      </c>
      <c r="G2333" s="126">
        <f t="shared" si="437"/>
        <v>0</v>
      </c>
      <c r="H2333" s="126">
        <f t="shared" si="437"/>
        <v>0</v>
      </c>
      <c r="I2333" s="126">
        <f t="shared" si="437"/>
        <v>52.9</v>
      </c>
    </row>
    <row r="2334" spans="1:9" s="127" customFormat="1">
      <c r="A2334" s="145"/>
      <c r="B2334" s="128" t="s">
        <v>32</v>
      </c>
      <c r="C2334" s="126">
        <f t="shared" si="423"/>
        <v>186.6</v>
      </c>
      <c r="D2334" s="126">
        <f>D2336+D2338+D2340+D2342+D2344+D2346</f>
        <v>112.2</v>
      </c>
      <c r="E2334" s="126">
        <f t="shared" si="437"/>
        <v>21.5</v>
      </c>
      <c r="F2334" s="126">
        <f t="shared" si="437"/>
        <v>0</v>
      </c>
      <c r="G2334" s="126">
        <f t="shared" si="437"/>
        <v>0</v>
      </c>
      <c r="H2334" s="126">
        <f t="shared" si="437"/>
        <v>0</v>
      </c>
      <c r="I2334" s="126">
        <f t="shared" si="437"/>
        <v>52.9</v>
      </c>
    </row>
    <row r="2335" spans="1:9" s="103" customFormat="1" ht="25.5">
      <c r="A2335" s="293" t="s">
        <v>935</v>
      </c>
      <c r="B2335" s="113" t="s">
        <v>31</v>
      </c>
      <c r="C2335" s="78">
        <f t="shared" si="423"/>
        <v>40</v>
      </c>
      <c r="D2335" s="78">
        <f>D2336</f>
        <v>9.1</v>
      </c>
      <c r="E2335" s="78">
        <f>28-28</f>
        <v>0</v>
      </c>
      <c r="F2335" s="78">
        <v>0</v>
      </c>
      <c r="G2335" s="78">
        <v>0</v>
      </c>
      <c r="H2335" s="78">
        <v>0</v>
      </c>
      <c r="I2335" s="78">
        <f>2.9+28</f>
        <v>30.9</v>
      </c>
    </row>
    <row r="2336" spans="1:9" s="103" customFormat="1">
      <c r="A2336" s="114"/>
      <c r="B2336" s="115" t="s">
        <v>32</v>
      </c>
      <c r="C2336" s="78">
        <f t="shared" si="423"/>
        <v>40</v>
      </c>
      <c r="D2336" s="78">
        <v>9.1</v>
      </c>
      <c r="E2336" s="78">
        <f>28-28</f>
        <v>0</v>
      </c>
      <c r="F2336" s="78">
        <v>0</v>
      </c>
      <c r="G2336" s="78">
        <v>0</v>
      </c>
      <c r="H2336" s="78">
        <v>0</v>
      </c>
      <c r="I2336" s="78">
        <f>2.9+28</f>
        <v>30.9</v>
      </c>
    </row>
    <row r="2337" spans="1:10" s="20" customFormat="1">
      <c r="A2337" s="13" t="s">
        <v>936</v>
      </c>
      <c r="B2337" s="224" t="s">
        <v>31</v>
      </c>
      <c r="C2337" s="64">
        <f t="shared" ref="C2337:C2364" si="438">D2337+E2337+F2337+G2337+H2337+I2337</f>
        <v>60</v>
      </c>
      <c r="D2337" s="64">
        <v>38</v>
      </c>
      <c r="E2337" s="64">
        <v>0</v>
      </c>
      <c r="F2337" s="64">
        <v>0</v>
      </c>
      <c r="G2337" s="64">
        <v>0</v>
      </c>
      <c r="H2337" s="64">
        <v>0</v>
      </c>
      <c r="I2337" s="64">
        <f>60-38</f>
        <v>22</v>
      </c>
      <c r="J2337" s="215"/>
    </row>
    <row r="2338" spans="1:10" s="20" customFormat="1">
      <c r="A2338" s="12"/>
      <c r="B2338" s="225" t="s">
        <v>32</v>
      </c>
      <c r="C2338" s="64">
        <f t="shared" si="438"/>
        <v>60</v>
      </c>
      <c r="D2338" s="64">
        <v>38</v>
      </c>
      <c r="E2338" s="64">
        <v>0</v>
      </c>
      <c r="F2338" s="64">
        <v>0</v>
      </c>
      <c r="G2338" s="64">
        <v>0</v>
      </c>
      <c r="H2338" s="64">
        <v>0</v>
      </c>
      <c r="I2338" s="64">
        <f>60-38</f>
        <v>22</v>
      </c>
      <c r="J2338" s="215"/>
    </row>
    <row r="2339" spans="1:10" s="211" customFormat="1" ht="15">
      <c r="A2339" s="365" t="s">
        <v>937</v>
      </c>
      <c r="B2339" s="224" t="s">
        <v>31</v>
      </c>
      <c r="C2339" s="64">
        <f t="shared" si="438"/>
        <v>14.8</v>
      </c>
      <c r="D2339" s="64">
        <v>14.8</v>
      </c>
      <c r="E2339" s="64">
        <v>0</v>
      </c>
      <c r="F2339" s="64">
        <v>0</v>
      </c>
      <c r="G2339" s="64">
        <v>0</v>
      </c>
      <c r="H2339" s="64">
        <v>0</v>
      </c>
      <c r="I2339" s="64">
        <v>0</v>
      </c>
      <c r="J2339" s="214"/>
    </row>
    <row r="2340" spans="1:10" s="20" customFormat="1">
      <c r="A2340" s="12"/>
      <c r="B2340" s="225" t="s">
        <v>32</v>
      </c>
      <c r="C2340" s="64">
        <f t="shared" si="438"/>
        <v>14.8</v>
      </c>
      <c r="D2340" s="64">
        <v>14.8</v>
      </c>
      <c r="E2340" s="64">
        <v>0</v>
      </c>
      <c r="F2340" s="64">
        <v>0</v>
      </c>
      <c r="G2340" s="64">
        <v>0</v>
      </c>
      <c r="H2340" s="64">
        <v>0</v>
      </c>
      <c r="I2340" s="64">
        <v>0</v>
      </c>
      <c r="J2340" s="215"/>
    </row>
    <row r="2341" spans="1:10" s="215" customFormat="1" ht="30">
      <c r="A2341" s="459" t="s">
        <v>938</v>
      </c>
      <c r="B2341" s="339" t="s">
        <v>31</v>
      </c>
      <c r="C2341" s="253">
        <f t="shared" si="438"/>
        <v>4.8</v>
      </c>
      <c r="D2341" s="253">
        <v>4.8</v>
      </c>
      <c r="E2341" s="253">
        <v>0</v>
      </c>
      <c r="F2341" s="253">
        <v>0</v>
      </c>
      <c r="G2341" s="253">
        <v>0</v>
      </c>
      <c r="H2341" s="253">
        <v>0</v>
      </c>
      <c r="I2341" s="253">
        <v>0</v>
      </c>
    </row>
    <row r="2342" spans="1:10" s="215" customFormat="1">
      <c r="A2342" s="217"/>
      <c r="B2342" s="494" t="s">
        <v>32</v>
      </c>
      <c r="C2342" s="253">
        <f t="shared" si="438"/>
        <v>4.8</v>
      </c>
      <c r="D2342" s="253">
        <v>4.8</v>
      </c>
      <c r="E2342" s="253">
        <v>0</v>
      </c>
      <c r="F2342" s="253">
        <v>0</v>
      </c>
      <c r="G2342" s="253">
        <v>0</v>
      </c>
      <c r="H2342" s="253">
        <v>0</v>
      </c>
      <c r="I2342" s="253">
        <v>0</v>
      </c>
    </row>
    <row r="2343" spans="1:10" s="215" customFormat="1" ht="30">
      <c r="A2343" s="495" t="s">
        <v>939</v>
      </c>
      <c r="B2343" s="339" t="s">
        <v>31</v>
      </c>
      <c r="C2343" s="253">
        <f t="shared" si="438"/>
        <v>45.5</v>
      </c>
      <c r="D2343" s="253">
        <v>45.5</v>
      </c>
      <c r="E2343" s="253">
        <v>0</v>
      </c>
      <c r="F2343" s="253">
        <v>0</v>
      </c>
      <c r="G2343" s="253">
        <v>0</v>
      </c>
      <c r="H2343" s="253">
        <v>0</v>
      </c>
      <c r="I2343" s="253">
        <v>0</v>
      </c>
    </row>
    <row r="2344" spans="1:10" s="20" customFormat="1">
      <c r="A2344" s="12"/>
      <c r="B2344" s="225" t="s">
        <v>32</v>
      </c>
      <c r="C2344" s="64">
        <f t="shared" si="438"/>
        <v>45.5</v>
      </c>
      <c r="D2344" s="64">
        <v>45.5</v>
      </c>
      <c r="E2344" s="64">
        <v>0</v>
      </c>
      <c r="F2344" s="64">
        <v>0</v>
      </c>
      <c r="G2344" s="64">
        <v>0</v>
      </c>
      <c r="H2344" s="64">
        <v>0</v>
      </c>
      <c r="I2344" s="64">
        <v>0</v>
      </c>
      <c r="J2344" s="215"/>
    </row>
    <row r="2345" spans="1:10" s="215" customFormat="1" ht="45">
      <c r="A2345" s="626" t="s">
        <v>940</v>
      </c>
      <c r="B2345" s="339" t="s">
        <v>31</v>
      </c>
      <c r="C2345" s="253">
        <f t="shared" si="438"/>
        <v>21.5</v>
      </c>
      <c r="D2345" s="253">
        <v>0</v>
      </c>
      <c r="E2345" s="253">
        <v>21.5</v>
      </c>
      <c r="F2345" s="253">
        <v>0</v>
      </c>
      <c r="G2345" s="253">
        <v>0</v>
      </c>
      <c r="H2345" s="253">
        <v>0</v>
      </c>
      <c r="I2345" s="253">
        <v>0</v>
      </c>
    </row>
    <row r="2346" spans="1:10" s="20" customFormat="1">
      <c r="A2346" s="12"/>
      <c r="B2346" s="225" t="s">
        <v>32</v>
      </c>
      <c r="C2346" s="64">
        <f t="shared" si="438"/>
        <v>21.5</v>
      </c>
      <c r="D2346" s="64">
        <v>0</v>
      </c>
      <c r="E2346" s="64">
        <v>21.5</v>
      </c>
      <c r="F2346" s="64">
        <v>0</v>
      </c>
      <c r="G2346" s="64">
        <v>0</v>
      </c>
      <c r="H2346" s="64">
        <v>0</v>
      </c>
      <c r="I2346" s="64">
        <v>0</v>
      </c>
      <c r="J2346" s="215"/>
    </row>
    <row r="2347" spans="1:10" s="127" customFormat="1">
      <c r="A2347" s="149" t="s">
        <v>699</v>
      </c>
      <c r="B2347" s="144" t="s">
        <v>31</v>
      </c>
      <c r="C2347" s="126">
        <f t="shared" si="438"/>
        <v>146</v>
      </c>
      <c r="D2347" s="126">
        <f>D2349+D2351+D2353</f>
        <v>146</v>
      </c>
      <c r="E2347" s="126">
        <f t="shared" ref="E2347:I2348" si="439">E2349+E2351+E2353</f>
        <v>0</v>
      </c>
      <c r="F2347" s="126">
        <f t="shared" si="439"/>
        <v>0</v>
      </c>
      <c r="G2347" s="126">
        <f t="shared" si="439"/>
        <v>0</v>
      </c>
      <c r="H2347" s="126">
        <f t="shared" si="439"/>
        <v>0</v>
      </c>
      <c r="I2347" s="126">
        <f t="shared" si="439"/>
        <v>0</v>
      </c>
    </row>
    <row r="2348" spans="1:10" s="127" customFormat="1">
      <c r="A2348" s="145"/>
      <c r="B2348" s="128" t="s">
        <v>32</v>
      </c>
      <c r="C2348" s="126">
        <f t="shared" si="438"/>
        <v>146</v>
      </c>
      <c r="D2348" s="126">
        <f>D2350+D2352+D2354</f>
        <v>146</v>
      </c>
      <c r="E2348" s="126">
        <f t="shared" si="439"/>
        <v>0</v>
      </c>
      <c r="F2348" s="126">
        <f t="shared" si="439"/>
        <v>0</v>
      </c>
      <c r="G2348" s="126">
        <f t="shared" si="439"/>
        <v>0</v>
      </c>
      <c r="H2348" s="126">
        <f t="shared" si="439"/>
        <v>0</v>
      </c>
      <c r="I2348" s="126">
        <f t="shared" si="439"/>
        <v>0</v>
      </c>
    </row>
    <row r="2349" spans="1:10" s="215" customFormat="1" ht="30">
      <c r="A2349" s="299" t="s">
        <v>941</v>
      </c>
      <c r="B2349" s="339" t="s">
        <v>31</v>
      </c>
      <c r="C2349" s="253">
        <f t="shared" si="438"/>
        <v>8</v>
      </c>
      <c r="D2349" s="253">
        <v>8</v>
      </c>
      <c r="E2349" s="253">
        <v>0</v>
      </c>
      <c r="F2349" s="253">
        <v>0</v>
      </c>
      <c r="G2349" s="253">
        <v>0</v>
      </c>
      <c r="H2349" s="253">
        <v>0</v>
      </c>
      <c r="I2349" s="253">
        <v>0</v>
      </c>
    </row>
    <row r="2350" spans="1:10" s="103" customFormat="1">
      <c r="A2350" s="114"/>
      <c r="B2350" s="115" t="s">
        <v>32</v>
      </c>
      <c r="C2350" s="78">
        <f t="shared" si="438"/>
        <v>8</v>
      </c>
      <c r="D2350" s="78">
        <v>8</v>
      </c>
      <c r="E2350" s="78">
        <v>0</v>
      </c>
      <c r="F2350" s="78">
        <v>0</v>
      </c>
      <c r="G2350" s="78">
        <v>0</v>
      </c>
      <c r="H2350" s="78">
        <v>0</v>
      </c>
      <c r="I2350" s="78">
        <v>0</v>
      </c>
    </row>
    <row r="2351" spans="1:10" s="208" customFormat="1" ht="25.5">
      <c r="A2351" s="281" t="s">
        <v>942</v>
      </c>
      <c r="B2351" s="113" t="s">
        <v>31</v>
      </c>
      <c r="C2351" s="78">
        <f t="shared" si="438"/>
        <v>54</v>
      </c>
      <c r="D2351" s="78">
        <v>54</v>
      </c>
      <c r="E2351" s="78">
        <v>0</v>
      </c>
      <c r="F2351" s="78">
        <v>0</v>
      </c>
      <c r="G2351" s="78">
        <v>0</v>
      </c>
      <c r="H2351" s="78">
        <v>0</v>
      </c>
      <c r="I2351" s="78">
        <v>0</v>
      </c>
    </row>
    <row r="2352" spans="1:10" s="208" customFormat="1">
      <c r="A2352" s="114"/>
      <c r="B2352" s="115" t="s">
        <v>32</v>
      </c>
      <c r="C2352" s="78">
        <f t="shared" si="438"/>
        <v>54</v>
      </c>
      <c r="D2352" s="78">
        <v>54</v>
      </c>
      <c r="E2352" s="78">
        <v>0</v>
      </c>
      <c r="F2352" s="78">
        <v>0</v>
      </c>
      <c r="G2352" s="78">
        <v>0</v>
      </c>
      <c r="H2352" s="78">
        <v>0</v>
      </c>
      <c r="I2352" s="78">
        <v>0</v>
      </c>
    </row>
    <row r="2353" spans="1:9" s="208" customFormat="1" ht="15" customHeight="1">
      <c r="A2353" s="295" t="s">
        <v>943</v>
      </c>
      <c r="B2353" s="113" t="s">
        <v>31</v>
      </c>
      <c r="C2353" s="78">
        <f t="shared" si="438"/>
        <v>84</v>
      </c>
      <c r="D2353" s="78">
        <v>84</v>
      </c>
      <c r="E2353" s="78">
        <v>0</v>
      </c>
      <c r="F2353" s="78">
        <v>0</v>
      </c>
      <c r="G2353" s="78">
        <v>0</v>
      </c>
      <c r="H2353" s="78">
        <v>0</v>
      </c>
      <c r="I2353" s="78">
        <v>0</v>
      </c>
    </row>
    <row r="2354" spans="1:9" s="208" customFormat="1">
      <c r="A2354" s="114"/>
      <c r="B2354" s="115" t="s">
        <v>32</v>
      </c>
      <c r="C2354" s="78">
        <f t="shared" si="438"/>
        <v>84</v>
      </c>
      <c r="D2354" s="78">
        <v>84</v>
      </c>
      <c r="E2354" s="78">
        <v>0</v>
      </c>
      <c r="F2354" s="78">
        <v>0</v>
      </c>
      <c r="G2354" s="78">
        <v>0</v>
      </c>
      <c r="H2354" s="78">
        <v>0</v>
      </c>
      <c r="I2354" s="78">
        <v>0</v>
      </c>
    </row>
    <row r="2355" spans="1:9" s="127" customFormat="1">
      <c r="A2355" s="149" t="s">
        <v>944</v>
      </c>
      <c r="B2355" s="144" t="s">
        <v>31</v>
      </c>
      <c r="C2355" s="126">
        <f t="shared" si="438"/>
        <v>76</v>
      </c>
      <c r="D2355" s="126">
        <f>D2357+D2359</f>
        <v>40</v>
      </c>
      <c r="E2355" s="126">
        <f t="shared" ref="E2355:I2356" si="440">E2357+E2359</f>
        <v>36</v>
      </c>
      <c r="F2355" s="126">
        <f t="shared" si="440"/>
        <v>0</v>
      </c>
      <c r="G2355" s="126">
        <f t="shared" si="440"/>
        <v>0</v>
      </c>
      <c r="H2355" s="126">
        <f t="shared" si="440"/>
        <v>0</v>
      </c>
      <c r="I2355" s="126">
        <f t="shared" si="440"/>
        <v>0</v>
      </c>
    </row>
    <row r="2356" spans="1:9" s="127" customFormat="1">
      <c r="A2356" s="145"/>
      <c r="B2356" s="128" t="s">
        <v>32</v>
      </c>
      <c r="C2356" s="126">
        <f t="shared" si="438"/>
        <v>76</v>
      </c>
      <c r="D2356" s="126">
        <f>D2358+D2360</f>
        <v>40</v>
      </c>
      <c r="E2356" s="126">
        <f t="shared" si="440"/>
        <v>36</v>
      </c>
      <c r="F2356" s="126">
        <f t="shared" si="440"/>
        <v>0</v>
      </c>
      <c r="G2356" s="126">
        <f t="shared" si="440"/>
        <v>0</v>
      </c>
      <c r="H2356" s="126">
        <f t="shared" si="440"/>
        <v>0</v>
      </c>
      <c r="I2356" s="126">
        <f t="shared" si="440"/>
        <v>0</v>
      </c>
    </row>
    <row r="2357" spans="1:9" s="214" customFormat="1" ht="15">
      <c r="A2357" s="356" t="s">
        <v>945</v>
      </c>
      <c r="B2357" s="339" t="s">
        <v>31</v>
      </c>
      <c r="C2357" s="253">
        <f t="shared" si="438"/>
        <v>40</v>
      </c>
      <c r="D2357" s="253">
        <v>40</v>
      </c>
      <c r="E2357" s="253">
        <v>0</v>
      </c>
      <c r="F2357" s="253">
        <v>0</v>
      </c>
      <c r="G2357" s="253">
        <v>0</v>
      </c>
      <c r="H2357" s="253">
        <v>0</v>
      </c>
      <c r="I2357" s="253">
        <v>0</v>
      </c>
    </row>
    <row r="2358" spans="1:9" s="103" customFormat="1">
      <c r="A2358" s="114"/>
      <c r="B2358" s="115" t="s">
        <v>32</v>
      </c>
      <c r="C2358" s="78">
        <f t="shared" si="438"/>
        <v>40</v>
      </c>
      <c r="D2358" s="78">
        <v>40</v>
      </c>
      <c r="E2358" s="78">
        <v>0</v>
      </c>
      <c r="F2358" s="78">
        <v>0</v>
      </c>
      <c r="G2358" s="78">
        <v>0</v>
      </c>
      <c r="H2358" s="78">
        <v>0</v>
      </c>
      <c r="I2358" s="78">
        <v>0</v>
      </c>
    </row>
    <row r="2359" spans="1:9" s="214" customFormat="1" ht="58.5" customHeight="1">
      <c r="A2359" s="631" t="s">
        <v>946</v>
      </c>
      <c r="B2359" s="339" t="s">
        <v>31</v>
      </c>
      <c r="C2359" s="253">
        <f t="shared" si="438"/>
        <v>36</v>
      </c>
      <c r="D2359" s="253">
        <v>0</v>
      </c>
      <c r="E2359" s="253">
        <v>36</v>
      </c>
      <c r="F2359" s="253">
        <v>0</v>
      </c>
      <c r="G2359" s="253">
        <v>0</v>
      </c>
      <c r="H2359" s="253">
        <v>0</v>
      </c>
      <c r="I2359" s="253">
        <v>0</v>
      </c>
    </row>
    <row r="2360" spans="1:9" s="103" customFormat="1">
      <c r="A2360" s="114"/>
      <c r="B2360" s="115" t="s">
        <v>32</v>
      </c>
      <c r="C2360" s="78">
        <f t="shared" si="438"/>
        <v>36</v>
      </c>
      <c r="D2360" s="78">
        <v>0</v>
      </c>
      <c r="E2360" s="78">
        <v>36</v>
      </c>
      <c r="F2360" s="78">
        <v>0</v>
      </c>
      <c r="G2360" s="78">
        <v>0</v>
      </c>
      <c r="H2360" s="78">
        <v>0</v>
      </c>
      <c r="I2360" s="78">
        <v>0</v>
      </c>
    </row>
    <row r="2361" spans="1:9" s="127" customFormat="1">
      <c r="A2361" s="149" t="s">
        <v>947</v>
      </c>
      <c r="B2361" s="144" t="s">
        <v>31</v>
      </c>
      <c r="C2361" s="126">
        <f t="shared" si="438"/>
        <v>30</v>
      </c>
      <c r="D2361" s="126">
        <f>D2363</f>
        <v>30</v>
      </c>
      <c r="E2361" s="126">
        <f t="shared" ref="E2361:I2362" si="441">E2363</f>
        <v>0</v>
      </c>
      <c r="F2361" s="126">
        <f t="shared" si="441"/>
        <v>0</v>
      </c>
      <c r="G2361" s="126">
        <f t="shared" si="441"/>
        <v>0</v>
      </c>
      <c r="H2361" s="126">
        <f t="shared" si="441"/>
        <v>0</v>
      </c>
      <c r="I2361" s="126">
        <f t="shared" si="441"/>
        <v>0</v>
      </c>
    </row>
    <row r="2362" spans="1:9" s="127" customFormat="1">
      <c r="A2362" s="145"/>
      <c r="B2362" s="128" t="s">
        <v>32</v>
      </c>
      <c r="C2362" s="126">
        <f t="shared" si="438"/>
        <v>30</v>
      </c>
      <c r="D2362" s="126">
        <f>D2364</f>
        <v>30</v>
      </c>
      <c r="E2362" s="126">
        <f t="shared" si="441"/>
        <v>0</v>
      </c>
      <c r="F2362" s="126">
        <f t="shared" si="441"/>
        <v>0</v>
      </c>
      <c r="G2362" s="126">
        <f t="shared" si="441"/>
        <v>0</v>
      </c>
      <c r="H2362" s="126">
        <f t="shared" si="441"/>
        <v>0</v>
      </c>
      <c r="I2362" s="126">
        <f t="shared" si="441"/>
        <v>0</v>
      </c>
    </row>
    <row r="2363" spans="1:9" s="215" customFormat="1" ht="30">
      <c r="A2363" s="491" t="s">
        <v>948</v>
      </c>
      <c r="B2363" s="339" t="s">
        <v>31</v>
      </c>
      <c r="C2363" s="253">
        <f t="shared" si="438"/>
        <v>30</v>
      </c>
      <c r="D2363" s="253">
        <v>30</v>
      </c>
      <c r="E2363" s="253">
        <v>0</v>
      </c>
      <c r="F2363" s="253">
        <v>0</v>
      </c>
      <c r="G2363" s="253">
        <v>0</v>
      </c>
      <c r="H2363" s="253">
        <v>0</v>
      </c>
      <c r="I2363" s="253">
        <v>0</v>
      </c>
    </row>
    <row r="2364" spans="1:9" s="103" customFormat="1">
      <c r="A2364" s="114"/>
      <c r="B2364" s="115" t="s">
        <v>32</v>
      </c>
      <c r="C2364" s="78">
        <f t="shared" si="438"/>
        <v>30</v>
      </c>
      <c r="D2364" s="78">
        <v>30</v>
      </c>
      <c r="E2364" s="78">
        <v>0</v>
      </c>
      <c r="F2364" s="78">
        <v>0</v>
      </c>
      <c r="G2364" s="78">
        <v>0</v>
      </c>
      <c r="H2364" s="78">
        <v>0</v>
      </c>
      <c r="I2364" s="78">
        <v>0</v>
      </c>
    </row>
    <row r="2365" spans="1:9">
      <c r="A2365" s="733" t="s">
        <v>143</v>
      </c>
      <c r="B2365" s="730"/>
      <c r="C2365" s="731"/>
      <c r="D2365" s="731"/>
      <c r="E2365" s="731"/>
      <c r="F2365" s="731"/>
      <c r="G2365" s="731"/>
      <c r="H2365" s="731"/>
      <c r="I2365" s="732"/>
    </row>
    <row r="2366" spans="1:9">
      <c r="A2366" s="31" t="s">
        <v>57</v>
      </c>
      <c r="B2366" s="98" t="s">
        <v>31</v>
      </c>
      <c r="C2366" s="131">
        <f t="shared" ref="C2366:C2425" si="442">D2366+E2366+F2366+G2366+H2366+I2366</f>
        <v>11137.99</v>
      </c>
      <c r="D2366" s="131">
        <f t="shared" ref="D2366:I2379" si="443">D2368</f>
        <v>5723.01</v>
      </c>
      <c r="E2366" s="131">
        <f t="shared" si="443"/>
        <v>4701</v>
      </c>
      <c r="F2366" s="131">
        <f t="shared" si="443"/>
        <v>0</v>
      </c>
      <c r="G2366" s="131">
        <f t="shared" si="443"/>
        <v>0</v>
      </c>
      <c r="H2366" s="131">
        <f t="shared" si="443"/>
        <v>0</v>
      </c>
      <c r="I2366" s="131">
        <f t="shared" si="443"/>
        <v>713.98</v>
      </c>
    </row>
    <row r="2367" spans="1:9">
      <c r="A2367" s="21" t="s">
        <v>90</v>
      </c>
      <c r="B2367" s="133" t="s">
        <v>32</v>
      </c>
      <c r="C2367" s="131">
        <f t="shared" si="442"/>
        <v>11137.99</v>
      </c>
      <c r="D2367" s="131">
        <f t="shared" si="443"/>
        <v>5723.01</v>
      </c>
      <c r="E2367" s="131">
        <f t="shared" si="443"/>
        <v>4701</v>
      </c>
      <c r="F2367" s="131">
        <f t="shared" si="443"/>
        <v>0</v>
      </c>
      <c r="G2367" s="131">
        <f t="shared" si="443"/>
        <v>0</v>
      </c>
      <c r="H2367" s="131">
        <f t="shared" si="443"/>
        <v>0</v>
      </c>
      <c r="I2367" s="131">
        <f t="shared" si="443"/>
        <v>713.98</v>
      </c>
    </row>
    <row r="2368" spans="1:9">
      <c r="A2368" s="47" t="s">
        <v>63</v>
      </c>
      <c r="B2368" s="24" t="s">
        <v>31</v>
      </c>
      <c r="C2368" s="52">
        <f t="shared" si="442"/>
        <v>11137.99</v>
      </c>
      <c r="D2368" s="52">
        <f t="shared" ref="D2368:I2369" si="444">D2370+D2374</f>
        <v>5723.01</v>
      </c>
      <c r="E2368" s="52">
        <f t="shared" si="444"/>
        <v>4701</v>
      </c>
      <c r="F2368" s="52">
        <f t="shared" si="444"/>
        <v>0</v>
      </c>
      <c r="G2368" s="52">
        <f t="shared" si="444"/>
        <v>0</v>
      </c>
      <c r="H2368" s="52">
        <f t="shared" si="444"/>
        <v>0</v>
      </c>
      <c r="I2368" s="52">
        <f t="shared" si="444"/>
        <v>713.98</v>
      </c>
    </row>
    <row r="2369" spans="1:13">
      <c r="A2369" s="12" t="s">
        <v>50</v>
      </c>
      <c r="B2369" s="26" t="s">
        <v>32</v>
      </c>
      <c r="C2369" s="52">
        <f t="shared" si="442"/>
        <v>11137.99</v>
      </c>
      <c r="D2369" s="52">
        <f t="shared" si="444"/>
        <v>5723.01</v>
      </c>
      <c r="E2369" s="52">
        <f t="shared" si="444"/>
        <v>4701</v>
      </c>
      <c r="F2369" s="52">
        <f t="shared" si="444"/>
        <v>0</v>
      </c>
      <c r="G2369" s="52">
        <f t="shared" si="444"/>
        <v>0</v>
      </c>
      <c r="H2369" s="52">
        <f t="shared" si="444"/>
        <v>0</v>
      </c>
      <c r="I2369" s="52">
        <f t="shared" si="444"/>
        <v>713.98</v>
      </c>
    </row>
    <row r="2370" spans="1:13" ht="25.5">
      <c r="A2370" s="183" t="s">
        <v>52</v>
      </c>
      <c r="B2370" s="63" t="s">
        <v>31</v>
      </c>
      <c r="C2370" s="52">
        <f>D2370+E2370+F2370+G2370+H2370+I2370</f>
        <v>2509</v>
      </c>
      <c r="D2370" s="52">
        <f>D2372</f>
        <v>2509</v>
      </c>
      <c r="E2370" s="52">
        <f t="shared" ref="E2370:I2371" si="445">E2372</f>
        <v>0</v>
      </c>
      <c r="F2370" s="52">
        <f t="shared" si="445"/>
        <v>0</v>
      </c>
      <c r="G2370" s="52">
        <f t="shared" si="445"/>
        <v>0</v>
      </c>
      <c r="H2370" s="52">
        <f t="shared" si="445"/>
        <v>0</v>
      </c>
      <c r="I2370" s="52">
        <f t="shared" si="445"/>
        <v>0</v>
      </c>
    </row>
    <row r="2371" spans="1:13">
      <c r="A2371" s="16"/>
      <c r="B2371" s="62" t="s">
        <v>32</v>
      </c>
      <c r="C2371" s="52">
        <f>D2371+E2371+F2371+G2371+H2371+I2371</f>
        <v>2509</v>
      </c>
      <c r="D2371" s="52">
        <f>D2373</f>
        <v>2509</v>
      </c>
      <c r="E2371" s="52">
        <f t="shared" si="445"/>
        <v>0</v>
      </c>
      <c r="F2371" s="52">
        <f t="shared" si="445"/>
        <v>0</v>
      </c>
      <c r="G2371" s="52">
        <f t="shared" si="445"/>
        <v>0</v>
      </c>
      <c r="H2371" s="52">
        <f t="shared" si="445"/>
        <v>0</v>
      </c>
      <c r="I2371" s="52">
        <f t="shared" si="445"/>
        <v>0</v>
      </c>
    </row>
    <row r="2372" spans="1:13" s="215" customFormat="1" ht="94.5" customHeight="1">
      <c r="A2372" s="442" t="s">
        <v>949</v>
      </c>
      <c r="B2372" s="226" t="s">
        <v>31</v>
      </c>
      <c r="C2372" s="253">
        <f t="shared" ref="C2372:C2373" si="446">D2372+E2372+F2372+G2372+H2372+I2372</f>
        <v>2509</v>
      </c>
      <c r="D2372" s="253">
        <v>2509</v>
      </c>
      <c r="E2372" s="303">
        <v>0</v>
      </c>
      <c r="F2372" s="253">
        <v>0</v>
      </c>
      <c r="G2372" s="253">
        <v>0</v>
      </c>
      <c r="H2372" s="253">
        <v>0</v>
      </c>
      <c r="I2372" s="253">
        <v>0</v>
      </c>
      <c r="J2372" s="734" t="s">
        <v>950</v>
      </c>
      <c r="K2372" s="735"/>
      <c r="L2372" s="735"/>
      <c r="M2372" s="735"/>
    </row>
    <row r="2373" spans="1:13" s="214" customFormat="1">
      <c r="A2373" s="304"/>
      <c r="B2373" s="228" t="s">
        <v>32</v>
      </c>
      <c r="C2373" s="253">
        <f t="shared" si="446"/>
        <v>2509</v>
      </c>
      <c r="D2373" s="253">
        <v>2509</v>
      </c>
      <c r="E2373" s="303">
        <v>0</v>
      </c>
      <c r="F2373" s="253">
        <v>0</v>
      </c>
      <c r="G2373" s="253">
        <v>0</v>
      </c>
      <c r="H2373" s="253">
        <v>0</v>
      </c>
      <c r="I2373" s="253">
        <v>0</v>
      </c>
      <c r="J2373" s="736"/>
      <c r="K2373" s="735"/>
      <c r="L2373" s="735"/>
      <c r="M2373" s="735"/>
    </row>
    <row r="2374" spans="1:13">
      <c r="A2374" s="19" t="s">
        <v>39</v>
      </c>
      <c r="B2374" s="3" t="s">
        <v>31</v>
      </c>
      <c r="C2374" s="52">
        <f t="shared" si="442"/>
        <v>8628.99</v>
      </c>
      <c r="D2374" s="52">
        <f t="shared" si="443"/>
        <v>3214.0099999999998</v>
      </c>
      <c r="E2374" s="52">
        <f t="shared" si="443"/>
        <v>4701</v>
      </c>
      <c r="F2374" s="52">
        <f t="shared" si="443"/>
        <v>0</v>
      </c>
      <c r="G2374" s="52">
        <f t="shared" si="443"/>
        <v>0</v>
      </c>
      <c r="H2374" s="52">
        <f t="shared" si="443"/>
        <v>0</v>
      </c>
      <c r="I2374" s="52">
        <f t="shared" si="443"/>
        <v>713.98</v>
      </c>
    </row>
    <row r="2375" spans="1:13">
      <c r="A2375" s="16"/>
      <c r="B2375" s="4" t="s">
        <v>32</v>
      </c>
      <c r="C2375" s="52">
        <f t="shared" si="442"/>
        <v>8628.99</v>
      </c>
      <c r="D2375" s="52">
        <f t="shared" si="443"/>
        <v>3214.0099999999998</v>
      </c>
      <c r="E2375" s="52">
        <f t="shared" si="443"/>
        <v>4701</v>
      </c>
      <c r="F2375" s="52">
        <f t="shared" si="443"/>
        <v>0</v>
      </c>
      <c r="G2375" s="52">
        <f t="shared" si="443"/>
        <v>0</v>
      </c>
      <c r="H2375" s="52">
        <f t="shared" si="443"/>
        <v>0</v>
      </c>
      <c r="I2375" s="52">
        <f t="shared" si="443"/>
        <v>713.98</v>
      </c>
    </row>
    <row r="2376" spans="1:13">
      <c r="A2376" s="28" t="s">
        <v>53</v>
      </c>
      <c r="B2376" s="24" t="s">
        <v>31</v>
      </c>
      <c r="C2376" s="52">
        <f t="shared" si="442"/>
        <v>8628.99</v>
      </c>
      <c r="D2376" s="52">
        <f t="shared" si="443"/>
        <v>3214.0099999999998</v>
      </c>
      <c r="E2376" s="64">
        <f t="shared" si="443"/>
        <v>4701</v>
      </c>
      <c r="F2376" s="52">
        <f t="shared" si="443"/>
        <v>0</v>
      </c>
      <c r="G2376" s="52">
        <f t="shared" si="443"/>
        <v>0</v>
      </c>
      <c r="H2376" s="52">
        <f t="shared" si="443"/>
        <v>0</v>
      </c>
      <c r="I2376" s="52">
        <f t="shared" si="443"/>
        <v>713.98</v>
      </c>
    </row>
    <row r="2377" spans="1:13">
      <c r="A2377" s="12"/>
      <c r="B2377" s="26" t="s">
        <v>32</v>
      </c>
      <c r="C2377" s="52">
        <f t="shared" si="442"/>
        <v>8628.99</v>
      </c>
      <c r="D2377" s="52">
        <f t="shared" si="443"/>
        <v>3214.0099999999998</v>
      </c>
      <c r="E2377" s="64">
        <f t="shared" si="443"/>
        <v>4701</v>
      </c>
      <c r="F2377" s="52">
        <f t="shared" si="443"/>
        <v>0</v>
      </c>
      <c r="G2377" s="52">
        <f t="shared" si="443"/>
        <v>0</v>
      </c>
      <c r="H2377" s="52">
        <f t="shared" si="443"/>
        <v>0</v>
      </c>
      <c r="I2377" s="52">
        <f t="shared" si="443"/>
        <v>713.98</v>
      </c>
    </row>
    <row r="2378" spans="1:13" s="95" customFormat="1">
      <c r="A2378" s="96" t="s">
        <v>44</v>
      </c>
      <c r="B2378" s="130" t="s">
        <v>31</v>
      </c>
      <c r="C2378" s="131">
        <f t="shared" si="442"/>
        <v>8628.99</v>
      </c>
      <c r="D2378" s="131">
        <f t="shared" si="443"/>
        <v>3214.0099999999998</v>
      </c>
      <c r="E2378" s="131">
        <f t="shared" si="443"/>
        <v>4701</v>
      </c>
      <c r="F2378" s="131">
        <f t="shared" si="443"/>
        <v>0</v>
      </c>
      <c r="G2378" s="131">
        <f t="shared" si="443"/>
        <v>0</v>
      </c>
      <c r="H2378" s="131">
        <f t="shared" si="443"/>
        <v>0</v>
      </c>
      <c r="I2378" s="131">
        <f t="shared" si="443"/>
        <v>713.98</v>
      </c>
    </row>
    <row r="2379" spans="1:13" s="95" customFormat="1">
      <c r="A2379" s="132"/>
      <c r="B2379" s="133" t="s">
        <v>32</v>
      </c>
      <c r="C2379" s="131">
        <f t="shared" si="442"/>
        <v>8628.99</v>
      </c>
      <c r="D2379" s="131">
        <f t="shared" si="443"/>
        <v>3214.0099999999998</v>
      </c>
      <c r="E2379" s="131">
        <f t="shared" si="443"/>
        <v>4701</v>
      </c>
      <c r="F2379" s="131">
        <f t="shared" si="443"/>
        <v>0</v>
      </c>
      <c r="G2379" s="131">
        <f t="shared" si="443"/>
        <v>0</v>
      </c>
      <c r="H2379" s="131">
        <f t="shared" si="443"/>
        <v>0</v>
      </c>
      <c r="I2379" s="131">
        <f t="shared" si="443"/>
        <v>713.98</v>
      </c>
    </row>
    <row r="2380" spans="1:13">
      <c r="A2380" s="81" t="s">
        <v>244</v>
      </c>
      <c r="B2380" s="29" t="s">
        <v>31</v>
      </c>
      <c r="C2380" s="52">
        <f t="shared" si="442"/>
        <v>8628.99</v>
      </c>
      <c r="D2380" s="52">
        <f>D2382+D2384+D2386+D2388+D2390+D2392+D2394+D2396+D2398+D2400+D2402+D2404+D2406+D2408+D2410+D2412+D2414+D2416+D2418+D2420+D2422+D2424+D2426+D2428+D2430+D2432+D2434+D2436+D2438+D2440+D2442+D2444+D2446+D2448</f>
        <v>3214.0099999999998</v>
      </c>
      <c r="E2380" s="52">
        <f t="shared" ref="E2380:I2381" si="447">E2382+E2384+E2386+E2388+E2390+E2392+E2394+E2396+E2398+E2400+E2402+E2404+E2406+E2408+E2410+E2412+E2414+E2416+E2418+E2420+E2422+E2424+E2426+E2428+E2430+E2432+E2434+E2436+E2438+E2440+E2442+E2444+E2446+E2448</f>
        <v>4701</v>
      </c>
      <c r="F2380" s="52">
        <f t="shared" si="447"/>
        <v>0</v>
      </c>
      <c r="G2380" s="52">
        <f t="shared" si="447"/>
        <v>0</v>
      </c>
      <c r="H2380" s="52">
        <f t="shared" si="447"/>
        <v>0</v>
      </c>
      <c r="I2380" s="52">
        <f t="shared" si="447"/>
        <v>713.98</v>
      </c>
    </row>
    <row r="2381" spans="1:13">
      <c r="A2381" s="12"/>
      <c r="B2381" s="26" t="s">
        <v>32</v>
      </c>
      <c r="C2381" s="52">
        <f t="shared" si="442"/>
        <v>8628.99</v>
      </c>
      <c r="D2381" s="52">
        <f>D2383+D2385+D2387+D2389+D2391+D2393+D2395+D2397+D2399+D2401+D2403+D2405+D2407+D2409+D2411+D2413+D2415+D2417+D2419+D2421+D2423+D2425+D2427+D2429+D2431+D2433+D2435+D2437+D2439+D2441+D2443+D2445+D2447+D2449</f>
        <v>3214.0099999999998</v>
      </c>
      <c r="E2381" s="52">
        <f t="shared" si="447"/>
        <v>4701</v>
      </c>
      <c r="F2381" s="52">
        <f t="shared" si="447"/>
        <v>0</v>
      </c>
      <c r="G2381" s="52">
        <f t="shared" si="447"/>
        <v>0</v>
      </c>
      <c r="H2381" s="52">
        <f t="shared" si="447"/>
        <v>0</v>
      </c>
      <c r="I2381" s="52">
        <f t="shared" si="447"/>
        <v>713.98</v>
      </c>
    </row>
    <row r="2382" spans="1:13" s="147" customFormat="1" ht="38.25">
      <c r="A2382" s="393" t="s">
        <v>951</v>
      </c>
      <c r="B2382" s="82" t="s">
        <v>31</v>
      </c>
      <c r="C2382" s="84">
        <f t="shared" si="442"/>
        <v>26</v>
      </c>
      <c r="D2382" s="84">
        <f>D2383</f>
        <v>26</v>
      </c>
      <c r="E2382" s="84">
        <v>0</v>
      </c>
      <c r="F2382" s="84">
        <v>0</v>
      </c>
      <c r="G2382" s="84">
        <v>0</v>
      </c>
      <c r="H2382" s="84">
        <v>0</v>
      </c>
      <c r="I2382" s="84">
        <v>0</v>
      </c>
      <c r="J2382" s="262"/>
    </row>
    <row r="2383" spans="1:13" s="147" customFormat="1">
      <c r="A2383" s="85"/>
      <c r="B2383" s="86" t="s">
        <v>32</v>
      </c>
      <c r="C2383" s="84">
        <f t="shared" si="442"/>
        <v>26</v>
      </c>
      <c r="D2383" s="84">
        <v>26</v>
      </c>
      <c r="E2383" s="84">
        <v>0</v>
      </c>
      <c r="F2383" s="84">
        <v>0</v>
      </c>
      <c r="G2383" s="84">
        <v>0</v>
      </c>
      <c r="H2383" s="84">
        <v>0</v>
      </c>
      <c r="I2383" s="84">
        <v>0</v>
      </c>
      <c r="J2383" s="262"/>
    </row>
    <row r="2384" spans="1:13" s="102" customFormat="1" ht="38.25">
      <c r="A2384" s="393" t="s">
        <v>952</v>
      </c>
      <c r="B2384" s="82" t="s">
        <v>31</v>
      </c>
      <c r="C2384" s="83">
        <f t="shared" si="442"/>
        <v>74</v>
      </c>
      <c r="D2384" s="84">
        <f>D2385</f>
        <v>74</v>
      </c>
      <c r="E2384" s="84">
        <v>0</v>
      </c>
      <c r="F2384" s="84">
        <v>0</v>
      </c>
      <c r="G2384" s="84">
        <v>0</v>
      </c>
      <c r="H2384" s="84">
        <v>0</v>
      </c>
      <c r="I2384" s="84">
        <v>0</v>
      </c>
      <c r="J2384" s="213"/>
    </row>
    <row r="2385" spans="1:14" s="102" customFormat="1">
      <c r="A2385" s="85"/>
      <c r="B2385" s="86" t="s">
        <v>32</v>
      </c>
      <c r="C2385" s="83">
        <f t="shared" si="442"/>
        <v>74</v>
      </c>
      <c r="D2385" s="84">
        <v>74</v>
      </c>
      <c r="E2385" s="84">
        <v>0</v>
      </c>
      <c r="F2385" s="84">
        <v>0</v>
      </c>
      <c r="G2385" s="84">
        <v>0</v>
      </c>
      <c r="H2385" s="84">
        <v>0</v>
      </c>
      <c r="I2385" s="84">
        <v>0</v>
      </c>
      <c r="J2385" s="215"/>
    </row>
    <row r="2386" spans="1:14" s="413" customFormat="1" ht="38.25">
      <c r="A2386" s="409" t="s">
        <v>953</v>
      </c>
      <c r="B2386" s="410" t="s">
        <v>31</v>
      </c>
      <c r="C2386" s="411">
        <f t="shared" si="442"/>
        <v>120</v>
      </c>
      <c r="D2386" s="411">
        <f>D2387</f>
        <v>38</v>
      </c>
      <c r="E2386" s="412">
        <v>0</v>
      </c>
      <c r="F2386" s="412">
        <v>0</v>
      </c>
      <c r="G2386" s="412">
        <v>0</v>
      </c>
      <c r="H2386" s="412">
        <v>0</v>
      </c>
      <c r="I2386" s="412">
        <f>I2387</f>
        <v>82</v>
      </c>
      <c r="J2386" s="737" t="s">
        <v>954</v>
      </c>
      <c r="K2386" s="738"/>
      <c r="L2386" s="738"/>
      <c r="M2386" s="738"/>
      <c r="N2386" s="738"/>
    </row>
    <row r="2387" spans="1:14" s="147" customFormat="1">
      <c r="A2387" s="85"/>
      <c r="B2387" s="86" t="s">
        <v>32</v>
      </c>
      <c r="C2387" s="84">
        <f t="shared" si="442"/>
        <v>120</v>
      </c>
      <c r="D2387" s="84">
        <v>38</v>
      </c>
      <c r="E2387" s="84">
        <v>0</v>
      </c>
      <c r="F2387" s="84">
        <v>0</v>
      </c>
      <c r="G2387" s="84">
        <v>0</v>
      </c>
      <c r="H2387" s="84">
        <v>0</v>
      </c>
      <c r="I2387" s="84">
        <f>120-38</f>
        <v>82</v>
      </c>
      <c r="J2387" s="739"/>
      <c r="K2387" s="740"/>
      <c r="L2387" s="740"/>
      <c r="M2387" s="740"/>
      <c r="N2387" s="740"/>
    </row>
    <row r="2388" spans="1:14" s="147" customFormat="1" ht="38.25">
      <c r="A2388" s="393" t="s">
        <v>955</v>
      </c>
      <c r="B2388" s="82" t="s">
        <v>31</v>
      </c>
      <c r="C2388" s="84">
        <f t="shared" si="442"/>
        <v>400</v>
      </c>
      <c r="D2388" s="84">
        <f>D2389</f>
        <v>37</v>
      </c>
      <c r="E2388" s="84">
        <f>E2389</f>
        <v>0</v>
      </c>
      <c r="F2388" s="84">
        <v>0</v>
      </c>
      <c r="G2388" s="84">
        <v>0</v>
      </c>
      <c r="H2388" s="84">
        <v>0</v>
      </c>
      <c r="I2388" s="84">
        <f>I2389</f>
        <v>363</v>
      </c>
      <c r="J2388" s="262"/>
    </row>
    <row r="2389" spans="1:14" s="147" customFormat="1">
      <c r="A2389" s="85"/>
      <c r="B2389" s="86" t="s">
        <v>32</v>
      </c>
      <c r="C2389" s="84">
        <f t="shared" si="442"/>
        <v>400</v>
      </c>
      <c r="D2389" s="84">
        <v>37</v>
      </c>
      <c r="E2389" s="84">
        <v>0</v>
      </c>
      <c r="F2389" s="84">
        <v>0</v>
      </c>
      <c r="G2389" s="84">
        <v>0</v>
      </c>
      <c r="H2389" s="84">
        <v>0</v>
      </c>
      <c r="I2389" s="84">
        <f>400-37</f>
        <v>363</v>
      </c>
      <c r="J2389" s="262"/>
    </row>
    <row r="2390" spans="1:14" s="243" customFormat="1" ht="51.75" customHeight="1">
      <c r="A2390" s="581" t="s">
        <v>956</v>
      </c>
      <c r="B2390" s="82" t="s">
        <v>31</v>
      </c>
      <c r="C2390" s="84">
        <f>D2390+E2390+F2390+G2390+H2390+I2390</f>
        <v>60</v>
      </c>
      <c r="D2390" s="84">
        <f>20+40</f>
        <v>60</v>
      </c>
      <c r="E2390" s="84">
        <v>0</v>
      </c>
      <c r="F2390" s="84">
        <v>0</v>
      </c>
      <c r="G2390" s="84">
        <v>0</v>
      </c>
      <c r="H2390" s="84">
        <v>0</v>
      </c>
      <c r="I2390" s="84">
        <v>0</v>
      </c>
      <c r="J2390" s="147"/>
    </row>
    <row r="2391" spans="1:14" s="243" customFormat="1">
      <c r="A2391" s="244"/>
      <c r="B2391" s="86" t="s">
        <v>32</v>
      </c>
      <c r="C2391" s="84">
        <f t="shared" si="442"/>
        <v>60</v>
      </c>
      <c r="D2391" s="84">
        <f>20+40</f>
        <v>60</v>
      </c>
      <c r="E2391" s="84">
        <v>0</v>
      </c>
      <c r="F2391" s="84">
        <v>0</v>
      </c>
      <c r="G2391" s="84">
        <v>0</v>
      </c>
      <c r="H2391" s="84">
        <v>0</v>
      </c>
      <c r="I2391" s="84">
        <v>0</v>
      </c>
      <c r="J2391" s="147"/>
    </row>
    <row r="2392" spans="1:14" s="214" customFormat="1" ht="51">
      <c r="A2392" s="357" t="s">
        <v>957</v>
      </c>
      <c r="B2392" s="226" t="s">
        <v>31</v>
      </c>
      <c r="C2392" s="253">
        <f t="shared" si="442"/>
        <v>114</v>
      </c>
      <c r="D2392" s="253">
        <v>46.5</v>
      </c>
      <c r="E2392" s="253">
        <v>0</v>
      </c>
      <c r="F2392" s="253">
        <v>0</v>
      </c>
      <c r="G2392" s="253">
        <v>0</v>
      </c>
      <c r="H2392" s="253">
        <v>0</v>
      </c>
      <c r="I2392" s="253">
        <f>114-46.5</f>
        <v>67.5</v>
      </c>
    </row>
    <row r="2393" spans="1:14" s="214" customFormat="1">
      <c r="A2393" s="304"/>
      <c r="B2393" s="228" t="s">
        <v>32</v>
      </c>
      <c r="C2393" s="253">
        <f t="shared" si="442"/>
        <v>114</v>
      </c>
      <c r="D2393" s="253">
        <v>46.5</v>
      </c>
      <c r="E2393" s="253">
        <v>0</v>
      </c>
      <c r="F2393" s="253">
        <v>0</v>
      </c>
      <c r="G2393" s="253">
        <v>0</v>
      </c>
      <c r="H2393" s="253">
        <v>0</v>
      </c>
      <c r="I2393" s="253">
        <f>114-46.5</f>
        <v>67.5</v>
      </c>
    </row>
    <row r="2394" spans="1:14" s="215" customFormat="1" ht="51" customHeight="1">
      <c r="A2394" s="550" t="s">
        <v>958</v>
      </c>
      <c r="B2394" s="226" t="s">
        <v>31</v>
      </c>
      <c r="C2394" s="253">
        <f t="shared" si="442"/>
        <v>65</v>
      </c>
      <c r="D2394" s="253">
        <v>59</v>
      </c>
      <c r="E2394" s="303">
        <v>0</v>
      </c>
      <c r="F2394" s="253">
        <v>0</v>
      </c>
      <c r="G2394" s="253">
        <v>0</v>
      </c>
      <c r="H2394" s="253">
        <v>0</v>
      </c>
      <c r="I2394" s="253">
        <f>65-59</f>
        <v>6</v>
      </c>
    </row>
    <row r="2395" spans="1:14" s="208" customFormat="1">
      <c r="A2395" s="394"/>
      <c r="B2395" s="62" t="s">
        <v>32</v>
      </c>
      <c r="C2395" s="78">
        <f t="shared" si="442"/>
        <v>65</v>
      </c>
      <c r="D2395" s="78">
        <v>59</v>
      </c>
      <c r="E2395" s="283">
        <v>0</v>
      </c>
      <c r="F2395" s="78">
        <v>0</v>
      </c>
      <c r="G2395" s="78">
        <v>0</v>
      </c>
      <c r="H2395" s="78">
        <v>0</v>
      </c>
      <c r="I2395" s="78">
        <f>65-59</f>
        <v>6</v>
      </c>
    </row>
    <row r="2396" spans="1:14" s="214" customFormat="1" ht="51">
      <c r="A2396" s="324" t="s">
        <v>959</v>
      </c>
      <c r="B2396" s="241" t="s">
        <v>31</v>
      </c>
      <c r="C2396" s="253">
        <f t="shared" si="442"/>
        <v>42.25</v>
      </c>
      <c r="D2396" s="253">
        <v>42.25</v>
      </c>
      <c r="E2396" s="253">
        <v>0</v>
      </c>
      <c r="F2396" s="253">
        <v>0</v>
      </c>
      <c r="G2396" s="253">
        <v>0</v>
      </c>
      <c r="H2396" s="253">
        <v>0</v>
      </c>
      <c r="I2396" s="253">
        <v>0</v>
      </c>
    </row>
    <row r="2397" spans="1:14" s="262" customFormat="1">
      <c r="A2397" s="389"/>
      <c r="B2397" s="228" t="s">
        <v>32</v>
      </c>
      <c r="C2397" s="253">
        <f t="shared" si="442"/>
        <v>42.25</v>
      </c>
      <c r="D2397" s="253">
        <v>42.25</v>
      </c>
      <c r="E2397" s="253">
        <v>0</v>
      </c>
      <c r="F2397" s="253">
        <v>0</v>
      </c>
      <c r="G2397" s="253">
        <v>0</v>
      </c>
      <c r="H2397" s="253">
        <v>0</v>
      </c>
      <c r="I2397" s="253">
        <v>0</v>
      </c>
    </row>
    <row r="2398" spans="1:14" s="214" customFormat="1" ht="76.5">
      <c r="A2398" s="324" t="s">
        <v>960</v>
      </c>
      <c r="B2398" s="241" t="s">
        <v>31</v>
      </c>
      <c r="C2398" s="253">
        <f t="shared" si="442"/>
        <v>33.92</v>
      </c>
      <c r="D2398" s="253">
        <v>33.92</v>
      </c>
      <c r="E2398" s="253">
        <v>0</v>
      </c>
      <c r="F2398" s="253">
        <v>0</v>
      </c>
      <c r="G2398" s="253">
        <v>0</v>
      </c>
      <c r="H2398" s="253">
        <v>0</v>
      </c>
      <c r="I2398" s="253">
        <v>0</v>
      </c>
    </row>
    <row r="2399" spans="1:14" s="262" customFormat="1">
      <c r="A2399" s="263"/>
      <c r="B2399" s="219" t="s">
        <v>32</v>
      </c>
      <c r="C2399" s="205">
        <f t="shared" si="442"/>
        <v>33.92</v>
      </c>
      <c r="D2399" s="205">
        <v>33.92</v>
      </c>
      <c r="E2399" s="205">
        <v>0</v>
      </c>
      <c r="F2399" s="205">
        <v>0</v>
      </c>
      <c r="G2399" s="205">
        <v>0</v>
      </c>
      <c r="H2399" s="205">
        <v>0</v>
      </c>
      <c r="I2399" s="205">
        <v>0</v>
      </c>
    </row>
    <row r="2400" spans="1:14" s="214" customFormat="1" ht="51">
      <c r="A2400" s="324" t="s">
        <v>961</v>
      </c>
      <c r="B2400" s="241" t="s">
        <v>31</v>
      </c>
      <c r="C2400" s="253">
        <f t="shared" si="442"/>
        <v>16.66</v>
      </c>
      <c r="D2400" s="253">
        <v>16.66</v>
      </c>
      <c r="E2400" s="253">
        <v>0</v>
      </c>
      <c r="F2400" s="253">
        <v>0</v>
      </c>
      <c r="G2400" s="253">
        <v>0</v>
      </c>
      <c r="H2400" s="253">
        <v>0</v>
      </c>
      <c r="I2400" s="253">
        <v>0</v>
      </c>
    </row>
    <row r="2401" spans="1:9" s="262" customFormat="1">
      <c r="A2401" s="263"/>
      <c r="B2401" s="219" t="s">
        <v>32</v>
      </c>
      <c r="C2401" s="205">
        <f t="shared" si="442"/>
        <v>16.66</v>
      </c>
      <c r="D2401" s="205">
        <v>16.66</v>
      </c>
      <c r="E2401" s="205">
        <v>0</v>
      </c>
      <c r="F2401" s="205">
        <v>0</v>
      </c>
      <c r="G2401" s="205">
        <v>0</v>
      </c>
      <c r="H2401" s="205">
        <v>0</v>
      </c>
      <c r="I2401" s="205">
        <v>0</v>
      </c>
    </row>
    <row r="2402" spans="1:9" s="214" customFormat="1" ht="51">
      <c r="A2402" s="324" t="s">
        <v>962</v>
      </c>
      <c r="B2402" s="241" t="s">
        <v>31</v>
      </c>
      <c r="C2402" s="253">
        <f t="shared" si="442"/>
        <v>31</v>
      </c>
      <c r="D2402" s="253">
        <v>31</v>
      </c>
      <c r="E2402" s="253">
        <v>0</v>
      </c>
      <c r="F2402" s="253">
        <v>0</v>
      </c>
      <c r="G2402" s="253">
        <v>0</v>
      </c>
      <c r="H2402" s="253">
        <v>0</v>
      </c>
      <c r="I2402" s="253">
        <v>0</v>
      </c>
    </row>
    <row r="2403" spans="1:9" s="262" customFormat="1">
      <c r="A2403" s="263"/>
      <c r="B2403" s="219" t="s">
        <v>32</v>
      </c>
      <c r="C2403" s="205">
        <f t="shared" si="442"/>
        <v>31</v>
      </c>
      <c r="D2403" s="205">
        <v>31</v>
      </c>
      <c r="E2403" s="205">
        <v>0</v>
      </c>
      <c r="F2403" s="205">
        <v>0</v>
      </c>
      <c r="G2403" s="205">
        <v>0</v>
      </c>
      <c r="H2403" s="205">
        <v>0</v>
      </c>
      <c r="I2403" s="205">
        <v>0</v>
      </c>
    </row>
    <row r="2404" spans="1:9" s="215" customFormat="1" ht="38.25">
      <c r="A2404" s="324" t="s">
        <v>963</v>
      </c>
      <c r="B2404" s="241" t="s">
        <v>31</v>
      </c>
      <c r="C2404" s="253">
        <f t="shared" si="442"/>
        <v>93.5</v>
      </c>
      <c r="D2404" s="253">
        <f>83.3+10.2</f>
        <v>93.5</v>
      </c>
      <c r="E2404" s="253">
        <v>0</v>
      </c>
      <c r="F2404" s="253">
        <v>0</v>
      </c>
      <c r="G2404" s="253">
        <v>0</v>
      </c>
      <c r="H2404" s="253">
        <v>0</v>
      </c>
      <c r="I2404" s="253">
        <v>0</v>
      </c>
    </row>
    <row r="2405" spans="1:9" s="262" customFormat="1">
      <c r="A2405" s="263"/>
      <c r="B2405" s="219" t="s">
        <v>32</v>
      </c>
      <c r="C2405" s="205">
        <f t="shared" si="442"/>
        <v>93.5</v>
      </c>
      <c r="D2405" s="205">
        <f>83.3+10.2</f>
        <v>93.5</v>
      </c>
      <c r="E2405" s="205">
        <v>0</v>
      </c>
      <c r="F2405" s="205">
        <v>0</v>
      </c>
      <c r="G2405" s="205">
        <v>0</v>
      </c>
      <c r="H2405" s="205">
        <v>0</v>
      </c>
      <c r="I2405" s="205">
        <v>0</v>
      </c>
    </row>
    <row r="2406" spans="1:9" s="214" customFormat="1" ht="78" customHeight="1">
      <c r="A2406" s="354" t="s">
        <v>964</v>
      </c>
      <c r="B2406" s="241" t="s">
        <v>31</v>
      </c>
      <c r="C2406" s="253">
        <f t="shared" si="442"/>
        <v>2.6</v>
      </c>
      <c r="D2406" s="253">
        <v>2.6</v>
      </c>
      <c r="E2406" s="253">
        <v>0</v>
      </c>
      <c r="F2406" s="253">
        <v>0</v>
      </c>
      <c r="G2406" s="253">
        <v>0</v>
      </c>
      <c r="H2406" s="253">
        <v>0</v>
      </c>
      <c r="I2406" s="253">
        <v>0</v>
      </c>
    </row>
    <row r="2407" spans="1:9" s="147" customFormat="1">
      <c r="A2407" s="263"/>
      <c r="B2407" s="219" t="s">
        <v>32</v>
      </c>
      <c r="C2407" s="205">
        <f t="shared" si="442"/>
        <v>2.6</v>
      </c>
      <c r="D2407" s="205">
        <v>2.6</v>
      </c>
      <c r="E2407" s="205">
        <v>0</v>
      </c>
      <c r="F2407" s="205">
        <v>0</v>
      </c>
      <c r="G2407" s="205">
        <v>0</v>
      </c>
      <c r="H2407" s="205">
        <v>0</v>
      </c>
      <c r="I2407" s="205">
        <v>0</v>
      </c>
    </row>
    <row r="2408" spans="1:9" s="266" customFormat="1" ht="38.25">
      <c r="A2408" s="324" t="s">
        <v>965</v>
      </c>
      <c r="B2408" s="218" t="s">
        <v>31</v>
      </c>
      <c r="C2408" s="205">
        <f t="shared" si="442"/>
        <v>152.34</v>
      </c>
      <c r="D2408" s="205">
        <v>152.34</v>
      </c>
      <c r="E2408" s="205">
        <v>0</v>
      </c>
      <c r="F2408" s="205">
        <v>0</v>
      </c>
      <c r="G2408" s="205">
        <v>0</v>
      </c>
      <c r="H2408" s="205">
        <v>0</v>
      </c>
      <c r="I2408" s="205">
        <v>0</v>
      </c>
    </row>
    <row r="2409" spans="1:9" s="262" customFormat="1">
      <c r="A2409" s="263"/>
      <c r="B2409" s="219" t="s">
        <v>32</v>
      </c>
      <c r="C2409" s="205">
        <f t="shared" si="442"/>
        <v>152.34</v>
      </c>
      <c r="D2409" s="205">
        <v>152.34</v>
      </c>
      <c r="E2409" s="205">
        <v>0</v>
      </c>
      <c r="F2409" s="205">
        <v>0</v>
      </c>
      <c r="G2409" s="205">
        <v>0</v>
      </c>
      <c r="H2409" s="205">
        <v>0</v>
      </c>
      <c r="I2409" s="205">
        <v>0</v>
      </c>
    </row>
    <row r="2410" spans="1:9" s="266" customFormat="1" ht="53.25" customHeight="1">
      <c r="A2410" s="324" t="s">
        <v>966</v>
      </c>
      <c r="B2410" s="218" t="s">
        <v>31</v>
      </c>
      <c r="C2410" s="205">
        <f t="shared" si="442"/>
        <v>48.79</v>
      </c>
      <c r="D2410" s="205">
        <v>48.79</v>
      </c>
      <c r="E2410" s="205">
        <v>0</v>
      </c>
      <c r="F2410" s="205">
        <v>0</v>
      </c>
      <c r="G2410" s="205">
        <v>0</v>
      </c>
      <c r="H2410" s="205">
        <v>0</v>
      </c>
      <c r="I2410" s="205">
        <v>0</v>
      </c>
    </row>
    <row r="2411" spans="1:9" s="147" customFormat="1">
      <c r="A2411" s="117"/>
      <c r="B2411" s="86" t="s">
        <v>32</v>
      </c>
      <c r="C2411" s="84">
        <f t="shared" si="442"/>
        <v>48.79</v>
      </c>
      <c r="D2411" s="84">
        <v>48.79</v>
      </c>
      <c r="E2411" s="84">
        <v>0</v>
      </c>
      <c r="F2411" s="84">
        <v>0</v>
      </c>
      <c r="G2411" s="84">
        <v>0</v>
      </c>
      <c r="H2411" s="84">
        <v>0</v>
      </c>
      <c r="I2411" s="84">
        <v>0</v>
      </c>
    </row>
    <row r="2412" spans="1:9" s="215" customFormat="1" ht="51.75" customHeight="1">
      <c r="A2412" s="364" t="s">
        <v>967</v>
      </c>
      <c r="B2412" s="241" t="s">
        <v>31</v>
      </c>
      <c r="C2412" s="253">
        <f t="shared" si="442"/>
        <v>78</v>
      </c>
      <c r="D2412" s="253">
        <v>78</v>
      </c>
      <c r="E2412" s="253">
        <v>0</v>
      </c>
      <c r="F2412" s="253">
        <v>0</v>
      </c>
      <c r="G2412" s="253">
        <v>0</v>
      </c>
      <c r="H2412" s="253">
        <v>0</v>
      </c>
      <c r="I2412" s="253">
        <v>0</v>
      </c>
    </row>
    <row r="2413" spans="1:9" s="147" customFormat="1">
      <c r="A2413" s="117"/>
      <c r="B2413" s="86" t="s">
        <v>32</v>
      </c>
      <c r="C2413" s="84">
        <f t="shared" si="442"/>
        <v>78</v>
      </c>
      <c r="D2413" s="84">
        <v>78</v>
      </c>
      <c r="E2413" s="84">
        <v>0</v>
      </c>
      <c r="F2413" s="84">
        <v>0</v>
      </c>
      <c r="G2413" s="84">
        <v>0</v>
      </c>
      <c r="H2413" s="84">
        <v>0</v>
      </c>
      <c r="I2413" s="84">
        <v>0</v>
      </c>
    </row>
    <row r="2414" spans="1:9" s="214" customFormat="1" ht="89.25" customHeight="1">
      <c r="A2414" s="364" t="s">
        <v>968</v>
      </c>
      <c r="B2414" s="241" t="s">
        <v>31</v>
      </c>
      <c r="C2414" s="253">
        <f t="shared" si="442"/>
        <v>1.1200000000000001</v>
      </c>
      <c r="D2414" s="253">
        <v>1.1200000000000001</v>
      </c>
      <c r="E2414" s="253">
        <v>0</v>
      </c>
      <c r="F2414" s="253">
        <v>0</v>
      </c>
      <c r="G2414" s="253">
        <v>0</v>
      </c>
      <c r="H2414" s="253">
        <v>0</v>
      </c>
      <c r="I2414" s="253">
        <v>0</v>
      </c>
    </row>
    <row r="2415" spans="1:9" s="147" customFormat="1">
      <c r="A2415" s="117"/>
      <c r="B2415" s="124" t="s">
        <v>32</v>
      </c>
      <c r="C2415" s="78">
        <f t="shared" si="442"/>
        <v>1.1200000000000001</v>
      </c>
      <c r="D2415" s="78">
        <v>1.1200000000000001</v>
      </c>
      <c r="E2415" s="78">
        <v>0</v>
      </c>
      <c r="F2415" s="78">
        <v>0</v>
      </c>
      <c r="G2415" s="78">
        <v>0</v>
      </c>
      <c r="H2415" s="78">
        <v>0</v>
      </c>
      <c r="I2415" s="78">
        <v>0</v>
      </c>
    </row>
    <row r="2416" spans="1:9" s="215" customFormat="1" ht="129.75" customHeight="1">
      <c r="A2416" s="364" t="s">
        <v>969</v>
      </c>
      <c r="B2416" s="241" t="s">
        <v>31</v>
      </c>
      <c r="C2416" s="253">
        <f t="shared" si="442"/>
        <v>807</v>
      </c>
      <c r="D2416" s="253">
        <v>807</v>
      </c>
      <c r="E2416" s="253">
        <v>0</v>
      </c>
      <c r="F2416" s="253">
        <v>0</v>
      </c>
      <c r="G2416" s="253">
        <v>0</v>
      </c>
      <c r="H2416" s="253">
        <v>0</v>
      </c>
      <c r="I2416" s="253">
        <v>0</v>
      </c>
    </row>
    <row r="2417" spans="1:9" s="147" customFormat="1">
      <c r="A2417" s="85"/>
      <c r="B2417" s="86" t="s">
        <v>32</v>
      </c>
      <c r="C2417" s="84">
        <f t="shared" si="442"/>
        <v>807</v>
      </c>
      <c r="D2417" s="84">
        <v>807</v>
      </c>
      <c r="E2417" s="84">
        <v>0</v>
      </c>
      <c r="F2417" s="84">
        <v>0</v>
      </c>
      <c r="G2417" s="84">
        <v>0</v>
      </c>
      <c r="H2417" s="84">
        <v>0</v>
      </c>
      <c r="I2417" s="84">
        <v>0</v>
      </c>
    </row>
    <row r="2418" spans="1:9" s="215" customFormat="1" ht="55.5" customHeight="1">
      <c r="A2418" s="357" t="s">
        <v>970</v>
      </c>
      <c r="B2418" s="241" t="s">
        <v>31</v>
      </c>
      <c r="C2418" s="253">
        <f t="shared" si="442"/>
        <v>350.80999999999995</v>
      </c>
      <c r="D2418" s="253">
        <f>43.41+307.4</f>
        <v>350.80999999999995</v>
      </c>
      <c r="E2418" s="253">
        <v>0</v>
      </c>
      <c r="F2418" s="253">
        <v>0</v>
      </c>
      <c r="G2418" s="253">
        <v>0</v>
      </c>
      <c r="H2418" s="253">
        <v>0</v>
      </c>
      <c r="I2418" s="253">
        <v>0</v>
      </c>
    </row>
    <row r="2419" spans="1:9" s="147" customFormat="1">
      <c r="A2419" s="85"/>
      <c r="B2419" s="86" t="s">
        <v>32</v>
      </c>
      <c r="C2419" s="84">
        <f t="shared" si="442"/>
        <v>350.80999999999995</v>
      </c>
      <c r="D2419" s="84">
        <f>43.41+307.4</f>
        <v>350.80999999999995</v>
      </c>
      <c r="E2419" s="84">
        <v>0</v>
      </c>
      <c r="F2419" s="84">
        <v>0</v>
      </c>
      <c r="G2419" s="84">
        <v>0</v>
      </c>
      <c r="H2419" s="84">
        <v>0</v>
      </c>
      <c r="I2419" s="84">
        <v>0</v>
      </c>
    </row>
    <row r="2420" spans="1:9" s="209" customFormat="1" ht="27.75" customHeight="1">
      <c r="A2420" s="408" t="s">
        <v>971</v>
      </c>
      <c r="B2420" s="82" t="s">
        <v>31</v>
      </c>
      <c r="C2420" s="84">
        <f t="shared" si="442"/>
        <v>98</v>
      </c>
      <c r="D2420" s="84">
        <v>58</v>
      </c>
      <c r="E2420" s="84">
        <v>0</v>
      </c>
      <c r="F2420" s="84">
        <v>0</v>
      </c>
      <c r="G2420" s="84">
        <v>0</v>
      </c>
      <c r="H2420" s="84">
        <v>0</v>
      </c>
      <c r="I2420" s="84">
        <f>98-58</f>
        <v>40</v>
      </c>
    </row>
    <row r="2421" spans="1:9" s="147" customFormat="1">
      <c r="A2421" s="85"/>
      <c r="B2421" s="86" t="s">
        <v>32</v>
      </c>
      <c r="C2421" s="84">
        <f t="shared" si="442"/>
        <v>98</v>
      </c>
      <c r="D2421" s="84">
        <v>58</v>
      </c>
      <c r="E2421" s="84">
        <v>0</v>
      </c>
      <c r="F2421" s="84">
        <v>0</v>
      </c>
      <c r="G2421" s="84">
        <v>0</v>
      </c>
      <c r="H2421" s="84">
        <v>0</v>
      </c>
      <c r="I2421" s="84">
        <f>98-58</f>
        <v>40</v>
      </c>
    </row>
    <row r="2422" spans="1:9" s="214" customFormat="1" ht="38.25" customHeight="1">
      <c r="A2422" s="363" t="s">
        <v>972</v>
      </c>
      <c r="B2422" s="218" t="s">
        <v>31</v>
      </c>
      <c r="C2422" s="205">
        <f t="shared" si="442"/>
        <v>70</v>
      </c>
      <c r="D2422" s="205">
        <v>56.52</v>
      </c>
      <c r="E2422" s="205">
        <v>0</v>
      </c>
      <c r="F2422" s="205">
        <v>0</v>
      </c>
      <c r="G2422" s="205">
        <v>0</v>
      </c>
      <c r="H2422" s="205">
        <v>0</v>
      </c>
      <c r="I2422" s="205">
        <f>70-56.52</f>
        <v>13.479999999999997</v>
      </c>
    </row>
    <row r="2423" spans="1:9" s="147" customFormat="1">
      <c r="A2423" s="85"/>
      <c r="B2423" s="86" t="s">
        <v>32</v>
      </c>
      <c r="C2423" s="84">
        <f t="shared" si="442"/>
        <v>70</v>
      </c>
      <c r="D2423" s="84">
        <v>56.52</v>
      </c>
      <c r="E2423" s="84">
        <v>0</v>
      </c>
      <c r="F2423" s="84">
        <v>0</v>
      </c>
      <c r="G2423" s="84">
        <v>0</v>
      </c>
      <c r="H2423" s="84">
        <v>0</v>
      </c>
      <c r="I2423" s="84">
        <f>70-56.52</f>
        <v>13.479999999999997</v>
      </c>
    </row>
    <row r="2424" spans="1:9" s="262" customFormat="1" ht="27" customHeight="1">
      <c r="A2424" s="363" t="s">
        <v>973</v>
      </c>
      <c r="B2424" s="218" t="s">
        <v>31</v>
      </c>
      <c r="C2424" s="205">
        <f t="shared" si="442"/>
        <v>3340</v>
      </c>
      <c r="D2424" s="205">
        <v>90</v>
      </c>
      <c r="E2424" s="205">
        <v>3250</v>
      </c>
      <c r="F2424" s="205">
        <v>0</v>
      </c>
      <c r="G2424" s="205">
        <v>0</v>
      </c>
      <c r="H2424" s="205">
        <v>0</v>
      </c>
      <c r="I2424" s="205">
        <v>0</v>
      </c>
    </row>
    <row r="2425" spans="1:9" s="262" customFormat="1">
      <c r="A2425" s="263"/>
      <c r="B2425" s="219" t="s">
        <v>32</v>
      </c>
      <c r="C2425" s="205">
        <f t="shared" si="442"/>
        <v>3340</v>
      </c>
      <c r="D2425" s="205">
        <v>90</v>
      </c>
      <c r="E2425" s="205">
        <v>3250</v>
      </c>
      <c r="F2425" s="205">
        <v>0</v>
      </c>
      <c r="G2425" s="205">
        <v>0</v>
      </c>
      <c r="H2425" s="205">
        <v>0</v>
      </c>
      <c r="I2425" s="205">
        <v>0</v>
      </c>
    </row>
    <row r="2426" spans="1:9" s="262" customFormat="1" ht="76.5">
      <c r="A2426" s="430" t="s">
        <v>974</v>
      </c>
      <c r="B2426" s="358" t="s">
        <v>31</v>
      </c>
      <c r="C2426" s="205">
        <f>D2426+E2426+F2426+G2426+H2426+I2426</f>
        <v>853</v>
      </c>
      <c r="D2426" s="205">
        <v>853</v>
      </c>
      <c r="E2426" s="274">
        <v>0</v>
      </c>
      <c r="F2426" s="274">
        <v>0</v>
      </c>
      <c r="G2426" s="274">
        <v>0</v>
      </c>
      <c r="H2426" s="274">
        <v>0</v>
      </c>
      <c r="I2426" s="274">
        <v>0</v>
      </c>
    </row>
    <row r="2427" spans="1:9" s="102" customFormat="1">
      <c r="A2427" s="85"/>
      <c r="B2427" s="108" t="s">
        <v>32</v>
      </c>
      <c r="C2427" s="83">
        <f t="shared" ref="C2427:C2449" si="448">D2427+E2427+F2427+G2427+H2427+I2427</f>
        <v>853</v>
      </c>
      <c r="D2427" s="83">
        <v>853</v>
      </c>
      <c r="E2427" s="106">
        <v>0</v>
      </c>
      <c r="F2427" s="107">
        <v>0</v>
      </c>
      <c r="G2427" s="107">
        <v>0</v>
      </c>
      <c r="H2427" s="107">
        <v>0</v>
      </c>
      <c r="I2427" s="107">
        <v>0</v>
      </c>
    </row>
    <row r="2428" spans="1:9" s="215" customFormat="1" ht="51">
      <c r="A2428" s="317" t="s">
        <v>975</v>
      </c>
      <c r="B2428" s="230" t="s">
        <v>31</v>
      </c>
      <c r="C2428" s="253">
        <f t="shared" si="448"/>
        <v>12</v>
      </c>
      <c r="D2428" s="253">
        <v>0</v>
      </c>
      <c r="E2428" s="277">
        <v>12</v>
      </c>
      <c r="F2428" s="277">
        <v>0</v>
      </c>
      <c r="G2428" s="277">
        <v>0</v>
      </c>
      <c r="H2428" s="277">
        <v>0</v>
      </c>
      <c r="I2428" s="277">
        <v>0</v>
      </c>
    </row>
    <row r="2429" spans="1:9" s="215" customFormat="1">
      <c r="A2429" s="389"/>
      <c r="B2429" s="221" t="s">
        <v>32</v>
      </c>
      <c r="C2429" s="253">
        <f t="shared" si="448"/>
        <v>12</v>
      </c>
      <c r="D2429" s="253">
        <v>0</v>
      </c>
      <c r="E2429" s="277">
        <v>12</v>
      </c>
      <c r="F2429" s="277">
        <v>0</v>
      </c>
      <c r="G2429" s="277">
        <v>0</v>
      </c>
      <c r="H2429" s="277">
        <v>0</v>
      </c>
      <c r="I2429" s="277">
        <v>0</v>
      </c>
    </row>
    <row r="2430" spans="1:9" s="215" customFormat="1" ht="39" customHeight="1">
      <c r="A2430" s="317" t="s">
        <v>976</v>
      </c>
      <c r="B2430" s="241" t="s">
        <v>31</v>
      </c>
      <c r="C2430" s="253">
        <f t="shared" si="448"/>
        <v>12</v>
      </c>
      <c r="D2430" s="253">
        <v>0</v>
      </c>
      <c r="E2430" s="253">
        <v>12</v>
      </c>
      <c r="F2430" s="253">
        <v>0</v>
      </c>
      <c r="G2430" s="253">
        <v>0</v>
      </c>
      <c r="H2430" s="253">
        <v>0</v>
      </c>
      <c r="I2430" s="253">
        <v>0</v>
      </c>
    </row>
    <row r="2431" spans="1:9" s="215" customFormat="1">
      <c r="A2431" s="389"/>
      <c r="B2431" s="228" t="s">
        <v>32</v>
      </c>
      <c r="C2431" s="253">
        <f t="shared" si="448"/>
        <v>12</v>
      </c>
      <c r="D2431" s="253">
        <v>0</v>
      </c>
      <c r="E2431" s="253">
        <v>12</v>
      </c>
      <c r="F2431" s="253">
        <v>0</v>
      </c>
      <c r="G2431" s="253">
        <v>0</v>
      </c>
      <c r="H2431" s="253">
        <v>0</v>
      </c>
      <c r="I2431" s="253">
        <v>0</v>
      </c>
    </row>
    <row r="2432" spans="1:9" s="215" customFormat="1" ht="54" customHeight="1">
      <c r="A2432" s="360" t="s">
        <v>977</v>
      </c>
      <c r="B2432" s="241" t="s">
        <v>31</v>
      </c>
      <c r="C2432" s="253">
        <f t="shared" si="448"/>
        <v>300</v>
      </c>
      <c r="D2432" s="253">
        <v>158</v>
      </c>
      <c r="E2432" s="253">
        <v>0</v>
      </c>
      <c r="F2432" s="253">
        <v>0</v>
      </c>
      <c r="G2432" s="253">
        <v>0</v>
      </c>
      <c r="H2432" s="253">
        <v>0</v>
      </c>
      <c r="I2432" s="253">
        <f>300-158</f>
        <v>142</v>
      </c>
    </row>
    <row r="2433" spans="1:10" s="184" customFormat="1">
      <c r="A2433" s="185"/>
      <c r="B2433" s="86" t="s">
        <v>32</v>
      </c>
      <c r="C2433" s="84">
        <f t="shared" si="448"/>
        <v>300</v>
      </c>
      <c r="D2433" s="84">
        <v>158</v>
      </c>
      <c r="E2433" s="84">
        <v>0</v>
      </c>
      <c r="F2433" s="84">
        <v>0</v>
      </c>
      <c r="G2433" s="84">
        <v>0</v>
      </c>
      <c r="H2433" s="84">
        <v>0</v>
      </c>
      <c r="I2433" s="84">
        <f>300-158</f>
        <v>142</v>
      </c>
      <c r="J2433" s="342"/>
    </row>
    <row r="2434" spans="1:10" s="215" customFormat="1" ht="81" customHeight="1">
      <c r="A2434" s="360" t="s">
        <v>978</v>
      </c>
      <c r="B2434" s="241" t="s">
        <v>31</v>
      </c>
      <c r="C2434" s="253">
        <f t="shared" si="448"/>
        <v>225</v>
      </c>
      <c r="D2434" s="253">
        <v>0</v>
      </c>
      <c r="E2434" s="253">
        <v>225</v>
      </c>
      <c r="F2434" s="253">
        <v>0</v>
      </c>
      <c r="G2434" s="253">
        <v>0</v>
      </c>
      <c r="H2434" s="253">
        <v>0</v>
      </c>
      <c r="I2434" s="253">
        <v>0</v>
      </c>
    </row>
    <row r="2435" spans="1:10" s="184" customFormat="1" ht="14.25" customHeight="1">
      <c r="A2435" s="185"/>
      <c r="B2435" s="86" t="s">
        <v>32</v>
      </c>
      <c r="C2435" s="84">
        <f t="shared" si="448"/>
        <v>225</v>
      </c>
      <c r="D2435" s="84">
        <v>0</v>
      </c>
      <c r="E2435" s="84">
        <v>225</v>
      </c>
      <c r="F2435" s="84">
        <v>0</v>
      </c>
      <c r="G2435" s="84">
        <v>0</v>
      </c>
      <c r="H2435" s="84">
        <v>0</v>
      </c>
      <c r="I2435" s="84">
        <v>0</v>
      </c>
      <c r="J2435" s="342"/>
    </row>
    <row r="2436" spans="1:10" s="214" customFormat="1" ht="53.25" customHeight="1">
      <c r="A2436" s="360" t="s">
        <v>979</v>
      </c>
      <c r="B2436" s="241" t="s">
        <v>31</v>
      </c>
      <c r="C2436" s="253">
        <f t="shared" si="448"/>
        <v>117</v>
      </c>
      <c r="D2436" s="253">
        <v>0</v>
      </c>
      <c r="E2436" s="253">
        <v>117</v>
      </c>
      <c r="F2436" s="253">
        <v>0</v>
      </c>
      <c r="G2436" s="253">
        <v>0</v>
      </c>
      <c r="H2436" s="253">
        <v>0</v>
      </c>
      <c r="I2436" s="253">
        <v>0</v>
      </c>
    </row>
    <row r="2437" spans="1:10" s="184" customFormat="1" ht="15" customHeight="1">
      <c r="A2437" s="185"/>
      <c r="B2437" s="86" t="s">
        <v>32</v>
      </c>
      <c r="C2437" s="84">
        <f t="shared" si="448"/>
        <v>117</v>
      </c>
      <c r="D2437" s="84">
        <v>0</v>
      </c>
      <c r="E2437" s="84">
        <v>117</v>
      </c>
      <c r="F2437" s="84">
        <v>0</v>
      </c>
      <c r="G2437" s="84">
        <v>0</v>
      </c>
      <c r="H2437" s="84">
        <v>0</v>
      </c>
      <c r="I2437" s="84">
        <v>0</v>
      </c>
      <c r="J2437" s="342"/>
    </row>
    <row r="2438" spans="1:10" s="214" customFormat="1" ht="53.25" customHeight="1">
      <c r="A2438" s="422" t="s">
        <v>980</v>
      </c>
      <c r="B2438" s="241" t="s">
        <v>31</v>
      </c>
      <c r="C2438" s="253">
        <f t="shared" si="448"/>
        <v>96</v>
      </c>
      <c r="D2438" s="253">
        <v>0</v>
      </c>
      <c r="E2438" s="253">
        <v>96</v>
      </c>
      <c r="F2438" s="253">
        <v>0</v>
      </c>
      <c r="G2438" s="253">
        <v>0</v>
      </c>
      <c r="H2438" s="253">
        <v>0</v>
      </c>
      <c r="I2438" s="253">
        <v>0</v>
      </c>
    </row>
    <row r="2439" spans="1:10" s="184" customFormat="1" ht="15" customHeight="1">
      <c r="A2439" s="185"/>
      <c r="B2439" s="86" t="s">
        <v>32</v>
      </c>
      <c r="C2439" s="84">
        <f t="shared" si="448"/>
        <v>96</v>
      </c>
      <c r="D2439" s="84">
        <v>0</v>
      </c>
      <c r="E2439" s="84">
        <v>96</v>
      </c>
      <c r="F2439" s="84">
        <v>0</v>
      </c>
      <c r="G2439" s="84">
        <v>0</v>
      </c>
      <c r="H2439" s="84">
        <v>0</v>
      </c>
      <c r="I2439" s="84">
        <v>0</v>
      </c>
      <c r="J2439" s="342"/>
    </row>
    <row r="2440" spans="1:10" s="214" customFormat="1" ht="53.25" customHeight="1">
      <c r="A2440" s="378" t="s">
        <v>981</v>
      </c>
      <c r="B2440" s="241" t="s">
        <v>31</v>
      </c>
      <c r="C2440" s="253">
        <f t="shared" si="448"/>
        <v>117</v>
      </c>
      <c r="D2440" s="253">
        <v>0</v>
      </c>
      <c r="E2440" s="253">
        <v>117</v>
      </c>
      <c r="F2440" s="253">
        <v>0</v>
      </c>
      <c r="G2440" s="253">
        <v>0</v>
      </c>
      <c r="H2440" s="253">
        <v>0</v>
      </c>
      <c r="I2440" s="253">
        <v>0</v>
      </c>
    </row>
    <row r="2441" spans="1:10" s="184" customFormat="1" ht="15" customHeight="1">
      <c r="A2441" s="185"/>
      <c r="B2441" s="86" t="s">
        <v>32</v>
      </c>
      <c r="C2441" s="84">
        <f t="shared" si="448"/>
        <v>117</v>
      </c>
      <c r="D2441" s="84">
        <v>0</v>
      </c>
      <c r="E2441" s="84">
        <v>117</v>
      </c>
      <c r="F2441" s="84">
        <v>0</v>
      </c>
      <c r="G2441" s="84">
        <v>0</v>
      </c>
      <c r="H2441" s="84">
        <v>0</v>
      </c>
      <c r="I2441" s="84">
        <v>0</v>
      </c>
      <c r="J2441" s="342"/>
    </row>
    <row r="2442" spans="1:10" s="214" customFormat="1" ht="52.5" customHeight="1">
      <c r="A2442" s="572" t="s">
        <v>982</v>
      </c>
      <c r="B2442" s="241" t="s">
        <v>31</v>
      </c>
      <c r="C2442" s="253">
        <f t="shared" si="448"/>
        <v>100</v>
      </c>
      <c r="D2442" s="253">
        <v>0</v>
      </c>
      <c r="E2442" s="253">
        <v>100</v>
      </c>
      <c r="F2442" s="253">
        <v>0</v>
      </c>
      <c r="G2442" s="253">
        <v>0</v>
      </c>
      <c r="H2442" s="253">
        <v>0</v>
      </c>
      <c r="I2442" s="253">
        <v>0</v>
      </c>
    </row>
    <row r="2443" spans="1:10" s="184" customFormat="1" ht="15" customHeight="1">
      <c r="A2443" s="185"/>
      <c r="B2443" s="86" t="s">
        <v>32</v>
      </c>
      <c r="C2443" s="84">
        <f t="shared" si="448"/>
        <v>100</v>
      </c>
      <c r="D2443" s="84">
        <v>0</v>
      </c>
      <c r="E2443" s="84">
        <v>100</v>
      </c>
      <c r="F2443" s="84">
        <v>0</v>
      </c>
      <c r="G2443" s="84">
        <v>0</v>
      </c>
      <c r="H2443" s="84">
        <v>0</v>
      </c>
      <c r="I2443" s="84">
        <v>0</v>
      </c>
      <c r="J2443" s="342"/>
    </row>
    <row r="2444" spans="1:10" s="214" customFormat="1" ht="119.25" customHeight="1">
      <c r="A2444" s="360" t="s">
        <v>983</v>
      </c>
      <c r="B2444" s="241" t="s">
        <v>31</v>
      </c>
      <c r="C2444" s="253">
        <f t="shared" si="448"/>
        <v>300</v>
      </c>
      <c r="D2444" s="253">
        <v>0</v>
      </c>
      <c r="E2444" s="253">
        <v>300</v>
      </c>
      <c r="F2444" s="253">
        <v>0</v>
      </c>
      <c r="G2444" s="253">
        <v>0</v>
      </c>
      <c r="H2444" s="253">
        <v>0</v>
      </c>
      <c r="I2444" s="253">
        <v>0</v>
      </c>
    </row>
    <row r="2445" spans="1:10" s="184" customFormat="1" ht="15" customHeight="1">
      <c r="A2445" s="185"/>
      <c r="B2445" s="86" t="s">
        <v>32</v>
      </c>
      <c r="C2445" s="84">
        <f t="shared" si="448"/>
        <v>300</v>
      </c>
      <c r="D2445" s="84">
        <v>0</v>
      </c>
      <c r="E2445" s="84">
        <v>300</v>
      </c>
      <c r="F2445" s="84">
        <v>0</v>
      </c>
      <c r="G2445" s="84">
        <v>0</v>
      </c>
      <c r="H2445" s="84">
        <v>0</v>
      </c>
      <c r="I2445" s="84">
        <v>0</v>
      </c>
      <c r="J2445" s="342"/>
    </row>
    <row r="2446" spans="1:10" s="214" customFormat="1" ht="81" customHeight="1">
      <c r="A2446" s="379" t="s">
        <v>984</v>
      </c>
      <c r="B2446" s="241" t="s">
        <v>31</v>
      </c>
      <c r="C2446" s="253">
        <f t="shared" si="448"/>
        <v>300</v>
      </c>
      <c r="D2446" s="253">
        <v>0</v>
      </c>
      <c r="E2446" s="253">
        <v>300</v>
      </c>
      <c r="F2446" s="253">
        <v>0</v>
      </c>
      <c r="G2446" s="253">
        <v>0</v>
      </c>
      <c r="H2446" s="253">
        <v>0</v>
      </c>
      <c r="I2446" s="253">
        <v>0</v>
      </c>
    </row>
    <row r="2447" spans="1:10" s="184" customFormat="1" ht="15" customHeight="1">
      <c r="A2447" s="185"/>
      <c r="B2447" s="86" t="s">
        <v>32</v>
      </c>
      <c r="C2447" s="84">
        <f t="shared" si="448"/>
        <v>300</v>
      </c>
      <c r="D2447" s="84">
        <v>0</v>
      </c>
      <c r="E2447" s="84">
        <v>300</v>
      </c>
      <c r="F2447" s="84">
        <v>0</v>
      </c>
      <c r="G2447" s="84">
        <v>0</v>
      </c>
      <c r="H2447" s="84">
        <v>0</v>
      </c>
      <c r="I2447" s="84">
        <v>0</v>
      </c>
      <c r="J2447" s="342"/>
    </row>
    <row r="2448" spans="1:10" s="214" customFormat="1" ht="51.75" customHeight="1">
      <c r="A2448" s="587" t="s">
        <v>985</v>
      </c>
      <c r="B2448" s="241" t="s">
        <v>31</v>
      </c>
      <c r="C2448" s="253">
        <f t="shared" si="448"/>
        <v>172</v>
      </c>
      <c r="D2448" s="253">
        <v>0</v>
      </c>
      <c r="E2448" s="253">
        <v>172</v>
      </c>
      <c r="F2448" s="253">
        <v>0</v>
      </c>
      <c r="G2448" s="253">
        <v>0</v>
      </c>
      <c r="H2448" s="253">
        <v>0</v>
      </c>
      <c r="I2448" s="253">
        <v>0</v>
      </c>
    </row>
    <row r="2449" spans="1:17" s="184" customFormat="1" ht="15" customHeight="1">
      <c r="A2449" s="185"/>
      <c r="B2449" s="86" t="s">
        <v>32</v>
      </c>
      <c r="C2449" s="84">
        <f t="shared" si="448"/>
        <v>172</v>
      </c>
      <c r="D2449" s="84">
        <v>0</v>
      </c>
      <c r="E2449" s="84">
        <v>172</v>
      </c>
      <c r="F2449" s="84">
        <v>0</v>
      </c>
      <c r="G2449" s="84">
        <v>0</v>
      </c>
      <c r="H2449" s="84">
        <v>0</v>
      </c>
      <c r="I2449" s="84">
        <v>0</v>
      </c>
      <c r="J2449" s="342"/>
    </row>
    <row r="2450" spans="1:17">
      <c r="A2450" s="741" t="s">
        <v>986</v>
      </c>
      <c r="B2450" s="742"/>
      <c r="C2450" s="742"/>
      <c r="D2450" s="742"/>
      <c r="E2450" s="742"/>
      <c r="F2450" s="742"/>
      <c r="G2450" s="742"/>
      <c r="H2450" s="742"/>
      <c r="I2450" s="743"/>
    </row>
    <row r="2451" spans="1:17">
      <c r="A2451" s="669" t="s">
        <v>57</v>
      </c>
      <c r="B2451" s="670"/>
      <c r="C2451" s="670"/>
      <c r="D2451" s="670"/>
      <c r="E2451" s="670"/>
      <c r="F2451" s="670"/>
      <c r="G2451" s="670"/>
      <c r="H2451" s="670"/>
      <c r="I2451" s="671"/>
    </row>
    <row r="2452" spans="1:17">
      <c r="A2452" s="11" t="s">
        <v>30</v>
      </c>
      <c r="B2452" s="59" t="s">
        <v>31</v>
      </c>
      <c r="C2452" s="131">
        <f>D2452+E2452+F2452+G2452+H2452+I2452</f>
        <v>258064.33</v>
      </c>
      <c r="D2452" s="131">
        <f t="shared" ref="D2452:I2457" si="449">D2454</f>
        <v>729.95</v>
      </c>
      <c r="E2452" s="131">
        <f t="shared" si="449"/>
        <v>7804</v>
      </c>
      <c r="F2452" s="131">
        <f t="shared" si="449"/>
        <v>90140.14</v>
      </c>
      <c r="G2452" s="131">
        <f t="shared" si="449"/>
        <v>90140.14</v>
      </c>
      <c r="H2452" s="131">
        <f t="shared" si="449"/>
        <v>69250.100000000006</v>
      </c>
      <c r="I2452" s="131">
        <f t="shared" si="449"/>
        <v>0</v>
      </c>
    </row>
    <row r="2453" spans="1:17" ht="13.5" thickBot="1">
      <c r="A2453" s="60"/>
      <c r="B2453" s="61" t="s">
        <v>32</v>
      </c>
      <c r="C2453" s="131">
        <f>D2453+E2453+F2453+G2453+H2453+I2453</f>
        <v>258064.33</v>
      </c>
      <c r="D2453" s="131">
        <f t="shared" si="449"/>
        <v>729.95</v>
      </c>
      <c r="E2453" s="131">
        <f t="shared" si="449"/>
        <v>7804</v>
      </c>
      <c r="F2453" s="131">
        <f t="shared" si="449"/>
        <v>90140.14</v>
      </c>
      <c r="G2453" s="131">
        <f t="shared" si="449"/>
        <v>90140.14</v>
      </c>
      <c r="H2453" s="131">
        <f t="shared" si="449"/>
        <v>69250.100000000006</v>
      </c>
      <c r="I2453" s="131">
        <f t="shared" si="449"/>
        <v>0</v>
      </c>
    </row>
    <row r="2454" spans="1:17">
      <c r="A2454" s="14" t="s">
        <v>33</v>
      </c>
      <c r="B2454" s="54" t="s">
        <v>31</v>
      </c>
      <c r="C2454" s="52">
        <f t="shared" ref="C2454:C2459" si="450">D2454+E2454+F2454+G2454+H2454+I2454</f>
        <v>258064.33</v>
      </c>
      <c r="D2454" s="64">
        <f t="shared" si="449"/>
        <v>729.95</v>
      </c>
      <c r="E2454" s="64">
        <f t="shared" si="449"/>
        <v>7804</v>
      </c>
      <c r="F2454" s="64">
        <f t="shared" si="449"/>
        <v>90140.14</v>
      </c>
      <c r="G2454" s="64">
        <f t="shared" si="449"/>
        <v>90140.14</v>
      </c>
      <c r="H2454" s="64">
        <f t="shared" si="449"/>
        <v>69250.100000000006</v>
      </c>
      <c r="I2454" s="64">
        <f t="shared" si="449"/>
        <v>0</v>
      </c>
    </row>
    <row r="2455" spans="1:17">
      <c r="A2455" s="12" t="s">
        <v>34</v>
      </c>
      <c r="B2455" s="55" t="s">
        <v>32</v>
      </c>
      <c r="C2455" s="52">
        <f t="shared" si="450"/>
        <v>258064.33</v>
      </c>
      <c r="D2455" s="64">
        <f t="shared" si="449"/>
        <v>729.95</v>
      </c>
      <c r="E2455" s="64">
        <f t="shared" si="449"/>
        <v>7804</v>
      </c>
      <c r="F2455" s="64">
        <f t="shared" si="449"/>
        <v>90140.14</v>
      </c>
      <c r="G2455" s="64">
        <f t="shared" si="449"/>
        <v>90140.14</v>
      </c>
      <c r="H2455" s="64">
        <f t="shared" si="449"/>
        <v>69250.100000000006</v>
      </c>
      <c r="I2455" s="64">
        <f t="shared" si="449"/>
        <v>0</v>
      </c>
    </row>
    <row r="2456" spans="1:17">
      <c r="A2456" s="19" t="s">
        <v>39</v>
      </c>
      <c r="B2456" s="3" t="s">
        <v>31</v>
      </c>
      <c r="C2456" s="52">
        <f t="shared" si="450"/>
        <v>258064.33</v>
      </c>
      <c r="D2456" s="64">
        <f t="shared" si="449"/>
        <v>729.95</v>
      </c>
      <c r="E2456" s="64">
        <f t="shared" si="449"/>
        <v>7804</v>
      </c>
      <c r="F2456" s="64">
        <f t="shared" si="449"/>
        <v>90140.14</v>
      </c>
      <c r="G2456" s="64">
        <f t="shared" si="449"/>
        <v>90140.14</v>
      </c>
      <c r="H2456" s="64">
        <f t="shared" si="449"/>
        <v>69250.100000000006</v>
      </c>
      <c r="I2456" s="64">
        <f t="shared" si="449"/>
        <v>0</v>
      </c>
    </row>
    <row r="2457" spans="1:17">
      <c r="A2457" s="16"/>
      <c r="B2457" s="4" t="s">
        <v>32</v>
      </c>
      <c r="C2457" s="52">
        <f t="shared" si="450"/>
        <v>258064.33</v>
      </c>
      <c r="D2457" s="64">
        <f t="shared" si="449"/>
        <v>729.95</v>
      </c>
      <c r="E2457" s="64">
        <f t="shared" si="449"/>
        <v>7804</v>
      </c>
      <c r="F2457" s="64">
        <f t="shared" si="449"/>
        <v>90140.14</v>
      </c>
      <c r="G2457" s="64">
        <f t="shared" si="449"/>
        <v>90140.14</v>
      </c>
      <c r="H2457" s="64">
        <f t="shared" si="449"/>
        <v>69250.100000000006</v>
      </c>
      <c r="I2457" s="64">
        <f t="shared" si="449"/>
        <v>0</v>
      </c>
    </row>
    <row r="2458" spans="1:17">
      <c r="A2458" s="19" t="s">
        <v>55</v>
      </c>
      <c r="B2458" s="54" t="s">
        <v>31</v>
      </c>
      <c r="C2458" s="52">
        <f t="shared" si="450"/>
        <v>258064.33</v>
      </c>
      <c r="D2458" s="64">
        <f>D2467</f>
        <v>729.95</v>
      </c>
      <c r="E2458" s="64">
        <f t="shared" ref="E2458:I2459" si="451">E2467</f>
        <v>7804</v>
      </c>
      <c r="F2458" s="64">
        <f t="shared" si="451"/>
        <v>90140.14</v>
      </c>
      <c r="G2458" s="64">
        <f t="shared" si="451"/>
        <v>90140.14</v>
      </c>
      <c r="H2458" s="64">
        <f t="shared" si="451"/>
        <v>69250.100000000006</v>
      </c>
      <c r="I2458" s="64">
        <f t="shared" si="451"/>
        <v>0</v>
      </c>
    </row>
    <row r="2459" spans="1:17">
      <c r="A2459" s="16"/>
      <c r="B2459" s="55" t="s">
        <v>32</v>
      </c>
      <c r="C2459" s="52">
        <f t="shared" si="450"/>
        <v>258064.33</v>
      </c>
      <c r="D2459" s="64">
        <f>D2468</f>
        <v>729.95</v>
      </c>
      <c r="E2459" s="64">
        <f t="shared" si="451"/>
        <v>7804</v>
      </c>
      <c r="F2459" s="64">
        <f t="shared" si="451"/>
        <v>90140.14</v>
      </c>
      <c r="G2459" s="64">
        <f t="shared" si="451"/>
        <v>90140.14</v>
      </c>
      <c r="H2459" s="64">
        <f t="shared" si="451"/>
        <v>69250.100000000006</v>
      </c>
      <c r="I2459" s="64">
        <f t="shared" si="451"/>
        <v>0</v>
      </c>
    </row>
    <row r="2460" spans="1:17">
      <c r="A2460" s="717" t="s">
        <v>62</v>
      </c>
      <c r="B2460" s="718"/>
      <c r="C2460" s="718"/>
      <c r="D2460" s="866"/>
      <c r="E2460" s="866"/>
      <c r="F2460" s="866"/>
      <c r="G2460" s="866"/>
      <c r="H2460" s="866"/>
      <c r="I2460" s="867"/>
    </row>
    <row r="2461" spans="1:17">
      <c r="A2461" s="182" t="s">
        <v>57</v>
      </c>
      <c r="B2461" s="63" t="s">
        <v>31</v>
      </c>
      <c r="C2461" s="52">
        <f t="shared" ref="C2461:C2472" si="452">D2461+E2461+F2461+G2461+H2461+I2461</f>
        <v>258064.33</v>
      </c>
      <c r="D2461" s="72">
        <f t="shared" ref="D2461:I2466" si="453">D2463</f>
        <v>729.95</v>
      </c>
      <c r="E2461" s="72">
        <f t="shared" si="453"/>
        <v>7804</v>
      </c>
      <c r="F2461" s="72">
        <f t="shared" si="453"/>
        <v>90140.14</v>
      </c>
      <c r="G2461" s="72">
        <f t="shared" si="453"/>
        <v>90140.14</v>
      </c>
      <c r="H2461" s="72">
        <f t="shared" si="453"/>
        <v>69250.100000000006</v>
      </c>
      <c r="I2461" s="72">
        <f t="shared" si="453"/>
        <v>0</v>
      </c>
      <c r="J2461" s="213"/>
    </row>
    <row r="2462" spans="1:17">
      <c r="A2462" s="109" t="s">
        <v>90</v>
      </c>
      <c r="B2462" s="62" t="s">
        <v>32</v>
      </c>
      <c r="C2462" s="52">
        <f t="shared" si="452"/>
        <v>258064.33</v>
      </c>
      <c r="D2462" s="72">
        <f t="shared" si="453"/>
        <v>729.95</v>
      </c>
      <c r="E2462" s="72">
        <f t="shared" si="453"/>
        <v>7804</v>
      </c>
      <c r="F2462" s="72">
        <f t="shared" si="453"/>
        <v>90140.14</v>
      </c>
      <c r="G2462" s="72">
        <f t="shared" si="453"/>
        <v>90140.14</v>
      </c>
      <c r="H2462" s="72">
        <f t="shared" si="453"/>
        <v>69250.100000000006</v>
      </c>
      <c r="I2462" s="72">
        <f t="shared" si="453"/>
        <v>0</v>
      </c>
      <c r="J2462" s="213"/>
    </row>
    <row r="2463" spans="1:17">
      <c r="A2463" s="122" t="s">
        <v>33</v>
      </c>
      <c r="B2463" s="62" t="s">
        <v>31</v>
      </c>
      <c r="C2463" s="52">
        <f t="shared" si="452"/>
        <v>258064.33</v>
      </c>
      <c r="D2463" s="72">
        <f t="shared" si="453"/>
        <v>729.95</v>
      </c>
      <c r="E2463" s="72">
        <f t="shared" si="453"/>
        <v>7804</v>
      </c>
      <c r="F2463" s="72">
        <f t="shared" si="453"/>
        <v>90140.14</v>
      </c>
      <c r="G2463" s="72">
        <f t="shared" si="453"/>
        <v>90140.14</v>
      </c>
      <c r="H2463" s="72">
        <f t="shared" si="453"/>
        <v>69250.100000000006</v>
      </c>
      <c r="I2463" s="72">
        <f t="shared" si="453"/>
        <v>0</v>
      </c>
      <c r="J2463" s="213"/>
    </row>
    <row r="2464" spans="1:17">
      <c r="A2464" s="93" t="s">
        <v>34</v>
      </c>
      <c r="B2464" s="24" t="s">
        <v>32</v>
      </c>
      <c r="C2464" s="52">
        <f t="shared" si="452"/>
        <v>258064.33</v>
      </c>
      <c r="D2464" s="72">
        <f t="shared" si="453"/>
        <v>729.95</v>
      </c>
      <c r="E2464" s="72">
        <f t="shared" si="453"/>
        <v>7804</v>
      </c>
      <c r="F2464" s="72">
        <f t="shared" si="453"/>
        <v>90140.14</v>
      </c>
      <c r="G2464" s="72">
        <f t="shared" si="453"/>
        <v>90140.14</v>
      </c>
      <c r="H2464" s="72">
        <f t="shared" si="453"/>
        <v>69250.100000000006</v>
      </c>
      <c r="I2464" s="72">
        <f t="shared" si="453"/>
        <v>0</v>
      </c>
      <c r="J2464" s="213"/>
      <c r="Q2464" s="265"/>
    </row>
    <row r="2465" spans="1:19">
      <c r="A2465" s="19" t="s">
        <v>39</v>
      </c>
      <c r="B2465" s="24" t="s">
        <v>31</v>
      </c>
      <c r="C2465" s="52">
        <f t="shared" si="452"/>
        <v>258064.33</v>
      </c>
      <c r="D2465" s="72">
        <f t="shared" si="453"/>
        <v>729.95</v>
      </c>
      <c r="E2465" s="52">
        <f t="shared" si="453"/>
        <v>7804</v>
      </c>
      <c r="F2465" s="72">
        <f t="shared" si="453"/>
        <v>90140.14</v>
      </c>
      <c r="G2465" s="72">
        <f t="shared" si="453"/>
        <v>90140.14</v>
      </c>
      <c r="H2465" s="72">
        <f t="shared" si="453"/>
        <v>69250.100000000006</v>
      </c>
      <c r="I2465" s="72">
        <f t="shared" si="453"/>
        <v>0</v>
      </c>
      <c r="J2465" s="213"/>
    </row>
    <row r="2466" spans="1:19">
      <c r="A2466" s="16"/>
      <c r="B2466" s="26" t="s">
        <v>32</v>
      </c>
      <c r="C2466" s="52">
        <f t="shared" si="452"/>
        <v>258064.33</v>
      </c>
      <c r="D2466" s="72">
        <f t="shared" si="453"/>
        <v>729.95</v>
      </c>
      <c r="E2466" s="52">
        <f t="shared" si="453"/>
        <v>7804</v>
      </c>
      <c r="F2466" s="72">
        <f t="shared" si="453"/>
        <v>90140.14</v>
      </c>
      <c r="G2466" s="72">
        <f t="shared" si="453"/>
        <v>90140.14</v>
      </c>
      <c r="H2466" s="72">
        <f t="shared" si="453"/>
        <v>69250.100000000006</v>
      </c>
      <c r="I2466" s="72">
        <f t="shared" si="453"/>
        <v>0</v>
      </c>
      <c r="J2466" s="213"/>
    </row>
    <row r="2467" spans="1:19">
      <c r="A2467" s="19" t="s">
        <v>55</v>
      </c>
      <c r="B2467" s="24" t="s">
        <v>31</v>
      </c>
      <c r="C2467" s="52">
        <f t="shared" si="452"/>
        <v>258064.33</v>
      </c>
      <c r="D2467" s="72">
        <f>D2469+D2471</f>
        <v>729.95</v>
      </c>
      <c r="E2467" s="72">
        <f t="shared" ref="E2467:I2468" si="454">E2469+E2471</f>
        <v>7804</v>
      </c>
      <c r="F2467" s="72">
        <f t="shared" si="454"/>
        <v>90140.14</v>
      </c>
      <c r="G2467" s="72">
        <f t="shared" si="454"/>
        <v>90140.14</v>
      </c>
      <c r="H2467" s="72">
        <f t="shared" si="454"/>
        <v>69250.100000000006</v>
      </c>
      <c r="I2467" s="72">
        <f t="shared" si="454"/>
        <v>0</v>
      </c>
      <c r="J2467" s="213"/>
      <c r="M2467" s="265"/>
      <c r="N2467" s="265"/>
      <c r="O2467" s="265"/>
      <c r="P2467" s="265"/>
      <c r="Q2467" s="265"/>
    </row>
    <row r="2468" spans="1:19">
      <c r="A2468" s="10"/>
      <c r="B2468" s="26" t="s">
        <v>32</v>
      </c>
      <c r="C2468" s="52">
        <f t="shared" si="452"/>
        <v>258064.33</v>
      </c>
      <c r="D2468" s="72">
        <f>D2470+D2472</f>
        <v>729.95</v>
      </c>
      <c r="E2468" s="72">
        <f t="shared" si="454"/>
        <v>7804</v>
      </c>
      <c r="F2468" s="72">
        <f t="shared" si="454"/>
        <v>90140.14</v>
      </c>
      <c r="G2468" s="72">
        <f t="shared" si="454"/>
        <v>90140.14</v>
      </c>
      <c r="H2468" s="72">
        <f t="shared" si="454"/>
        <v>69250.100000000006</v>
      </c>
      <c r="I2468" s="72">
        <f t="shared" si="454"/>
        <v>0</v>
      </c>
      <c r="J2468" s="213"/>
    </row>
    <row r="2469" spans="1:19" s="215" customFormat="1">
      <c r="A2469" s="422" t="s">
        <v>987</v>
      </c>
      <c r="B2469" s="241" t="s">
        <v>31</v>
      </c>
      <c r="C2469" s="253">
        <f t="shared" si="452"/>
        <v>212009.05000000002</v>
      </c>
      <c r="D2469" s="253">
        <f>D2470</f>
        <v>654.95000000000005</v>
      </c>
      <c r="E2469" s="253">
        <v>3604</v>
      </c>
      <c r="F2469" s="253">
        <v>69250</v>
      </c>
      <c r="G2469" s="253">
        <v>69250</v>
      </c>
      <c r="H2469" s="253">
        <v>69250.100000000006</v>
      </c>
      <c r="I2469" s="253">
        <v>0</v>
      </c>
      <c r="J2469" s="687" t="s">
        <v>988</v>
      </c>
      <c r="K2469" s="688"/>
      <c r="L2469" s="688"/>
      <c r="M2469" s="688"/>
      <c r="N2469" s="688"/>
      <c r="O2469" s="688"/>
      <c r="P2469" s="688"/>
      <c r="Q2469" s="688"/>
      <c r="R2469" s="688"/>
      <c r="S2469" s="688"/>
    </row>
    <row r="2470" spans="1:19" s="215" customFormat="1">
      <c r="A2470" s="323"/>
      <c r="B2470" s="228" t="s">
        <v>32</v>
      </c>
      <c r="C2470" s="253">
        <f t="shared" si="452"/>
        <v>212009.05000000002</v>
      </c>
      <c r="D2470" s="253">
        <f>264.63+390.32</f>
        <v>654.95000000000005</v>
      </c>
      <c r="E2470" s="253">
        <v>3604</v>
      </c>
      <c r="F2470" s="253">
        <v>69250</v>
      </c>
      <c r="G2470" s="253">
        <v>69250</v>
      </c>
      <c r="H2470" s="253">
        <v>69250.100000000006</v>
      </c>
      <c r="I2470" s="253">
        <v>0</v>
      </c>
      <c r="J2470" s="687"/>
      <c r="K2470" s="688"/>
      <c r="L2470" s="688"/>
      <c r="M2470" s="688"/>
      <c r="N2470" s="688"/>
      <c r="O2470" s="688"/>
      <c r="P2470" s="688"/>
      <c r="Q2470" s="688"/>
      <c r="R2470" s="688"/>
      <c r="S2470" s="688"/>
    </row>
    <row r="2471" spans="1:19" s="215" customFormat="1" ht="38.25">
      <c r="A2471" s="317" t="s">
        <v>989</v>
      </c>
      <c r="B2471" s="241" t="s">
        <v>31</v>
      </c>
      <c r="C2471" s="253">
        <f t="shared" si="452"/>
        <v>46055.28</v>
      </c>
      <c r="D2471" s="253">
        <v>75</v>
      </c>
      <c r="E2471" s="253">
        <v>4200</v>
      </c>
      <c r="F2471" s="253">
        <v>20890.14</v>
      </c>
      <c r="G2471" s="253">
        <v>20890.14</v>
      </c>
      <c r="H2471" s="253">
        <v>0</v>
      </c>
      <c r="I2471" s="253">
        <v>0</v>
      </c>
      <c r="J2471" s="672" t="s">
        <v>990</v>
      </c>
      <c r="K2471" s="673"/>
      <c r="L2471" s="673"/>
      <c r="M2471" s="673"/>
      <c r="N2471" s="673"/>
      <c r="O2471" s="673"/>
      <c r="P2471" s="673"/>
      <c r="Q2471" s="673"/>
      <c r="R2471" s="673"/>
      <c r="S2471" s="673"/>
    </row>
    <row r="2472" spans="1:19" s="214" customFormat="1">
      <c r="A2472" s="323"/>
      <c r="B2472" s="228" t="s">
        <v>32</v>
      </c>
      <c r="C2472" s="253">
        <f t="shared" si="452"/>
        <v>46055.28</v>
      </c>
      <c r="D2472" s="253">
        <v>75</v>
      </c>
      <c r="E2472" s="253">
        <v>4200</v>
      </c>
      <c r="F2472" s="253">
        <v>20890.14</v>
      </c>
      <c r="G2472" s="253">
        <v>20890.14</v>
      </c>
      <c r="H2472" s="253">
        <v>0</v>
      </c>
      <c r="I2472" s="253">
        <v>0</v>
      </c>
      <c r="J2472" s="672"/>
      <c r="K2472" s="673"/>
      <c r="L2472" s="673"/>
      <c r="M2472" s="673"/>
      <c r="N2472" s="673"/>
      <c r="O2472" s="673"/>
      <c r="P2472" s="673"/>
      <c r="Q2472" s="673"/>
      <c r="R2472" s="673"/>
      <c r="S2472" s="673"/>
    </row>
    <row r="2473" spans="1:19">
      <c r="A2473" s="720" t="s">
        <v>991</v>
      </c>
      <c r="B2473" s="721"/>
      <c r="C2473" s="722"/>
      <c r="D2473" s="721"/>
      <c r="E2473" s="721"/>
      <c r="F2473" s="721"/>
      <c r="G2473" s="721"/>
      <c r="H2473" s="721"/>
      <c r="I2473" s="723"/>
    </row>
    <row r="2474" spans="1:19">
      <c r="A2474" s="724" t="s">
        <v>57</v>
      </c>
      <c r="B2474" s="725"/>
      <c r="C2474" s="726"/>
      <c r="D2474" s="726"/>
      <c r="E2474" s="726"/>
      <c r="F2474" s="726"/>
      <c r="G2474" s="726"/>
      <c r="H2474" s="726"/>
      <c r="I2474" s="727"/>
    </row>
    <row r="2475" spans="1:19">
      <c r="A2475" s="11" t="s">
        <v>30</v>
      </c>
      <c r="B2475" s="54" t="s">
        <v>31</v>
      </c>
      <c r="C2475" s="131">
        <f t="shared" ref="C2475:C2498" si="455">D2475+E2475+F2475+G2475+H2475+I2475</f>
        <v>62571.798999999999</v>
      </c>
      <c r="D2475" s="131">
        <f>D2477+D2487</f>
        <v>12745.630000000001</v>
      </c>
      <c r="E2475" s="131">
        <f t="shared" ref="E2475:I2476" si="456">E2477+E2487</f>
        <v>41313.199999999997</v>
      </c>
      <c r="F2475" s="131">
        <f t="shared" si="456"/>
        <v>0</v>
      </c>
      <c r="G2475" s="131">
        <f t="shared" si="456"/>
        <v>0</v>
      </c>
      <c r="H2475" s="131">
        <f t="shared" si="456"/>
        <v>0</v>
      </c>
      <c r="I2475" s="131">
        <f t="shared" si="456"/>
        <v>8512.969000000001</v>
      </c>
    </row>
    <row r="2476" spans="1:19" ht="13.5" thickBot="1">
      <c r="A2476" s="60"/>
      <c r="B2476" s="65" t="s">
        <v>32</v>
      </c>
      <c r="C2476" s="131">
        <f t="shared" si="455"/>
        <v>62571.798999999999</v>
      </c>
      <c r="D2476" s="131">
        <f>D2478+D2488</f>
        <v>12745.630000000001</v>
      </c>
      <c r="E2476" s="131">
        <f t="shared" si="456"/>
        <v>41313.199999999997</v>
      </c>
      <c r="F2476" s="131">
        <f t="shared" si="456"/>
        <v>0</v>
      </c>
      <c r="G2476" s="131">
        <f t="shared" si="456"/>
        <v>0</v>
      </c>
      <c r="H2476" s="131">
        <f t="shared" si="456"/>
        <v>0</v>
      </c>
      <c r="I2476" s="131">
        <f t="shared" si="456"/>
        <v>8512.969000000001</v>
      </c>
    </row>
    <row r="2477" spans="1:19">
      <c r="A2477" s="14" t="s">
        <v>33</v>
      </c>
      <c r="B2477" s="54" t="s">
        <v>31</v>
      </c>
      <c r="C2477" s="52">
        <f t="shared" si="455"/>
        <v>9446.7340000000022</v>
      </c>
      <c r="D2477" s="64">
        <f>D2479</f>
        <v>5771.6100000000006</v>
      </c>
      <c r="E2477" s="64">
        <f t="shared" ref="E2477:I2478" si="457">E2479</f>
        <v>3638.2</v>
      </c>
      <c r="F2477" s="64">
        <f t="shared" si="457"/>
        <v>0</v>
      </c>
      <c r="G2477" s="64">
        <f t="shared" si="457"/>
        <v>0</v>
      </c>
      <c r="H2477" s="64">
        <f t="shared" si="457"/>
        <v>0</v>
      </c>
      <c r="I2477" s="64">
        <f t="shared" si="457"/>
        <v>36.924000000000007</v>
      </c>
    </row>
    <row r="2478" spans="1:19">
      <c r="A2478" s="12" t="s">
        <v>34</v>
      </c>
      <c r="B2478" s="55" t="s">
        <v>32</v>
      </c>
      <c r="C2478" s="52">
        <f t="shared" si="455"/>
        <v>9446.7340000000022</v>
      </c>
      <c r="D2478" s="64">
        <f>D2480</f>
        <v>5771.6100000000006</v>
      </c>
      <c r="E2478" s="64">
        <f t="shared" si="457"/>
        <v>3638.2</v>
      </c>
      <c r="F2478" s="64">
        <f t="shared" si="457"/>
        <v>0</v>
      </c>
      <c r="G2478" s="64">
        <f t="shared" si="457"/>
        <v>0</v>
      </c>
      <c r="H2478" s="64">
        <f t="shared" si="457"/>
        <v>0</v>
      </c>
      <c r="I2478" s="64">
        <f t="shared" si="457"/>
        <v>36.924000000000007</v>
      </c>
    </row>
    <row r="2479" spans="1:19">
      <c r="A2479" s="19" t="s">
        <v>39</v>
      </c>
      <c r="B2479" s="3" t="s">
        <v>31</v>
      </c>
      <c r="C2479" s="52">
        <f t="shared" si="455"/>
        <v>9446.7340000000022</v>
      </c>
      <c r="D2479" s="64">
        <f>D2481+D2485</f>
        <v>5771.6100000000006</v>
      </c>
      <c r="E2479" s="64">
        <f t="shared" ref="E2479:I2480" si="458">E2481+E2485</f>
        <v>3638.2</v>
      </c>
      <c r="F2479" s="64">
        <f t="shared" si="458"/>
        <v>0</v>
      </c>
      <c r="G2479" s="64">
        <f t="shared" si="458"/>
        <v>0</v>
      </c>
      <c r="H2479" s="64">
        <f t="shared" si="458"/>
        <v>0</v>
      </c>
      <c r="I2479" s="64">
        <f t="shared" si="458"/>
        <v>36.924000000000007</v>
      </c>
    </row>
    <row r="2480" spans="1:19">
      <c r="A2480" s="16"/>
      <c r="B2480" s="4" t="s">
        <v>32</v>
      </c>
      <c r="C2480" s="52">
        <f t="shared" si="455"/>
        <v>9446.7340000000022</v>
      </c>
      <c r="D2480" s="64">
        <f>D2482+D2486</f>
        <v>5771.6100000000006</v>
      </c>
      <c r="E2480" s="64">
        <f t="shared" si="458"/>
        <v>3638.2</v>
      </c>
      <c r="F2480" s="64">
        <f t="shared" si="458"/>
        <v>0</v>
      </c>
      <c r="G2480" s="64">
        <f t="shared" si="458"/>
        <v>0</v>
      </c>
      <c r="H2480" s="64">
        <f t="shared" si="458"/>
        <v>0</v>
      </c>
      <c r="I2480" s="64">
        <f t="shared" si="458"/>
        <v>36.924000000000007</v>
      </c>
    </row>
    <row r="2481" spans="1:9">
      <c r="A2481" s="13" t="s">
        <v>53</v>
      </c>
      <c r="B2481" s="56" t="s">
        <v>31</v>
      </c>
      <c r="C2481" s="52">
        <f t="shared" si="455"/>
        <v>3713.6639999999998</v>
      </c>
      <c r="D2481" s="64">
        <f>D2483</f>
        <v>2279.54</v>
      </c>
      <c r="E2481" s="64">
        <f t="shared" ref="E2481:I2482" si="459">E2483</f>
        <v>1397.2</v>
      </c>
      <c r="F2481" s="64">
        <f t="shared" si="459"/>
        <v>0</v>
      </c>
      <c r="G2481" s="64">
        <f t="shared" si="459"/>
        <v>0</v>
      </c>
      <c r="H2481" s="64">
        <f t="shared" si="459"/>
        <v>0</v>
      </c>
      <c r="I2481" s="64">
        <f t="shared" si="459"/>
        <v>36.924000000000007</v>
      </c>
    </row>
    <row r="2482" spans="1:9">
      <c r="A2482" s="12"/>
      <c r="B2482" s="55" t="s">
        <v>32</v>
      </c>
      <c r="C2482" s="52">
        <f t="shared" si="455"/>
        <v>3713.6639999999998</v>
      </c>
      <c r="D2482" s="64">
        <f>D2484</f>
        <v>2279.54</v>
      </c>
      <c r="E2482" s="64">
        <f t="shared" si="459"/>
        <v>1397.2</v>
      </c>
      <c r="F2482" s="64">
        <f t="shared" si="459"/>
        <v>0</v>
      </c>
      <c r="G2482" s="64">
        <f t="shared" si="459"/>
        <v>0</v>
      </c>
      <c r="H2482" s="64">
        <f t="shared" si="459"/>
        <v>0</v>
      </c>
      <c r="I2482" s="64">
        <f t="shared" si="459"/>
        <v>36.924000000000007</v>
      </c>
    </row>
    <row r="2483" spans="1:9">
      <c r="A2483" s="19" t="s">
        <v>992</v>
      </c>
      <c r="B2483" s="54" t="s">
        <v>31</v>
      </c>
      <c r="C2483" s="52">
        <f t="shared" si="455"/>
        <v>3713.6639999999998</v>
      </c>
      <c r="D2483" s="64">
        <f t="shared" ref="D2483:I2484" si="460">D2506+D2541+D2554+D2577+D2770+D2959</f>
        <v>2279.54</v>
      </c>
      <c r="E2483" s="64">
        <f t="shared" si="460"/>
        <v>1397.2</v>
      </c>
      <c r="F2483" s="64">
        <f t="shared" si="460"/>
        <v>0</v>
      </c>
      <c r="G2483" s="64">
        <f t="shared" si="460"/>
        <v>0</v>
      </c>
      <c r="H2483" s="64">
        <f t="shared" si="460"/>
        <v>0</v>
      </c>
      <c r="I2483" s="64">
        <f t="shared" si="460"/>
        <v>36.924000000000007</v>
      </c>
    </row>
    <row r="2484" spans="1:9">
      <c r="A2484" s="16"/>
      <c r="B2484" s="55" t="s">
        <v>32</v>
      </c>
      <c r="C2484" s="52">
        <f t="shared" si="455"/>
        <v>3713.6639999999998</v>
      </c>
      <c r="D2484" s="64">
        <f t="shared" si="460"/>
        <v>2279.54</v>
      </c>
      <c r="E2484" s="64">
        <f t="shared" si="460"/>
        <v>1397.2</v>
      </c>
      <c r="F2484" s="64">
        <f t="shared" si="460"/>
        <v>0</v>
      </c>
      <c r="G2484" s="64">
        <f t="shared" si="460"/>
        <v>0</v>
      </c>
      <c r="H2484" s="64">
        <f t="shared" si="460"/>
        <v>0</v>
      </c>
      <c r="I2484" s="64">
        <f t="shared" si="460"/>
        <v>36.924000000000007</v>
      </c>
    </row>
    <row r="2485" spans="1:9">
      <c r="A2485" s="19" t="s">
        <v>55</v>
      </c>
      <c r="B2485" s="54" t="s">
        <v>31</v>
      </c>
      <c r="C2485" s="52">
        <f t="shared" si="455"/>
        <v>5733.07</v>
      </c>
      <c r="D2485" s="64">
        <f t="shared" ref="D2485:I2486" si="461">D2560+D2906</f>
        <v>3492.07</v>
      </c>
      <c r="E2485" s="64">
        <f t="shared" si="461"/>
        <v>2241</v>
      </c>
      <c r="F2485" s="64">
        <f t="shared" si="461"/>
        <v>0</v>
      </c>
      <c r="G2485" s="64">
        <f t="shared" si="461"/>
        <v>0</v>
      </c>
      <c r="H2485" s="64">
        <f t="shared" si="461"/>
        <v>0</v>
      </c>
      <c r="I2485" s="64">
        <f t="shared" si="461"/>
        <v>0</v>
      </c>
    </row>
    <row r="2486" spans="1:9">
      <c r="A2486" s="16"/>
      <c r="B2486" s="55" t="s">
        <v>32</v>
      </c>
      <c r="C2486" s="52">
        <f t="shared" si="455"/>
        <v>5733.07</v>
      </c>
      <c r="D2486" s="64">
        <f t="shared" si="461"/>
        <v>3492.07</v>
      </c>
      <c r="E2486" s="64">
        <f t="shared" si="461"/>
        <v>2241</v>
      </c>
      <c r="F2486" s="64">
        <f t="shared" si="461"/>
        <v>0</v>
      </c>
      <c r="G2486" s="64">
        <f t="shared" si="461"/>
        <v>0</v>
      </c>
      <c r="H2486" s="64">
        <f t="shared" si="461"/>
        <v>0</v>
      </c>
      <c r="I2486" s="64">
        <f t="shared" si="461"/>
        <v>0</v>
      </c>
    </row>
    <row r="2487" spans="1:9">
      <c r="A2487" s="47" t="s">
        <v>49</v>
      </c>
      <c r="B2487" s="54" t="s">
        <v>31</v>
      </c>
      <c r="C2487" s="131">
        <f t="shared" si="455"/>
        <v>53125.065000000002</v>
      </c>
      <c r="D2487" s="131">
        <f>D2489+D2491</f>
        <v>6974.02</v>
      </c>
      <c r="E2487" s="131">
        <f t="shared" ref="E2487:I2488" si="462">E2489+E2491</f>
        <v>37675</v>
      </c>
      <c r="F2487" s="131">
        <f t="shared" si="462"/>
        <v>0</v>
      </c>
      <c r="G2487" s="131">
        <f t="shared" si="462"/>
        <v>0</v>
      </c>
      <c r="H2487" s="131">
        <f t="shared" si="462"/>
        <v>0</v>
      </c>
      <c r="I2487" s="131">
        <f t="shared" si="462"/>
        <v>8476.0450000000001</v>
      </c>
    </row>
    <row r="2488" spans="1:9">
      <c r="A2488" s="12" t="s">
        <v>50</v>
      </c>
      <c r="B2488" s="55" t="s">
        <v>32</v>
      </c>
      <c r="C2488" s="131">
        <f t="shared" si="455"/>
        <v>53125.065000000002</v>
      </c>
      <c r="D2488" s="131">
        <f>D2490+D2492</f>
        <v>6974.02</v>
      </c>
      <c r="E2488" s="131">
        <f t="shared" si="462"/>
        <v>37675</v>
      </c>
      <c r="F2488" s="131">
        <f t="shared" si="462"/>
        <v>0</v>
      </c>
      <c r="G2488" s="131">
        <f t="shared" si="462"/>
        <v>0</v>
      </c>
      <c r="H2488" s="131">
        <f t="shared" si="462"/>
        <v>0</v>
      </c>
      <c r="I2488" s="131">
        <f t="shared" si="462"/>
        <v>8476.0450000000001</v>
      </c>
    </row>
    <row r="2489" spans="1:9" ht="28.5">
      <c r="A2489" s="583" t="s">
        <v>144</v>
      </c>
      <c r="B2489" s="3" t="s">
        <v>31</v>
      </c>
      <c r="C2489" s="52">
        <f t="shared" si="455"/>
        <v>21103</v>
      </c>
      <c r="D2489" s="64">
        <f>D2604</f>
        <v>0</v>
      </c>
      <c r="E2489" s="64">
        <f t="shared" ref="E2489:I2490" si="463">E2604</f>
        <v>21103</v>
      </c>
      <c r="F2489" s="64">
        <f t="shared" si="463"/>
        <v>0</v>
      </c>
      <c r="G2489" s="64">
        <f t="shared" si="463"/>
        <v>0</v>
      </c>
      <c r="H2489" s="64">
        <f t="shared" si="463"/>
        <v>0</v>
      </c>
      <c r="I2489" s="64">
        <f t="shared" si="463"/>
        <v>0</v>
      </c>
    </row>
    <row r="2490" spans="1:9">
      <c r="A2490" s="16"/>
      <c r="B2490" s="4" t="s">
        <v>32</v>
      </c>
      <c r="C2490" s="52">
        <f t="shared" si="455"/>
        <v>21103</v>
      </c>
      <c r="D2490" s="64">
        <f>D2605</f>
        <v>0</v>
      </c>
      <c r="E2490" s="64">
        <f t="shared" si="463"/>
        <v>21103</v>
      </c>
      <c r="F2490" s="64">
        <f t="shared" si="463"/>
        <v>0</v>
      </c>
      <c r="G2490" s="64">
        <f t="shared" si="463"/>
        <v>0</v>
      </c>
      <c r="H2490" s="64">
        <f t="shared" si="463"/>
        <v>0</v>
      </c>
      <c r="I2490" s="64">
        <f t="shared" si="463"/>
        <v>0</v>
      </c>
    </row>
    <row r="2491" spans="1:9">
      <c r="A2491" s="19" t="s">
        <v>39</v>
      </c>
      <c r="B2491" s="3" t="s">
        <v>31</v>
      </c>
      <c r="C2491" s="52">
        <f t="shared" si="455"/>
        <v>32022.065000000002</v>
      </c>
      <c r="D2491" s="64">
        <f>D2493+D2497</f>
        <v>6974.02</v>
      </c>
      <c r="E2491" s="64">
        <f t="shared" ref="E2491:I2492" si="464">E2493+E2497</f>
        <v>16572</v>
      </c>
      <c r="F2491" s="64">
        <f t="shared" si="464"/>
        <v>0</v>
      </c>
      <c r="G2491" s="64">
        <f t="shared" si="464"/>
        <v>0</v>
      </c>
      <c r="H2491" s="64">
        <f t="shared" si="464"/>
        <v>0</v>
      </c>
      <c r="I2491" s="64">
        <f t="shared" si="464"/>
        <v>8476.0450000000001</v>
      </c>
    </row>
    <row r="2492" spans="1:9">
      <c r="A2492" s="16"/>
      <c r="B2492" s="4" t="s">
        <v>32</v>
      </c>
      <c r="C2492" s="52">
        <f t="shared" si="455"/>
        <v>32022.065000000002</v>
      </c>
      <c r="D2492" s="64">
        <f>D2494+D2498</f>
        <v>6974.02</v>
      </c>
      <c r="E2492" s="64">
        <f t="shared" si="464"/>
        <v>16572</v>
      </c>
      <c r="F2492" s="64">
        <f t="shared" si="464"/>
        <v>0</v>
      </c>
      <c r="G2492" s="64">
        <f t="shared" si="464"/>
        <v>0</v>
      </c>
      <c r="H2492" s="64">
        <f t="shared" si="464"/>
        <v>0</v>
      </c>
      <c r="I2492" s="64">
        <f t="shared" si="464"/>
        <v>8476.0450000000001</v>
      </c>
    </row>
    <row r="2493" spans="1:9">
      <c r="A2493" s="13" t="s">
        <v>53</v>
      </c>
      <c r="B2493" s="56" t="s">
        <v>31</v>
      </c>
      <c r="C2493" s="52">
        <f t="shared" si="455"/>
        <v>18018.424999999999</v>
      </c>
      <c r="D2493" s="64">
        <f>D2495</f>
        <v>3508.21</v>
      </c>
      <c r="E2493" s="64">
        <f t="shared" ref="E2493:I2494" si="465">E2495</f>
        <v>6812</v>
      </c>
      <c r="F2493" s="64">
        <f t="shared" si="465"/>
        <v>0</v>
      </c>
      <c r="G2493" s="64">
        <f t="shared" si="465"/>
        <v>0</v>
      </c>
      <c r="H2493" s="64">
        <f t="shared" si="465"/>
        <v>0</v>
      </c>
      <c r="I2493" s="64">
        <f t="shared" si="465"/>
        <v>7698.2150000000001</v>
      </c>
    </row>
    <row r="2494" spans="1:9">
      <c r="A2494" s="12"/>
      <c r="B2494" s="55" t="s">
        <v>32</v>
      </c>
      <c r="C2494" s="52">
        <f t="shared" si="455"/>
        <v>18018.424999999999</v>
      </c>
      <c r="D2494" s="64">
        <f>D2496</f>
        <v>3508.21</v>
      </c>
      <c r="E2494" s="64">
        <f t="shared" si="465"/>
        <v>6812</v>
      </c>
      <c r="F2494" s="64">
        <f t="shared" si="465"/>
        <v>0</v>
      </c>
      <c r="G2494" s="64">
        <f t="shared" si="465"/>
        <v>0</v>
      </c>
      <c r="H2494" s="64">
        <f t="shared" si="465"/>
        <v>0</v>
      </c>
      <c r="I2494" s="64">
        <f t="shared" si="465"/>
        <v>7698.2150000000001</v>
      </c>
    </row>
    <row r="2495" spans="1:9">
      <c r="A2495" s="19" t="s">
        <v>992</v>
      </c>
      <c r="B2495" s="56" t="s">
        <v>31</v>
      </c>
      <c r="C2495" s="52">
        <f t="shared" si="455"/>
        <v>18018.424999999999</v>
      </c>
      <c r="D2495" s="64">
        <f t="shared" ref="D2495:I2496" si="466">D2922+D2614+D2719</f>
        <v>3508.21</v>
      </c>
      <c r="E2495" s="64">
        <f t="shared" si="466"/>
        <v>6812</v>
      </c>
      <c r="F2495" s="64">
        <f t="shared" si="466"/>
        <v>0</v>
      </c>
      <c r="G2495" s="64">
        <f t="shared" si="466"/>
        <v>0</v>
      </c>
      <c r="H2495" s="64">
        <f t="shared" si="466"/>
        <v>0</v>
      </c>
      <c r="I2495" s="64">
        <f t="shared" si="466"/>
        <v>7698.2150000000001</v>
      </c>
    </row>
    <row r="2496" spans="1:9">
      <c r="A2496" s="16"/>
      <c r="B2496" s="55" t="s">
        <v>32</v>
      </c>
      <c r="C2496" s="52">
        <f t="shared" si="455"/>
        <v>18018.424999999999</v>
      </c>
      <c r="D2496" s="64">
        <f t="shared" si="466"/>
        <v>3508.21</v>
      </c>
      <c r="E2496" s="64">
        <f t="shared" si="466"/>
        <v>6812</v>
      </c>
      <c r="F2496" s="64">
        <f t="shared" si="466"/>
        <v>0</v>
      </c>
      <c r="G2496" s="64">
        <f t="shared" si="466"/>
        <v>0</v>
      </c>
      <c r="H2496" s="64">
        <f t="shared" si="466"/>
        <v>0</v>
      </c>
      <c r="I2496" s="64">
        <f t="shared" si="466"/>
        <v>7698.2150000000001</v>
      </c>
    </row>
    <row r="2497" spans="1:19">
      <c r="A2497" s="19" t="s">
        <v>55</v>
      </c>
      <c r="B2497" s="54" t="s">
        <v>31</v>
      </c>
      <c r="C2497" s="52">
        <f t="shared" si="455"/>
        <v>14003.640000000001</v>
      </c>
      <c r="D2497" s="64">
        <f t="shared" ref="D2497:I2498" si="467">D2682+D2755</f>
        <v>3465.8100000000004</v>
      </c>
      <c r="E2497" s="64">
        <f t="shared" si="467"/>
        <v>9760</v>
      </c>
      <c r="F2497" s="64">
        <f t="shared" si="467"/>
        <v>0</v>
      </c>
      <c r="G2497" s="64">
        <f t="shared" si="467"/>
        <v>0</v>
      </c>
      <c r="H2497" s="64">
        <f t="shared" si="467"/>
        <v>0</v>
      </c>
      <c r="I2497" s="64">
        <f t="shared" si="467"/>
        <v>777.82999999999993</v>
      </c>
    </row>
    <row r="2498" spans="1:19">
      <c r="A2498" s="16"/>
      <c r="B2498" s="55" t="s">
        <v>32</v>
      </c>
      <c r="C2498" s="52">
        <f t="shared" si="455"/>
        <v>14003.640000000001</v>
      </c>
      <c r="D2498" s="64">
        <f t="shared" si="467"/>
        <v>3465.8100000000004</v>
      </c>
      <c r="E2498" s="64">
        <f t="shared" si="467"/>
        <v>9760</v>
      </c>
      <c r="F2498" s="64">
        <f t="shared" si="467"/>
        <v>0</v>
      </c>
      <c r="G2498" s="64">
        <f t="shared" si="467"/>
        <v>0</v>
      </c>
      <c r="H2498" s="64">
        <f t="shared" si="467"/>
        <v>0</v>
      </c>
      <c r="I2498" s="64">
        <f t="shared" si="467"/>
        <v>777.82999999999993</v>
      </c>
    </row>
    <row r="2499" spans="1:19">
      <c r="A2499" s="717" t="s">
        <v>62</v>
      </c>
      <c r="B2499" s="718"/>
      <c r="C2499" s="718"/>
      <c r="D2499" s="866"/>
      <c r="E2499" s="866"/>
      <c r="F2499" s="866"/>
      <c r="G2499" s="866"/>
      <c r="H2499" s="866"/>
      <c r="I2499" s="867"/>
    </row>
    <row r="2500" spans="1:19">
      <c r="A2500" s="182" t="s">
        <v>57</v>
      </c>
      <c r="B2500" s="63" t="s">
        <v>31</v>
      </c>
      <c r="C2500" s="52">
        <f t="shared" ref="C2500:C2533" si="468">D2500+E2500+F2500+G2500+H2500+I2500</f>
        <v>1662.3</v>
      </c>
      <c r="D2500" s="72">
        <f t="shared" ref="D2500:I2505" si="469">D2502</f>
        <v>1089.3</v>
      </c>
      <c r="E2500" s="72">
        <f t="shared" si="469"/>
        <v>573</v>
      </c>
      <c r="F2500" s="72">
        <f t="shared" si="469"/>
        <v>0</v>
      </c>
      <c r="G2500" s="72">
        <f t="shared" si="469"/>
        <v>0</v>
      </c>
      <c r="H2500" s="72">
        <f t="shared" si="469"/>
        <v>0</v>
      </c>
      <c r="I2500" s="72">
        <f t="shared" si="469"/>
        <v>0</v>
      </c>
      <c r="J2500" s="213"/>
    </row>
    <row r="2501" spans="1:19">
      <c r="A2501" s="109" t="s">
        <v>90</v>
      </c>
      <c r="B2501" s="62" t="s">
        <v>32</v>
      </c>
      <c r="C2501" s="52">
        <f t="shared" si="468"/>
        <v>1662.3</v>
      </c>
      <c r="D2501" s="72">
        <f t="shared" si="469"/>
        <v>1089.3</v>
      </c>
      <c r="E2501" s="72">
        <f t="shared" si="469"/>
        <v>573</v>
      </c>
      <c r="F2501" s="72">
        <f t="shared" si="469"/>
        <v>0</v>
      </c>
      <c r="G2501" s="72">
        <f t="shared" si="469"/>
        <v>0</v>
      </c>
      <c r="H2501" s="72">
        <f t="shared" si="469"/>
        <v>0</v>
      </c>
      <c r="I2501" s="72">
        <f t="shared" si="469"/>
        <v>0</v>
      </c>
      <c r="J2501" s="213"/>
    </row>
    <row r="2502" spans="1:19">
      <c r="A2502" s="122" t="s">
        <v>33</v>
      </c>
      <c r="B2502" s="63" t="s">
        <v>31</v>
      </c>
      <c r="C2502" s="52">
        <f t="shared" si="468"/>
        <v>1662.3</v>
      </c>
      <c r="D2502" s="72">
        <f t="shared" si="469"/>
        <v>1089.3</v>
      </c>
      <c r="E2502" s="72">
        <f t="shared" si="469"/>
        <v>573</v>
      </c>
      <c r="F2502" s="72">
        <f t="shared" si="469"/>
        <v>0</v>
      </c>
      <c r="G2502" s="72">
        <f t="shared" si="469"/>
        <v>0</v>
      </c>
      <c r="H2502" s="72">
        <f t="shared" si="469"/>
        <v>0</v>
      </c>
      <c r="I2502" s="72">
        <f t="shared" si="469"/>
        <v>0</v>
      </c>
      <c r="J2502" s="213"/>
    </row>
    <row r="2503" spans="1:19">
      <c r="A2503" s="93" t="s">
        <v>34</v>
      </c>
      <c r="B2503" s="26" t="s">
        <v>32</v>
      </c>
      <c r="C2503" s="52">
        <f t="shared" si="468"/>
        <v>1662.3</v>
      </c>
      <c r="D2503" s="72">
        <f t="shared" si="469"/>
        <v>1089.3</v>
      </c>
      <c r="E2503" s="72">
        <f t="shared" si="469"/>
        <v>573</v>
      </c>
      <c r="F2503" s="72">
        <f t="shared" si="469"/>
        <v>0</v>
      </c>
      <c r="G2503" s="72">
        <f t="shared" si="469"/>
        <v>0</v>
      </c>
      <c r="H2503" s="72">
        <f t="shared" si="469"/>
        <v>0</v>
      </c>
      <c r="I2503" s="72">
        <f t="shared" si="469"/>
        <v>0</v>
      </c>
      <c r="J2503" s="213"/>
      <c r="Q2503" s="265"/>
    </row>
    <row r="2504" spans="1:19">
      <c r="A2504" s="19" t="s">
        <v>39</v>
      </c>
      <c r="B2504" s="24" t="s">
        <v>31</v>
      </c>
      <c r="C2504" s="52">
        <f t="shared" si="468"/>
        <v>1662.3</v>
      </c>
      <c r="D2504" s="72">
        <f>D2506</f>
        <v>1089.3</v>
      </c>
      <c r="E2504" s="72">
        <f t="shared" si="469"/>
        <v>573</v>
      </c>
      <c r="F2504" s="72">
        <f t="shared" si="469"/>
        <v>0</v>
      </c>
      <c r="G2504" s="72">
        <f t="shared" si="469"/>
        <v>0</v>
      </c>
      <c r="H2504" s="72">
        <f t="shared" si="469"/>
        <v>0</v>
      </c>
      <c r="I2504" s="72">
        <f t="shared" si="469"/>
        <v>0</v>
      </c>
      <c r="J2504" s="213"/>
    </row>
    <row r="2505" spans="1:19">
      <c r="A2505" s="16"/>
      <c r="B2505" s="26" t="s">
        <v>32</v>
      </c>
      <c r="C2505" s="52">
        <f t="shared" si="468"/>
        <v>1662.3</v>
      </c>
      <c r="D2505" s="72">
        <f>D2507</f>
        <v>1089.3</v>
      </c>
      <c r="E2505" s="72">
        <f t="shared" si="469"/>
        <v>573</v>
      </c>
      <c r="F2505" s="72">
        <f t="shared" si="469"/>
        <v>0</v>
      </c>
      <c r="G2505" s="72">
        <f t="shared" si="469"/>
        <v>0</v>
      </c>
      <c r="H2505" s="72">
        <f t="shared" si="469"/>
        <v>0</v>
      </c>
      <c r="I2505" s="72">
        <f t="shared" si="469"/>
        <v>0</v>
      </c>
      <c r="J2505" s="213"/>
    </row>
    <row r="2506" spans="1:19">
      <c r="A2506" s="19" t="s">
        <v>992</v>
      </c>
      <c r="B2506" s="54" t="s">
        <v>31</v>
      </c>
      <c r="C2506" s="52">
        <f t="shared" si="468"/>
        <v>1662.3</v>
      </c>
      <c r="D2506" s="64">
        <f>D2508+D2510+D2512+D2514+D2516+D2518+D2520+D2522+D2524+D2526+D2528+D2530+D2532</f>
        <v>1089.3</v>
      </c>
      <c r="E2506" s="64">
        <f t="shared" ref="E2506:I2507" si="470">E2508+E2510+E2512+E2514+E2516+E2518+E2520+E2522+E2524+E2526+E2528+E2530+E2532</f>
        <v>573</v>
      </c>
      <c r="F2506" s="64">
        <f t="shared" si="470"/>
        <v>0</v>
      </c>
      <c r="G2506" s="64">
        <f t="shared" si="470"/>
        <v>0</v>
      </c>
      <c r="H2506" s="64">
        <f t="shared" si="470"/>
        <v>0</v>
      </c>
      <c r="I2506" s="64">
        <f t="shared" si="470"/>
        <v>0</v>
      </c>
    </row>
    <row r="2507" spans="1:19">
      <c r="A2507" s="16"/>
      <c r="B2507" s="55" t="s">
        <v>32</v>
      </c>
      <c r="C2507" s="52">
        <f t="shared" si="468"/>
        <v>1662.3</v>
      </c>
      <c r="D2507" s="64">
        <f>D2509+D2511+D2513+D2515+D2517+D2519+D2521+D2523+D2525+D2527+D2529+D2531+D2533</f>
        <v>1089.3</v>
      </c>
      <c r="E2507" s="64">
        <f t="shared" si="470"/>
        <v>573</v>
      </c>
      <c r="F2507" s="64">
        <f t="shared" si="470"/>
        <v>0</v>
      </c>
      <c r="G2507" s="64">
        <f t="shared" si="470"/>
        <v>0</v>
      </c>
      <c r="H2507" s="64">
        <f t="shared" si="470"/>
        <v>0</v>
      </c>
      <c r="I2507" s="64">
        <f t="shared" si="470"/>
        <v>0</v>
      </c>
    </row>
    <row r="2508" spans="1:19" s="215" customFormat="1" ht="25.5">
      <c r="A2508" s="360" t="s">
        <v>993</v>
      </c>
      <c r="B2508" s="241" t="s">
        <v>31</v>
      </c>
      <c r="C2508" s="253">
        <f t="shared" si="468"/>
        <v>111.7</v>
      </c>
      <c r="D2508" s="253">
        <v>111.7</v>
      </c>
      <c r="E2508" s="253">
        <v>0</v>
      </c>
      <c r="F2508" s="253">
        <v>0</v>
      </c>
      <c r="G2508" s="253">
        <v>0</v>
      </c>
      <c r="H2508" s="253">
        <v>0</v>
      </c>
      <c r="I2508" s="253">
        <v>0</v>
      </c>
      <c r="J2508" s="687"/>
      <c r="K2508" s="688"/>
      <c r="L2508" s="688"/>
      <c r="M2508" s="688"/>
      <c r="N2508" s="688"/>
      <c r="O2508" s="688"/>
      <c r="P2508" s="688"/>
      <c r="Q2508" s="688"/>
      <c r="R2508" s="688"/>
      <c r="S2508" s="688"/>
    </row>
    <row r="2509" spans="1:19" s="215" customFormat="1">
      <c r="A2509" s="323"/>
      <c r="B2509" s="228" t="s">
        <v>32</v>
      </c>
      <c r="C2509" s="253">
        <f t="shared" si="468"/>
        <v>111.7</v>
      </c>
      <c r="D2509" s="253">
        <v>111.7</v>
      </c>
      <c r="E2509" s="253">
        <v>0</v>
      </c>
      <c r="F2509" s="253">
        <v>0</v>
      </c>
      <c r="G2509" s="253">
        <v>0</v>
      </c>
      <c r="H2509" s="253">
        <v>0</v>
      </c>
      <c r="I2509" s="253">
        <v>0</v>
      </c>
      <c r="J2509" s="687"/>
      <c r="K2509" s="688"/>
      <c r="L2509" s="688"/>
      <c r="M2509" s="688"/>
      <c r="N2509" s="688"/>
      <c r="O2509" s="688"/>
      <c r="P2509" s="688"/>
      <c r="Q2509" s="688"/>
      <c r="R2509" s="688"/>
      <c r="S2509" s="688"/>
    </row>
    <row r="2510" spans="1:19" s="215" customFormat="1" ht="27" customHeight="1">
      <c r="A2510" s="360" t="s">
        <v>994</v>
      </c>
      <c r="B2510" s="241" t="s">
        <v>31</v>
      </c>
      <c r="C2510" s="253">
        <f t="shared" si="468"/>
        <v>87.2</v>
      </c>
      <c r="D2510" s="253">
        <v>87.2</v>
      </c>
      <c r="E2510" s="253">
        <v>0</v>
      </c>
      <c r="F2510" s="253">
        <v>0</v>
      </c>
      <c r="G2510" s="253">
        <v>0</v>
      </c>
      <c r="H2510" s="253">
        <v>0</v>
      </c>
      <c r="I2510" s="253">
        <v>0</v>
      </c>
      <c r="J2510" s="687"/>
      <c r="K2510" s="688"/>
      <c r="L2510" s="688"/>
      <c r="M2510" s="688"/>
      <c r="N2510" s="688"/>
      <c r="O2510" s="688"/>
      <c r="P2510" s="688"/>
      <c r="Q2510" s="688"/>
      <c r="R2510" s="688"/>
      <c r="S2510" s="688"/>
    </row>
    <row r="2511" spans="1:19" s="215" customFormat="1">
      <c r="A2511" s="323"/>
      <c r="B2511" s="228" t="s">
        <v>32</v>
      </c>
      <c r="C2511" s="253">
        <f t="shared" si="468"/>
        <v>87.2</v>
      </c>
      <c r="D2511" s="253">
        <v>87.2</v>
      </c>
      <c r="E2511" s="253">
        <v>0</v>
      </c>
      <c r="F2511" s="253">
        <v>0</v>
      </c>
      <c r="G2511" s="253">
        <v>0</v>
      </c>
      <c r="H2511" s="253">
        <v>0</v>
      </c>
      <c r="I2511" s="253">
        <v>0</v>
      </c>
      <c r="J2511" s="687"/>
      <c r="K2511" s="688"/>
      <c r="L2511" s="688"/>
      <c r="M2511" s="688"/>
      <c r="N2511" s="688"/>
      <c r="O2511" s="688"/>
      <c r="P2511" s="688"/>
      <c r="Q2511" s="688"/>
      <c r="R2511" s="688"/>
      <c r="S2511" s="688"/>
    </row>
    <row r="2512" spans="1:19" s="215" customFormat="1" ht="38.25">
      <c r="A2512" s="360" t="s">
        <v>995</v>
      </c>
      <c r="B2512" s="241" t="s">
        <v>31</v>
      </c>
      <c r="C2512" s="253">
        <f t="shared" si="468"/>
        <v>33.700000000000003</v>
      </c>
      <c r="D2512" s="253">
        <v>33.700000000000003</v>
      </c>
      <c r="E2512" s="253">
        <v>0</v>
      </c>
      <c r="F2512" s="253">
        <v>0</v>
      </c>
      <c r="G2512" s="253">
        <v>0</v>
      </c>
      <c r="H2512" s="253">
        <v>0</v>
      </c>
      <c r="I2512" s="253">
        <v>0</v>
      </c>
      <c r="J2512" s="685"/>
      <c r="K2512" s="686"/>
      <c r="L2512" s="686"/>
      <c r="M2512" s="686"/>
      <c r="N2512" s="686"/>
      <c r="O2512" s="686"/>
      <c r="P2512" s="686"/>
      <c r="Q2512" s="686"/>
      <c r="R2512" s="686"/>
      <c r="S2512" s="686"/>
    </row>
    <row r="2513" spans="1:19" s="214" customFormat="1">
      <c r="A2513" s="323"/>
      <c r="B2513" s="228" t="s">
        <v>32</v>
      </c>
      <c r="C2513" s="253">
        <f t="shared" si="468"/>
        <v>33.700000000000003</v>
      </c>
      <c r="D2513" s="253">
        <v>33.700000000000003</v>
      </c>
      <c r="E2513" s="253">
        <v>0</v>
      </c>
      <c r="F2513" s="253">
        <v>0</v>
      </c>
      <c r="G2513" s="253">
        <v>0</v>
      </c>
      <c r="H2513" s="253">
        <v>0</v>
      </c>
      <c r="I2513" s="253">
        <v>0</v>
      </c>
      <c r="J2513" s="685"/>
      <c r="K2513" s="686"/>
      <c r="L2513" s="686"/>
      <c r="M2513" s="686"/>
      <c r="N2513" s="686"/>
      <c r="O2513" s="686"/>
      <c r="P2513" s="686"/>
      <c r="Q2513" s="686"/>
      <c r="R2513" s="686"/>
      <c r="S2513" s="686"/>
    </row>
    <row r="2514" spans="1:19" s="215" customFormat="1" ht="42.75" customHeight="1">
      <c r="A2514" s="317" t="s">
        <v>996</v>
      </c>
      <c r="B2514" s="241" t="s">
        <v>31</v>
      </c>
      <c r="C2514" s="253">
        <f t="shared" si="468"/>
        <v>163</v>
      </c>
      <c r="D2514" s="253">
        <v>163</v>
      </c>
      <c r="E2514" s="253">
        <v>0</v>
      </c>
      <c r="F2514" s="253">
        <v>0</v>
      </c>
      <c r="G2514" s="253">
        <v>0</v>
      </c>
      <c r="H2514" s="253">
        <v>0</v>
      </c>
      <c r="I2514" s="253">
        <v>0</v>
      </c>
      <c r="J2514" s="687"/>
      <c r="K2514" s="688"/>
      <c r="L2514" s="688"/>
      <c r="M2514" s="688"/>
      <c r="N2514" s="688"/>
      <c r="O2514" s="688"/>
      <c r="P2514" s="688"/>
      <c r="Q2514" s="688"/>
      <c r="R2514" s="688"/>
      <c r="S2514" s="688"/>
    </row>
    <row r="2515" spans="1:19" s="215" customFormat="1">
      <c r="A2515" s="323"/>
      <c r="B2515" s="228" t="s">
        <v>32</v>
      </c>
      <c r="C2515" s="253">
        <f t="shared" si="468"/>
        <v>163</v>
      </c>
      <c r="D2515" s="253">
        <v>163</v>
      </c>
      <c r="E2515" s="253">
        <v>0</v>
      </c>
      <c r="F2515" s="253">
        <v>0</v>
      </c>
      <c r="G2515" s="253">
        <v>0</v>
      </c>
      <c r="H2515" s="253">
        <v>0</v>
      </c>
      <c r="I2515" s="253">
        <v>0</v>
      </c>
      <c r="J2515" s="687"/>
      <c r="K2515" s="688"/>
      <c r="L2515" s="688"/>
      <c r="M2515" s="688"/>
      <c r="N2515" s="688"/>
      <c r="O2515" s="688"/>
      <c r="P2515" s="688"/>
      <c r="Q2515" s="688"/>
      <c r="R2515" s="688"/>
      <c r="S2515" s="688"/>
    </row>
    <row r="2516" spans="1:19" s="215" customFormat="1" ht="42" customHeight="1">
      <c r="A2516" s="458" t="s">
        <v>997</v>
      </c>
      <c r="B2516" s="241" t="s">
        <v>31</v>
      </c>
      <c r="C2516" s="253">
        <f t="shared" si="468"/>
        <v>171.7</v>
      </c>
      <c r="D2516" s="253">
        <v>171.7</v>
      </c>
      <c r="E2516" s="253">
        <v>0</v>
      </c>
      <c r="F2516" s="253">
        <v>0</v>
      </c>
      <c r="G2516" s="253">
        <v>0</v>
      </c>
      <c r="H2516" s="253">
        <v>0</v>
      </c>
      <c r="I2516" s="253">
        <v>0</v>
      </c>
      <c r="J2516" s="685"/>
      <c r="K2516" s="686"/>
      <c r="L2516" s="686"/>
      <c r="M2516" s="686"/>
      <c r="N2516" s="686"/>
      <c r="O2516" s="686"/>
      <c r="P2516" s="686"/>
      <c r="Q2516" s="686"/>
      <c r="R2516" s="686"/>
      <c r="S2516" s="686"/>
    </row>
    <row r="2517" spans="1:19" s="214" customFormat="1">
      <c r="A2517" s="323"/>
      <c r="B2517" s="228" t="s">
        <v>32</v>
      </c>
      <c r="C2517" s="253">
        <f t="shared" si="468"/>
        <v>171.7</v>
      </c>
      <c r="D2517" s="253">
        <v>171.7</v>
      </c>
      <c r="E2517" s="253">
        <v>0</v>
      </c>
      <c r="F2517" s="253">
        <v>0</v>
      </c>
      <c r="G2517" s="253">
        <v>0</v>
      </c>
      <c r="H2517" s="253">
        <v>0</v>
      </c>
      <c r="I2517" s="253">
        <v>0</v>
      </c>
      <c r="J2517" s="685"/>
      <c r="K2517" s="686"/>
      <c r="L2517" s="686"/>
      <c r="M2517" s="686"/>
      <c r="N2517" s="686"/>
      <c r="O2517" s="686"/>
      <c r="P2517" s="686"/>
      <c r="Q2517" s="686"/>
      <c r="R2517" s="686"/>
      <c r="S2517" s="686"/>
    </row>
    <row r="2518" spans="1:19" s="215" customFormat="1" ht="45" customHeight="1">
      <c r="A2518" s="458" t="s">
        <v>998</v>
      </c>
      <c r="B2518" s="241" t="s">
        <v>31</v>
      </c>
      <c r="C2518" s="253">
        <f t="shared" si="468"/>
        <v>69</v>
      </c>
      <c r="D2518" s="253">
        <v>69</v>
      </c>
      <c r="E2518" s="253">
        <v>0</v>
      </c>
      <c r="F2518" s="253">
        <v>0</v>
      </c>
      <c r="G2518" s="253">
        <v>0</v>
      </c>
      <c r="H2518" s="253">
        <v>0</v>
      </c>
      <c r="I2518" s="253">
        <v>0</v>
      </c>
      <c r="J2518" s="687"/>
      <c r="K2518" s="688"/>
      <c r="L2518" s="688"/>
      <c r="M2518" s="688"/>
      <c r="N2518" s="688"/>
      <c r="O2518" s="688"/>
      <c r="P2518" s="688"/>
      <c r="Q2518" s="688"/>
      <c r="R2518" s="688"/>
      <c r="S2518" s="688"/>
    </row>
    <row r="2519" spans="1:19" s="215" customFormat="1">
      <c r="A2519" s="323"/>
      <c r="B2519" s="228" t="s">
        <v>32</v>
      </c>
      <c r="C2519" s="253">
        <f t="shared" si="468"/>
        <v>69</v>
      </c>
      <c r="D2519" s="253">
        <v>69</v>
      </c>
      <c r="E2519" s="253">
        <v>0</v>
      </c>
      <c r="F2519" s="253">
        <v>0</v>
      </c>
      <c r="G2519" s="253">
        <v>0</v>
      </c>
      <c r="H2519" s="253">
        <v>0</v>
      </c>
      <c r="I2519" s="253">
        <v>0</v>
      </c>
      <c r="J2519" s="687"/>
      <c r="K2519" s="688"/>
      <c r="L2519" s="688"/>
      <c r="M2519" s="688"/>
      <c r="N2519" s="688"/>
      <c r="O2519" s="688"/>
      <c r="P2519" s="688"/>
      <c r="Q2519" s="688"/>
      <c r="R2519" s="688"/>
      <c r="S2519" s="688"/>
    </row>
    <row r="2520" spans="1:19" s="215" customFormat="1" ht="28.5" customHeight="1">
      <c r="A2520" s="458" t="s">
        <v>999</v>
      </c>
      <c r="B2520" s="241" t="s">
        <v>31</v>
      </c>
      <c r="C2520" s="253">
        <f t="shared" si="468"/>
        <v>34</v>
      </c>
      <c r="D2520" s="253">
        <v>34</v>
      </c>
      <c r="E2520" s="253">
        <v>0</v>
      </c>
      <c r="F2520" s="253">
        <v>0</v>
      </c>
      <c r="G2520" s="253">
        <v>0</v>
      </c>
      <c r="H2520" s="253">
        <v>0</v>
      </c>
      <c r="I2520" s="253">
        <v>0</v>
      </c>
      <c r="J2520" s="687"/>
      <c r="K2520" s="688"/>
      <c r="L2520" s="688"/>
      <c r="M2520" s="688"/>
      <c r="N2520" s="688"/>
      <c r="O2520" s="688"/>
      <c r="P2520" s="688"/>
      <c r="Q2520" s="688"/>
      <c r="R2520" s="688"/>
      <c r="S2520" s="688"/>
    </row>
    <row r="2521" spans="1:19" s="215" customFormat="1">
      <c r="A2521" s="323"/>
      <c r="B2521" s="228" t="s">
        <v>32</v>
      </c>
      <c r="C2521" s="253">
        <f t="shared" si="468"/>
        <v>34</v>
      </c>
      <c r="D2521" s="253">
        <v>34</v>
      </c>
      <c r="E2521" s="253">
        <v>0</v>
      </c>
      <c r="F2521" s="253">
        <v>0</v>
      </c>
      <c r="G2521" s="253">
        <v>0</v>
      </c>
      <c r="H2521" s="253">
        <v>0</v>
      </c>
      <c r="I2521" s="253">
        <v>0</v>
      </c>
      <c r="J2521" s="687"/>
      <c r="K2521" s="688"/>
      <c r="L2521" s="688"/>
      <c r="M2521" s="688"/>
      <c r="N2521" s="688"/>
      <c r="O2521" s="688"/>
      <c r="P2521" s="688"/>
      <c r="Q2521" s="688"/>
      <c r="R2521" s="688"/>
      <c r="S2521" s="688"/>
    </row>
    <row r="2522" spans="1:19" s="215" customFormat="1" ht="28.5" customHeight="1">
      <c r="A2522" s="458" t="s">
        <v>1000</v>
      </c>
      <c r="B2522" s="241" t="s">
        <v>31</v>
      </c>
      <c r="C2522" s="253">
        <f t="shared" si="468"/>
        <v>49</v>
      </c>
      <c r="D2522" s="253">
        <v>49</v>
      </c>
      <c r="E2522" s="253">
        <v>0</v>
      </c>
      <c r="F2522" s="253">
        <v>0</v>
      </c>
      <c r="G2522" s="253">
        <v>0</v>
      </c>
      <c r="H2522" s="253">
        <v>0</v>
      </c>
      <c r="I2522" s="253">
        <v>0</v>
      </c>
      <c r="J2522" s="685"/>
      <c r="K2522" s="686"/>
      <c r="L2522" s="686"/>
      <c r="M2522" s="686"/>
      <c r="N2522" s="686"/>
      <c r="O2522" s="686"/>
      <c r="P2522" s="686"/>
      <c r="Q2522" s="686"/>
      <c r="R2522" s="686"/>
      <c r="S2522" s="686"/>
    </row>
    <row r="2523" spans="1:19" s="214" customFormat="1">
      <c r="A2523" s="323"/>
      <c r="B2523" s="228" t="s">
        <v>32</v>
      </c>
      <c r="C2523" s="253">
        <f t="shared" si="468"/>
        <v>49</v>
      </c>
      <c r="D2523" s="253">
        <v>49</v>
      </c>
      <c r="E2523" s="253">
        <v>0</v>
      </c>
      <c r="F2523" s="253">
        <v>0</v>
      </c>
      <c r="G2523" s="253">
        <v>0</v>
      </c>
      <c r="H2523" s="253">
        <v>0</v>
      </c>
      <c r="I2523" s="253">
        <v>0</v>
      </c>
      <c r="J2523" s="685"/>
      <c r="K2523" s="686"/>
      <c r="L2523" s="686"/>
      <c r="M2523" s="686"/>
      <c r="N2523" s="686"/>
      <c r="O2523" s="686"/>
      <c r="P2523" s="686"/>
      <c r="Q2523" s="686"/>
      <c r="R2523" s="686"/>
      <c r="S2523" s="686"/>
    </row>
    <row r="2524" spans="1:19" s="215" customFormat="1" ht="28.5" customHeight="1">
      <c r="A2524" s="458" t="s">
        <v>1001</v>
      </c>
      <c r="B2524" s="241" t="s">
        <v>31</v>
      </c>
      <c r="C2524" s="253">
        <f t="shared" si="468"/>
        <v>501</v>
      </c>
      <c r="D2524" s="253">
        <v>0</v>
      </c>
      <c r="E2524" s="253">
        <f>429+72</f>
        <v>501</v>
      </c>
      <c r="F2524" s="253">
        <v>0</v>
      </c>
      <c r="G2524" s="253">
        <v>0</v>
      </c>
      <c r="H2524" s="253">
        <v>0</v>
      </c>
      <c r="I2524" s="253">
        <v>0</v>
      </c>
      <c r="J2524" s="687" t="s">
        <v>1002</v>
      </c>
      <c r="K2524" s="688"/>
      <c r="L2524" s="688"/>
      <c r="M2524" s="688"/>
      <c r="N2524" s="688"/>
      <c r="O2524" s="688"/>
      <c r="P2524" s="688"/>
      <c r="Q2524" s="688"/>
      <c r="R2524" s="688"/>
      <c r="S2524" s="688"/>
    </row>
    <row r="2525" spans="1:19" s="215" customFormat="1">
      <c r="A2525" s="323"/>
      <c r="B2525" s="228" t="s">
        <v>32</v>
      </c>
      <c r="C2525" s="253">
        <f t="shared" si="468"/>
        <v>501</v>
      </c>
      <c r="D2525" s="253">
        <v>0</v>
      </c>
      <c r="E2525" s="253">
        <f>429+72</f>
        <v>501</v>
      </c>
      <c r="F2525" s="253">
        <v>0</v>
      </c>
      <c r="G2525" s="253">
        <v>0</v>
      </c>
      <c r="H2525" s="253">
        <v>0</v>
      </c>
      <c r="I2525" s="253">
        <v>0</v>
      </c>
      <c r="J2525" s="687"/>
      <c r="K2525" s="688"/>
      <c r="L2525" s="688"/>
      <c r="M2525" s="688"/>
      <c r="N2525" s="688"/>
      <c r="O2525" s="688"/>
      <c r="P2525" s="688"/>
      <c r="Q2525" s="688"/>
      <c r="R2525" s="688"/>
      <c r="S2525" s="688"/>
    </row>
    <row r="2526" spans="1:19" s="215" customFormat="1" ht="29.25" customHeight="1">
      <c r="A2526" s="458" t="s">
        <v>1003</v>
      </c>
      <c r="B2526" s="241" t="s">
        <v>31</v>
      </c>
      <c r="C2526" s="253">
        <f t="shared" si="468"/>
        <v>134</v>
      </c>
      <c r="D2526" s="253">
        <v>134</v>
      </c>
      <c r="E2526" s="253">
        <v>0</v>
      </c>
      <c r="F2526" s="253">
        <v>0</v>
      </c>
      <c r="G2526" s="253">
        <v>0</v>
      </c>
      <c r="H2526" s="253">
        <v>0</v>
      </c>
      <c r="I2526" s="253">
        <v>0</v>
      </c>
      <c r="J2526" s="687"/>
      <c r="K2526" s="688"/>
      <c r="L2526" s="688"/>
      <c r="M2526" s="688"/>
      <c r="N2526" s="688"/>
      <c r="O2526" s="688"/>
      <c r="P2526" s="688"/>
      <c r="Q2526" s="688"/>
      <c r="R2526" s="688"/>
      <c r="S2526" s="688"/>
    </row>
    <row r="2527" spans="1:19" s="215" customFormat="1">
      <c r="A2527" s="323"/>
      <c r="B2527" s="228" t="s">
        <v>32</v>
      </c>
      <c r="C2527" s="253">
        <f t="shared" si="468"/>
        <v>134</v>
      </c>
      <c r="D2527" s="253">
        <v>134</v>
      </c>
      <c r="E2527" s="253">
        <v>0</v>
      </c>
      <c r="F2527" s="253">
        <v>0</v>
      </c>
      <c r="G2527" s="253">
        <v>0</v>
      </c>
      <c r="H2527" s="253">
        <v>0</v>
      </c>
      <c r="I2527" s="253">
        <v>0</v>
      </c>
      <c r="J2527" s="687"/>
      <c r="K2527" s="688"/>
      <c r="L2527" s="688"/>
      <c r="M2527" s="688"/>
      <c r="N2527" s="688"/>
      <c r="O2527" s="688"/>
      <c r="P2527" s="688"/>
      <c r="Q2527" s="688"/>
      <c r="R2527" s="688"/>
      <c r="S2527" s="688"/>
    </row>
    <row r="2528" spans="1:19" s="215" customFormat="1" ht="17.25" customHeight="1">
      <c r="A2528" s="458" t="s">
        <v>1004</v>
      </c>
      <c r="B2528" s="241" t="s">
        <v>31</v>
      </c>
      <c r="C2528" s="253">
        <f t="shared" si="468"/>
        <v>142</v>
      </c>
      <c r="D2528" s="253">
        <v>142</v>
      </c>
      <c r="E2528" s="253">
        <v>0</v>
      </c>
      <c r="F2528" s="253">
        <v>0</v>
      </c>
      <c r="G2528" s="253">
        <v>0</v>
      </c>
      <c r="H2528" s="253">
        <v>0</v>
      </c>
      <c r="I2528" s="253">
        <v>0</v>
      </c>
      <c r="J2528" s="687"/>
      <c r="K2528" s="688"/>
      <c r="L2528" s="688"/>
      <c r="M2528" s="688"/>
      <c r="N2528" s="688"/>
      <c r="O2528" s="688"/>
      <c r="P2528" s="688"/>
      <c r="Q2528" s="688"/>
      <c r="R2528" s="688"/>
      <c r="S2528" s="688"/>
    </row>
    <row r="2529" spans="1:19" s="215" customFormat="1">
      <c r="A2529" s="323"/>
      <c r="B2529" s="228" t="s">
        <v>32</v>
      </c>
      <c r="C2529" s="253">
        <f t="shared" si="468"/>
        <v>142</v>
      </c>
      <c r="D2529" s="253">
        <v>142</v>
      </c>
      <c r="E2529" s="253">
        <v>0</v>
      </c>
      <c r="F2529" s="253">
        <v>0</v>
      </c>
      <c r="G2529" s="253">
        <v>0</v>
      </c>
      <c r="H2529" s="253">
        <v>0</v>
      </c>
      <c r="I2529" s="253">
        <v>0</v>
      </c>
      <c r="J2529" s="687"/>
      <c r="K2529" s="688"/>
      <c r="L2529" s="688"/>
      <c r="M2529" s="688"/>
      <c r="N2529" s="688"/>
      <c r="O2529" s="688"/>
      <c r="P2529" s="688"/>
      <c r="Q2529" s="688"/>
      <c r="R2529" s="688"/>
      <c r="S2529" s="688"/>
    </row>
    <row r="2530" spans="1:19" s="215" customFormat="1" ht="18" customHeight="1">
      <c r="A2530" s="458" t="s">
        <v>1005</v>
      </c>
      <c r="B2530" s="241" t="s">
        <v>31</v>
      </c>
      <c r="C2530" s="253">
        <f t="shared" si="468"/>
        <v>94</v>
      </c>
      <c r="D2530" s="253">
        <v>94</v>
      </c>
      <c r="E2530" s="253">
        <v>0</v>
      </c>
      <c r="F2530" s="253">
        <v>0</v>
      </c>
      <c r="G2530" s="253">
        <v>0</v>
      </c>
      <c r="H2530" s="253">
        <v>0</v>
      </c>
      <c r="I2530" s="253">
        <v>0</v>
      </c>
      <c r="J2530" s="687"/>
      <c r="K2530" s="688"/>
      <c r="L2530" s="688"/>
      <c r="M2530" s="688"/>
      <c r="N2530" s="688"/>
      <c r="O2530" s="688"/>
      <c r="P2530" s="688"/>
      <c r="Q2530" s="688"/>
      <c r="R2530" s="688"/>
      <c r="S2530" s="688"/>
    </row>
    <row r="2531" spans="1:19" s="215" customFormat="1">
      <c r="A2531" s="323"/>
      <c r="B2531" s="228" t="s">
        <v>32</v>
      </c>
      <c r="C2531" s="253">
        <f t="shared" si="468"/>
        <v>94</v>
      </c>
      <c r="D2531" s="253">
        <v>94</v>
      </c>
      <c r="E2531" s="253">
        <v>0</v>
      </c>
      <c r="F2531" s="253">
        <v>0</v>
      </c>
      <c r="G2531" s="253">
        <v>0</v>
      </c>
      <c r="H2531" s="253">
        <v>0</v>
      </c>
      <c r="I2531" s="253">
        <v>0</v>
      </c>
      <c r="J2531" s="687"/>
      <c r="K2531" s="688"/>
      <c r="L2531" s="688"/>
      <c r="M2531" s="688"/>
      <c r="N2531" s="688"/>
      <c r="O2531" s="688"/>
      <c r="P2531" s="688"/>
      <c r="Q2531" s="688"/>
      <c r="R2531" s="688"/>
      <c r="S2531" s="688"/>
    </row>
    <row r="2532" spans="1:19" s="215" customFormat="1" ht="30.75" customHeight="1">
      <c r="A2532" s="458" t="s">
        <v>1006</v>
      </c>
      <c r="B2532" s="241" t="s">
        <v>31</v>
      </c>
      <c r="C2532" s="253">
        <f t="shared" si="468"/>
        <v>72</v>
      </c>
      <c r="D2532" s="253">
        <v>0</v>
      </c>
      <c r="E2532" s="253">
        <v>72</v>
      </c>
      <c r="F2532" s="253">
        <v>0</v>
      </c>
      <c r="G2532" s="253">
        <v>0</v>
      </c>
      <c r="H2532" s="253">
        <v>0</v>
      </c>
      <c r="I2532" s="253">
        <v>0</v>
      </c>
      <c r="J2532" s="685"/>
      <c r="K2532" s="686"/>
      <c r="L2532" s="686"/>
      <c r="M2532" s="686"/>
      <c r="N2532" s="686"/>
      <c r="O2532" s="686"/>
      <c r="P2532" s="686"/>
      <c r="Q2532" s="686"/>
      <c r="R2532" s="686"/>
      <c r="S2532" s="686"/>
    </row>
    <row r="2533" spans="1:19" s="214" customFormat="1">
      <c r="A2533" s="323"/>
      <c r="B2533" s="228" t="s">
        <v>32</v>
      </c>
      <c r="C2533" s="253">
        <f t="shared" si="468"/>
        <v>72</v>
      </c>
      <c r="D2533" s="253">
        <v>0</v>
      </c>
      <c r="E2533" s="253">
        <v>72</v>
      </c>
      <c r="F2533" s="253">
        <v>0</v>
      </c>
      <c r="G2533" s="253">
        <v>0</v>
      </c>
      <c r="H2533" s="253">
        <v>0</v>
      </c>
      <c r="I2533" s="253">
        <v>0</v>
      </c>
      <c r="J2533" s="685"/>
      <c r="K2533" s="686"/>
      <c r="L2533" s="686"/>
      <c r="M2533" s="686"/>
      <c r="N2533" s="686"/>
      <c r="O2533" s="686"/>
      <c r="P2533" s="686"/>
      <c r="Q2533" s="686"/>
      <c r="R2533" s="686"/>
      <c r="S2533" s="686"/>
    </row>
    <row r="2534" spans="1:19">
      <c r="A2534" s="717" t="s">
        <v>304</v>
      </c>
      <c r="B2534" s="718"/>
      <c r="C2534" s="718"/>
      <c r="D2534" s="866"/>
      <c r="E2534" s="866"/>
      <c r="F2534" s="866"/>
      <c r="G2534" s="866"/>
      <c r="H2534" s="866"/>
      <c r="I2534" s="867"/>
    </row>
    <row r="2535" spans="1:19">
      <c r="A2535" s="182" t="s">
        <v>57</v>
      </c>
      <c r="B2535" s="63" t="s">
        <v>31</v>
      </c>
      <c r="C2535" s="52">
        <f t="shared" ref="C2535:C2546" si="471">D2535+E2535+F2535+G2535+H2535+I2535</f>
        <v>21.3</v>
      </c>
      <c r="D2535" s="72">
        <f t="shared" ref="D2535:I2540" si="472">D2537</f>
        <v>21.3</v>
      </c>
      <c r="E2535" s="72">
        <f t="shared" si="472"/>
        <v>0</v>
      </c>
      <c r="F2535" s="72">
        <f t="shared" si="472"/>
        <v>0</v>
      </c>
      <c r="G2535" s="72">
        <f t="shared" si="472"/>
        <v>0</v>
      </c>
      <c r="H2535" s="72">
        <f t="shared" si="472"/>
        <v>0</v>
      </c>
      <c r="I2535" s="72">
        <f t="shared" si="472"/>
        <v>0</v>
      </c>
      <c r="J2535" s="213"/>
    </row>
    <row r="2536" spans="1:19">
      <c r="A2536" s="109" t="s">
        <v>90</v>
      </c>
      <c r="B2536" s="62" t="s">
        <v>32</v>
      </c>
      <c r="C2536" s="52">
        <f t="shared" si="471"/>
        <v>21.3</v>
      </c>
      <c r="D2536" s="72">
        <f t="shared" si="472"/>
        <v>21.3</v>
      </c>
      <c r="E2536" s="72">
        <f t="shared" si="472"/>
        <v>0</v>
      </c>
      <c r="F2536" s="72">
        <f t="shared" si="472"/>
        <v>0</v>
      </c>
      <c r="G2536" s="72">
        <f t="shared" si="472"/>
        <v>0</v>
      </c>
      <c r="H2536" s="72">
        <f t="shared" si="472"/>
        <v>0</v>
      </c>
      <c r="I2536" s="72">
        <f t="shared" si="472"/>
        <v>0</v>
      </c>
      <c r="J2536" s="213"/>
    </row>
    <row r="2537" spans="1:19">
      <c r="A2537" s="122" t="s">
        <v>33</v>
      </c>
      <c r="B2537" s="63" t="s">
        <v>31</v>
      </c>
      <c r="C2537" s="78">
        <f t="shared" si="471"/>
        <v>21.3</v>
      </c>
      <c r="D2537" s="72">
        <f t="shared" si="472"/>
        <v>21.3</v>
      </c>
      <c r="E2537" s="72">
        <f t="shared" si="472"/>
        <v>0</v>
      </c>
      <c r="F2537" s="72">
        <f t="shared" si="472"/>
        <v>0</v>
      </c>
      <c r="G2537" s="72">
        <f t="shared" si="472"/>
        <v>0</v>
      </c>
      <c r="H2537" s="72">
        <f t="shared" si="472"/>
        <v>0</v>
      </c>
      <c r="I2537" s="72">
        <f t="shared" si="472"/>
        <v>0</v>
      </c>
      <c r="J2537" s="213"/>
    </row>
    <row r="2538" spans="1:19">
      <c r="A2538" s="93" t="s">
        <v>34</v>
      </c>
      <c r="B2538" s="26" t="s">
        <v>32</v>
      </c>
      <c r="C2538" s="78">
        <f t="shared" si="471"/>
        <v>21.3</v>
      </c>
      <c r="D2538" s="72">
        <f t="shared" si="472"/>
        <v>21.3</v>
      </c>
      <c r="E2538" s="72">
        <f t="shared" si="472"/>
        <v>0</v>
      </c>
      <c r="F2538" s="72">
        <f t="shared" si="472"/>
        <v>0</v>
      </c>
      <c r="G2538" s="72">
        <f t="shared" si="472"/>
        <v>0</v>
      </c>
      <c r="H2538" s="72">
        <f t="shared" si="472"/>
        <v>0</v>
      </c>
      <c r="I2538" s="72">
        <f t="shared" si="472"/>
        <v>0</v>
      </c>
      <c r="J2538" s="213"/>
    </row>
    <row r="2539" spans="1:19">
      <c r="A2539" s="19" t="s">
        <v>39</v>
      </c>
      <c r="B2539" s="24" t="s">
        <v>31</v>
      </c>
      <c r="C2539" s="78">
        <f t="shared" si="471"/>
        <v>21.3</v>
      </c>
      <c r="D2539" s="72">
        <f>D2541</f>
        <v>21.3</v>
      </c>
      <c r="E2539" s="72">
        <f t="shared" si="472"/>
        <v>0</v>
      </c>
      <c r="F2539" s="72">
        <f t="shared" si="472"/>
        <v>0</v>
      </c>
      <c r="G2539" s="72">
        <f t="shared" si="472"/>
        <v>0</v>
      </c>
      <c r="H2539" s="72">
        <f t="shared" si="472"/>
        <v>0</v>
      </c>
      <c r="I2539" s="72">
        <f t="shared" si="472"/>
        <v>0</v>
      </c>
      <c r="J2539" s="213"/>
    </row>
    <row r="2540" spans="1:19">
      <c r="A2540" s="16"/>
      <c r="B2540" s="26" t="s">
        <v>32</v>
      </c>
      <c r="C2540" s="78">
        <f t="shared" si="471"/>
        <v>21.3</v>
      </c>
      <c r="D2540" s="72">
        <f>D2542</f>
        <v>21.3</v>
      </c>
      <c r="E2540" s="72">
        <f t="shared" si="472"/>
        <v>0</v>
      </c>
      <c r="F2540" s="72">
        <f t="shared" si="472"/>
        <v>0</v>
      </c>
      <c r="G2540" s="72">
        <f t="shared" si="472"/>
        <v>0</v>
      </c>
      <c r="H2540" s="72">
        <f t="shared" si="472"/>
        <v>0</v>
      </c>
      <c r="I2540" s="72">
        <f t="shared" si="472"/>
        <v>0</v>
      </c>
      <c r="J2540" s="213"/>
    </row>
    <row r="2541" spans="1:19" s="95" customFormat="1">
      <c r="A2541" s="17" t="s">
        <v>44</v>
      </c>
      <c r="B2541" s="98" t="s">
        <v>31</v>
      </c>
      <c r="C2541" s="126">
        <f t="shared" si="471"/>
        <v>21.3</v>
      </c>
      <c r="D2541" s="131">
        <f t="shared" ref="D2541:I2542" si="473">D2545</f>
        <v>21.3</v>
      </c>
      <c r="E2541" s="131">
        <f t="shared" si="473"/>
        <v>0</v>
      </c>
      <c r="F2541" s="131">
        <f t="shared" si="473"/>
        <v>0</v>
      </c>
      <c r="G2541" s="131">
        <f t="shared" si="473"/>
        <v>0</v>
      </c>
      <c r="H2541" s="131">
        <f t="shared" si="473"/>
        <v>0</v>
      </c>
      <c r="I2541" s="131">
        <f t="shared" si="473"/>
        <v>0</v>
      </c>
    </row>
    <row r="2542" spans="1:19" s="95" customFormat="1">
      <c r="A2542" s="136"/>
      <c r="B2542" s="133" t="s">
        <v>32</v>
      </c>
      <c r="C2542" s="126">
        <f t="shared" si="471"/>
        <v>21.3</v>
      </c>
      <c r="D2542" s="131">
        <f t="shared" si="473"/>
        <v>21.3</v>
      </c>
      <c r="E2542" s="131">
        <f t="shared" si="473"/>
        <v>0</v>
      </c>
      <c r="F2542" s="131">
        <f t="shared" si="473"/>
        <v>0</v>
      </c>
      <c r="G2542" s="131">
        <f t="shared" si="473"/>
        <v>0</v>
      </c>
      <c r="H2542" s="131">
        <f t="shared" si="473"/>
        <v>0</v>
      </c>
      <c r="I2542" s="131">
        <f t="shared" si="473"/>
        <v>0</v>
      </c>
    </row>
    <row r="2543" spans="1:19" s="127" customFormat="1" ht="14.25">
      <c r="A2543" s="551" t="s">
        <v>1007</v>
      </c>
      <c r="B2543" s="137" t="s">
        <v>31</v>
      </c>
      <c r="C2543" s="126">
        <f t="shared" si="471"/>
        <v>21.3</v>
      </c>
      <c r="D2543" s="126">
        <f>D2545</f>
        <v>21.3</v>
      </c>
      <c r="E2543" s="126">
        <f t="shared" ref="E2543:I2544" si="474">E2545</f>
        <v>0</v>
      </c>
      <c r="F2543" s="126">
        <f t="shared" si="474"/>
        <v>0</v>
      </c>
      <c r="G2543" s="126">
        <f t="shared" si="474"/>
        <v>0</v>
      </c>
      <c r="H2543" s="126">
        <f t="shared" si="474"/>
        <v>0</v>
      </c>
      <c r="I2543" s="126">
        <f t="shared" si="474"/>
        <v>0</v>
      </c>
    </row>
    <row r="2544" spans="1:19" s="127" customFormat="1">
      <c r="A2544" s="148"/>
      <c r="B2544" s="138" t="s">
        <v>32</v>
      </c>
      <c r="C2544" s="126">
        <f t="shared" si="471"/>
        <v>21.3</v>
      </c>
      <c r="D2544" s="126">
        <f>D2546</f>
        <v>21.3</v>
      </c>
      <c r="E2544" s="126">
        <f t="shared" si="474"/>
        <v>0</v>
      </c>
      <c r="F2544" s="126">
        <f t="shared" si="474"/>
        <v>0</v>
      </c>
      <c r="G2544" s="126">
        <f t="shared" si="474"/>
        <v>0</v>
      </c>
      <c r="H2544" s="126">
        <f t="shared" si="474"/>
        <v>0</v>
      </c>
      <c r="I2544" s="126">
        <f t="shared" si="474"/>
        <v>0</v>
      </c>
    </row>
    <row r="2545" spans="1:14" s="215" customFormat="1" ht="25.5" customHeight="1">
      <c r="A2545" s="360" t="s">
        <v>1008</v>
      </c>
      <c r="B2545" s="230" t="s">
        <v>31</v>
      </c>
      <c r="C2545" s="253">
        <f t="shared" si="471"/>
        <v>21.3</v>
      </c>
      <c r="D2545" s="253">
        <v>21.3</v>
      </c>
      <c r="E2545" s="253">
        <v>0</v>
      </c>
      <c r="F2545" s="253">
        <v>0</v>
      </c>
      <c r="G2545" s="253">
        <v>0</v>
      </c>
      <c r="H2545" s="253">
        <v>0</v>
      </c>
      <c r="I2545" s="253">
        <v>0</v>
      </c>
      <c r="J2545" s="260"/>
      <c r="K2545" s="260"/>
      <c r="L2545" s="260"/>
      <c r="M2545" s="260"/>
      <c r="N2545" s="260"/>
    </row>
    <row r="2546" spans="1:14" s="102" customFormat="1">
      <c r="A2546" s="117"/>
      <c r="B2546" s="119" t="s">
        <v>32</v>
      </c>
      <c r="C2546" s="83">
        <f t="shared" si="471"/>
        <v>21.3</v>
      </c>
      <c r="D2546" s="78">
        <v>21.3</v>
      </c>
      <c r="E2546" s="78">
        <v>0</v>
      </c>
      <c r="F2546" s="78">
        <v>0</v>
      </c>
      <c r="G2546" s="78">
        <v>0</v>
      </c>
      <c r="H2546" s="78">
        <v>0</v>
      </c>
      <c r="I2546" s="78">
        <v>0</v>
      </c>
      <c r="J2546" s="95"/>
      <c r="K2546" s="95"/>
      <c r="L2546" s="95"/>
      <c r="M2546" s="95"/>
      <c r="N2546" s="95"/>
    </row>
    <row r="2547" spans="1:14">
      <c r="A2547" s="719" t="s">
        <v>320</v>
      </c>
      <c r="B2547" s="667"/>
      <c r="C2547" s="667"/>
      <c r="D2547" s="667"/>
      <c r="E2547" s="667"/>
      <c r="F2547" s="667"/>
      <c r="G2547" s="667"/>
      <c r="H2547" s="667"/>
      <c r="I2547" s="668"/>
    </row>
    <row r="2548" spans="1:14" s="157" customFormat="1">
      <c r="A2548" s="36" t="s">
        <v>57</v>
      </c>
      <c r="B2548" s="63" t="s">
        <v>31</v>
      </c>
      <c r="C2548" s="156">
        <f t="shared" ref="C2548:C2567" si="475">D2548+E2548+F2548+G2548+H2548+I2548</f>
        <v>4781.1900000000005</v>
      </c>
      <c r="D2548" s="64">
        <f t="shared" ref="D2548:I2561" si="476">D2550</f>
        <v>2549.19</v>
      </c>
      <c r="E2548" s="64">
        <f t="shared" si="476"/>
        <v>2232</v>
      </c>
      <c r="F2548" s="64">
        <f t="shared" si="476"/>
        <v>0</v>
      </c>
      <c r="G2548" s="64">
        <f t="shared" si="476"/>
        <v>0</v>
      </c>
      <c r="H2548" s="64">
        <f t="shared" si="476"/>
        <v>0</v>
      </c>
      <c r="I2548" s="64">
        <f t="shared" si="476"/>
        <v>0</v>
      </c>
    </row>
    <row r="2549" spans="1:14" s="157" customFormat="1">
      <c r="A2549" s="199" t="s">
        <v>90</v>
      </c>
      <c r="B2549" s="62" t="s">
        <v>32</v>
      </c>
      <c r="C2549" s="156">
        <f t="shared" si="475"/>
        <v>4781.1900000000005</v>
      </c>
      <c r="D2549" s="64">
        <f t="shared" si="476"/>
        <v>2549.19</v>
      </c>
      <c r="E2549" s="64">
        <f t="shared" si="476"/>
        <v>2232</v>
      </c>
      <c r="F2549" s="64">
        <f t="shared" si="476"/>
        <v>0</v>
      </c>
      <c r="G2549" s="64">
        <f t="shared" si="476"/>
        <v>0</v>
      </c>
      <c r="H2549" s="64">
        <f t="shared" si="476"/>
        <v>0</v>
      </c>
      <c r="I2549" s="64">
        <f t="shared" si="476"/>
        <v>0</v>
      </c>
    </row>
    <row r="2550" spans="1:14" s="157" customFormat="1">
      <c r="A2550" s="200" t="s">
        <v>33</v>
      </c>
      <c r="B2550" s="63" t="s">
        <v>31</v>
      </c>
      <c r="C2550" s="156">
        <f t="shared" si="475"/>
        <v>4781.1900000000005</v>
      </c>
      <c r="D2550" s="64">
        <f t="shared" si="476"/>
        <v>2549.19</v>
      </c>
      <c r="E2550" s="64">
        <f t="shared" si="476"/>
        <v>2232</v>
      </c>
      <c r="F2550" s="64">
        <f t="shared" si="476"/>
        <v>0</v>
      </c>
      <c r="G2550" s="64">
        <f t="shared" si="476"/>
        <v>0</v>
      </c>
      <c r="H2550" s="64">
        <f t="shared" si="476"/>
        <v>0</v>
      </c>
      <c r="I2550" s="64">
        <f t="shared" si="476"/>
        <v>0</v>
      </c>
    </row>
    <row r="2551" spans="1:14" s="157" customFormat="1">
      <c r="A2551" s="199" t="s">
        <v>34</v>
      </c>
      <c r="B2551" s="62" t="s">
        <v>32</v>
      </c>
      <c r="C2551" s="156">
        <f t="shared" si="475"/>
        <v>4781.1900000000005</v>
      </c>
      <c r="D2551" s="64">
        <f t="shared" si="476"/>
        <v>2549.19</v>
      </c>
      <c r="E2551" s="64">
        <f t="shared" si="476"/>
        <v>2232</v>
      </c>
      <c r="F2551" s="64">
        <f t="shared" si="476"/>
        <v>0</v>
      </c>
      <c r="G2551" s="64">
        <f t="shared" si="476"/>
        <v>0</v>
      </c>
      <c r="H2551" s="64">
        <f t="shared" si="476"/>
        <v>0</v>
      </c>
      <c r="I2551" s="64">
        <f t="shared" si="476"/>
        <v>0</v>
      </c>
    </row>
    <row r="2552" spans="1:14" s="157" customFormat="1">
      <c r="A2552" s="194" t="s">
        <v>39</v>
      </c>
      <c r="B2552" s="63" t="s">
        <v>31</v>
      </c>
      <c r="C2552" s="156">
        <f t="shared" si="475"/>
        <v>4781.1900000000005</v>
      </c>
      <c r="D2552" s="64">
        <f>D2554+D2560</f>
        <v>2549.19</v>
      </c>
      <c r="E2552" s="64">
        <f t="shared" ref="E2552:I2553" si="477">E2554+E2560</f>
        <v>2232</v>
      </c>
      <c r="F2552" s="64">
        <f t="shared" si="477"/>
        <v>0</v>
      </c>
      <c r="G2552" s="64">
        <f t="shared" si="477"/>
        <v>0</v>
      </c>
      <c r="H2552" s="64">
        <f t="shared" si="477"/>
        <v>0</v>
      </c>
      <c r="I2552" s="64">
        <f t="shared" si="477"/>
        <v>0</v>
      </c>
    </row>
    <row r="2553" spans="1:14" s="157" customFormat="1">
      <c r="A2553" s="30"/>
      <c r="B2553" s="62" t="s">
        <v>32</v>
      </c>
      <c r="C2553" s="156">
        <f t="shared" si="475"/>
        <v>4781.1900000000005</v>
      </c>
      <c r="D2553" s="64">
        <f>D2555+D2561</f>
        <v>2549.19</v>
      </c>
      <c r="E2553" s="64">
        <f t="shared" si="477"/>
        <v>2232</v>
      </c>
      <c r="F2553" s="64">
        <f t="shared" si="477"/>
        <v>0</v>
      </c>
      <c r="G2553" s="64">
        <f t="shared" si="477"/>
        <v>0</v>
      </c>
      <c r="H2553" s="64">
        <f t="shared" si="477"/>
        <v>0</v>
      </c>
      <c r="I2553" s="64">
        <f t="shared" si="477"/>
        <v>0</v>
      </c>
    </row>
    <row r="2554" spans="1:14" s="95" customFormat="1">
      <c r="A2554" s="17" t="s">
        <v>44</v>
      </c>
      <c r="B2554" s="59" t="s">
        <v>31</v>
      </c>
      <c r="C2554" s="78">
        <f t="shared" si="475"/>
        <v>20</v>
      </c>
      <c r="D2554" s="64">
        <f>D2556</f>
        <v>0</v>
      </c>
      <c r="E2554" s="64">
        <f t="shared" ref="E2554:I2557" si="478">E2556</f>
        <v>20</v>
      </c>
      <c r="F2554" s="64">
        <f t="shared" si="478"/>
        <v>0</v>
      </c>
      <c r="G2554" s="64">
        <f t="shared" si="478"/>
        <v>0</v>
      </c>
      <c r="H2554" s="64">
        <f t="shared" si="478"/>
        <v>0</v>
      </c>
      <c r="I2554" s="64">
        <f t="shared" si="478"/>
        <v>0</v>
      </c>
    </row>
    <row r="2555" spans="1:14" s="95" customFormat="1">
      <c r="A2555" s="136"/>
      <c r="B2555" s="62" t="s">
        <v>32</v>
      </c>
      <c r="C2555" s="78">
        <f t="shared" si="475"/>
        <v>20</v>
      </c>
      <c r="D2555" s="64">
        <f>D2557</f>
        <v>0</v>
      </c>
      <c r="E2555" s="64">
        <f t="shared" si="478"/>
        <v>20</v>
      </c>
      <c r="F2555" s="64">
        <f t="shared" si="478"/>
        <v>0</v>
      </c>
      <c r="G2555" s="64">
        <f t="shared" si="478"/>
        <v>0</v>
      </c>
      <c r="H2555" s="64">
        <f t="shared" si="478"/>
        <v>0</v>
      </c>
      <c r="I2555" s="64">
        <f t="shared" si="478"/>
        <v>0</v>
      </c>
    </row>
    <row r="2556" spans="1:14" s="157" customFormat="1">
      <c r="A2556" s="200" t="s">
        <v>1009</v>
      </c>
      <c r="B2556" s="63" t="s">
        <v>31</v>
      </c>
      <c r="C2556" s="156">
        <f>D2556+E2556+F2556+G2556+H2556+I2556</f>
        <v>20</v>
      </c>
      <c r="D2556" s="64">
        <f>D2558</f>
        <v>0</v>
      </c>
      <c r="E2556" s="64">
        <f t="shared" si="478"/>
        <v>20</v>
      </c>
      <c r="F2556" s="64">
        <f t="shared" si="478"/>
        <v>0</v>
      </c>
      <c r="G2556" s="64">
        <f t="shared" si="478"/>
        <v>0</v>
      </c>
      <c r="H2556" s="64">
        <f t="shared" si="478"/>
        <v>0</v>
      </c>
      <c r="I2556" s="64">
        <f t="shared" si="478"/>
        <v>0</v>
      </c>
    </row>
    <row r="2557" spans="1:14" s="157" customFormat="1">
      <c r="A2557" s="235"/>
      <c r="B2557" s="62" t="s">
        <v>32</v>
      </c>
      <c r="C2557" s="156">
        <f>D2557+E2557+F2557+G2557+H2557+I2557</f>
        <v>20</v>
      </c>
      <c r="D2557" s="64">
        <f>D2559</f>
        <v>0</v>
      </c>
      <c r="E2557" s="64">
        <f t="shared" si="478"/>
        <v>20</v>
      </c>
      <c r="F2557" s="64">
        <f t="shared" si="478"/>
        <v>0</v>
      </c>
      <c r="G2557" s="64">
        <f t="shared" si="478"/>
        <v>0</v>
      </c>
      <c r="H2557" s="64">
        <f t="shared" si="478"/>
        <v>0</v>
      </c>
      <c r="I2557" s="64">
        <f t="shared" si="478"/>
        <v>0</v>
      </c>
    </row>
    <row r="2558" spans="1:14" s="215" customFormat="1" ht="27.75" customHeight="1">
      <c r="A2558" s="496" t="s">
        <v>1010</v>
      </c>
      <c r="B2558" s="241" t="s">
        <v>31</v>
      </c>
      <c r="C2558" s="284">
        <f t="shared" ref="C2558:C2559" si="479">D2558+E2558+F2558+G2558+H2558+I2558</f>
        <v>20</v>
      </c>
      <c r="D2558" s="253">
        <v>0</v>
      </c>
      <c r="E2558" s="253">
        <v>20</v>
      </c>
      <c r="F2558" s="253">
        <v>0</v>
      </c>
      <c r="G2558" s="253">
        <v>0</v>
      </c>
      <c r="H2558" s="253">
        <v>0</v>
      </c>
      <c r="I2558" s="253">
        <v>0</v>
      </c>
      <c r="J2558" s="861"/>
      <c r="K2558" s="862"/>
      <c r="L2558" s="862"/>
      <c r="M2558" s="862"/>
    </row>
    <row r="2559" spans="1:14" s="210" customFormat="1">
      <c r="A2559" s="37"/>
      <c r="B2559" s="26" t="s">
        <v>32</v>
      </c>
      <c r="C2559" s="198">
        <f t="shared" si="479"/>
        <v>20</v>
      </c>
      <c r="D2559" s="72">
        <v>0</v>
      </c>
      <c r="E2559" s="72">
        <v>20</v>
      </c>
      <c r="F2559" s="72">
        <v>0</v>
      </c>
      <c r="G2559" s="72">
        <v>0</v>
      </c>
      <c r="H2559" s="72">
        <v>0</v>
      </c>
      <c r="I2559" s="72">
        <v>0</v>
      </c>
    </row>
    <row r="2560" spans="1:14" s="157" customFormat="1">
      <c r="A2560" s="203" t="s">
        <v>55</v>
      </c>
      <c r="B2560" s="63" t="s">
        <v>31</v>
      </c>
      <c r="C2560" s="156">
        <f t="shared" si="475"/>
        <v>4761.1900000000005</v>
      </c>
      <c r="D2560" s="64">
        <f t="shared" si="476"/>
        <v>2549.19</v>
      </c>
      <c r="E2560" s="64">
        <f t="shared" si="476"/>
        <v>2212</v>
      </c>
      <c r="F2560" s="64">
        <f t="shared" si="476"/>
        <v>0</v>
      </c>
      <c r="G2560" s="64">
        <f t="shared" si="476"/>
        <v>0</v>
      </c>
      <c r="H2560" s="64">
        <f t="shared" si="476"/>
        <v>0</v>
      </c>
      <c r="I2560" s="64">
        <f t="shared" si="476"/>
        <v>0</v>
      </c>
    </row>
    <row r="2561" spans="1:16" s="157" customFormat="1">
      <c r="A2561" s="236"/>
      <c r="B2561" s="62" t="s">
        <v>32</v>
      </c>
      <c r="C2561" s="156">
        <f t="shared" si="475"/>
        <v>4761.1900000000005</v>
      </c>
      <c r="D2561" s="64">
        <f t="shared" si="476"/>
        <v>2549.19</v>
      </c>
      <c r="E2561" s="64">
        <f t="shared" si="476"/>
        <v>2212</v>
      </c>
      <c r="F2561" s="64">
        <f t="shared" si="476"/>
        <v>0</v>
      </c>
      <c r="G2561" s="64">
        <f t="shared" si="476"/>
        <v>0</v>
      </c>
      <c r="H2561" s="64">
        <f t="shared" si="476"/>
        <v>0</v>
      </c>
      <c r="I2561" s="64">
        <f t="shared" si="476"/>
        <v>0</v>
      </c>
    </row>
    <row r="2562" spans="1:16" s="157" customFormat="1">
      <c r="A2562" s="200" t="s">
        <v>1009</v>
      </c>
      <c r="B2562" s="63" t="s">
        <v>31</v>
      </c>
      <c r="C2562" s="156">
        <f t="shared" si="475"/>
        <v>4761.1900000000005</v>
      </c>
      <c r="D2562" s="64">
        <f>D2564+D2566</f>
        <v>2549.19</v>
      </c>
      <c r="E2562" s="64">
        <f t="shared" ref="E2562:I2563" si="480">E2564+E2566</f>
        <v>2212</v>
      </c>
      <c r="F2562" s="64">
        <f t="shared" si="480"/>
        <v>0</v>
      </c>
      <c r="G2562" s="64">
        <f t="shared" si="480"/>
        <v>0</v>
      </c>
      <c r="H2562" s="64">
        <f t="shared" si="480"/>
        <v>0</v>
      </c>
      <c r="I2562" s="64">
        <f t="shared" si="480"/>
        <v>0</v>
      </c>
    </row>
    <row r="2563" spans="1:16" s="157" customFormat="1">
      <c r="A2563" s="235"/>
      <c r="B2563" s="62" t="s">
        <v>32</v>
      </c>
      <c r="C2563" s="156">
        <f t="shared" si="475"/>
        <v>4761.1900000000005</v>
      </c>
      <c r="D2563" s="64">
        <f>D2565+D2567</f>
        <v>2549.19</v>
      </c>
      <c r="E2563" s="64">
        <f t="shared" si="480"/>
        <v>2212</v>
      </c>
      <c r="F2563" s="64">
        <f t="shared" si="480"/>
        <v>0</v>
      </c>
      <c r="G2563" s="64">
        <f t="shared" si="480"/>
        <v>0</v>
      </c>
      <c r="H2563" s="64">
        <f t="shared" si="480"/>
        <v>0</v>
      </c>
      <c r="I2563" s="64">
        <f t="shared" si="480"/>
        <v>0</v>
      </c>
    </row>
    <row r="2564" spans="1:16" s="27" customFormat="1" ht="30">
      <c r="A2564" s="300" t="s">
        <v>1011</v>
      </c>
      <c r="B2564" s="24" t="s">
        <v>31</v>
      </c>
      <c r="C2564" s="198">
        <f t="shared" si="475"/>
        <v>48.73</v>
      </c>
      <c r="D2564" s="72">
        <v>48.73</v>
      </c>
      <c r="E2564" s="72">
        <v>0</v>
      </c>
      <c r="F2564" s="72">
        <v>0</v>
      </c>
      <c r="G2564" s="72">
        <v>0</v>
      </c>
      <c r="H2564" s="72">
        <v>0</v>
      </c>
      <c r="I2564" s="72">
        <v>0</v>
      </c>
      <c r="J2564" s="868"/>
      <c r="K2564" s="859"/>
      <c r="L2564" s="859"/>
      <c r="M2564" s="859"/>
    </row>
    <row r="2565" spans="1:16" s="210" customFormat="1">
      <c r="A2565" s="37"/>
      <c r="B2565" s="26" t="s">
        <v>32</v>
      </c>
      <c r="C2565" s="198">
        <f t="shared" si="475"/>
        <v>48.73</v>
      </c>
      <c r="D2565" s="72">
        <v>48.73</v>
      </c>
      <c r="E2565" s="72">
        <v>0</v>
      </c>
      <c r="F2565" s="72">
        <v>0</v>
      </c>
      <c r="G2565" s="72">
        <v>0</v>
      </c>
      <c r="H2565" s="72">
        <v>0</v>
      </c>
      <c r="I2565" s="72">
        <v>0</v>
      </c>
    </row>
    <row r="2566" spans="1:16" s="215" customFormat="1" ht="25.5">
      <c r="A2566" s="497" t="s">
        <v>1012</v>
      </c>
      <c r="B2566" s="241" t="s">
        <v>31</v>
      </c>
      <c r="C2566" s="284">
        <f t="shared" si="475"/>
        <v>4712.46</v>
      </c>
      <c r="D2566" s="253">
        <f>19.46+2481</f>
        <v>2500.46</v>
      </c>
      <c r="E2566" s="253">
        <v>2212</v>
      </c>
      <c r="F2566" s="253">
        <v>0</v>
      </c>
      <c r="G2566" s="253">
        <v>0</v>
      </c>
      <c r="H2566" s="253">
        <v>0</v>
      </c>
      <c r="I2566" s="253">
        <v>0</v>
      </c>
      <c r="J2566" s="709" t="s">
        <v>1013</v>
      </c>
      <c r="K2566" s="710"/>
      <c r="L2566" s="710"/>
      <c r="M2566" s="710"/>
      <c r="N2566" s="711"/>
      <c r="O2566" s="711"/>
      <c r="P2566" s="711"/>
    </row>
    <row r="2567" spans="1:16" s="210" customFormat="1">
      <c r="A2567" s="38"/>
      <c r="B2567" s="62" t="s">
        <v>32</v>
      </c>
      <c r="C2567" s="361">
        <f t="shared" si="475"/>
        <v>4712.46</v>
      </c>
      <c r="D2567" s="64">
        <f>19.46+2481</f>
        <v>2500.46</v>
      </c>
      <c r="E2567" s="64">
        <v>2212</v>
      </c>
      <c r="F2567" s="64">
        <v>0</v>
      </c>
      <c r="G2567" s="64">
        <v>0</v>
      </c>
      <c r="H2567" s="64">
        <v>0</v>
      </c>
      <c r="I2567" s="64">
        <v>0</v>
      </c>
      <c r="J2567" s="712"/>
      <c r="K2567" s="711"/>
      <c r="L2567" s="711"/>
      <c r="M2567" s="711"/>
      <c r="N2567" s="711"/>
      <c r="O2567" s="711"/>
      <c r="P2567" s="711"/>
    </row>
    <row r="2568" spans="1:16">
      <c r="A2568" s="390" t="s">
        <v>349</v>
      </c>
      <c r="B2568" s="391"/>
      <c r="C2568" s="391"/>
      <c r="D2568" s="391"/>
      <c r="E2568" s="391"/>
      <c r="F2568" s="391"/>
      <c r="G2568" s="391"/>
      <c r="H2568" s="391"/>
      <c r="I2568" s="392"/>
    </row>
    <row r="2569" spans="1:16">
      <c r="A2569" s="31" t="s">
        <v>57</v>
      </c>
      <c r="B2569" s="130" t="s">
        <v>31</v>
      </c>
      <c r="C2569" s="131">
        <f t="shared" ref="C2569:C2598" si="481">D2569+E2569+F2569+G2569+H2569+I2569</f>
        <v>351.92399999999998</v>
      </c>
      <c r="D2569" s="131">
        <f t="shared" ref="D2569:I2576" si="482">D2571</f>
        <v>25</v>
      </c>
      <c r="E2569" s="131">
        <f t="shared" si="482"/>
        <v>290</v>
      </c>
      <c r="F2569" s="131">
        <f t="shared" si="482"/>
        <v>0</v>
      </c>
      <c r="G2569" s="131">
        <f t="shared" si="482"/>
        <v>0</v>
      </c>
      <c r="H2569" s="131">
        <f t="shared" si="482"/>
        <v>0</v>
      </c>
      <c r="I2569" s="131">
        <f t="shared" si="482"/>
        <v>36.924000000000007</v>
      </c>
    </row>
    <row r="2570" spans="1:16">
      <c r="A2570" s="21" t="s">
        <v>90</v>
      </c>
      <c r="B2570" s="133" t="s">
        <v>32</v>
      </c>
      <c r="C2570" s="131">
        <f t="shared" si="481"/>
        <v>351.92399999999998</v>
      </c>
      <c r="D2570" s="131">
        <f t="shared" si="482"/>
        <v>25</v>
      </c>
      <c r="E2570" s="131">
        <f t="shared" si="482"/>
        <v>290</v>
      </c>
      <c r="F2570" s="131">
        <f t="shared" si="482"/>
        <v>0</v>
      </c>
      <c r="G2570" s="131">
        <f t="shared" si="482"/>
        <v>0</v>
      </c>
      <c r="H2570" s="131">
        <f t="shared" si="482"/>
        <v>0</v>
      </c>
      <c r="I2570" s="131">
        <f t="shared" si="482"/>
        <v>36.924000000000007</v>
      </c>
    </row>
    <row r="2571" spans="1:16">
      <c r="A2571" s="333" t="s">
        <v>63</v>
      </c>
      <c r="B2571" s="24" t="s">
        <v>31</v>
      </c>
      <c r="C2571" s="52">
        <f t="shared" si="481"/>
        <v>351.92399999999998</v>
      </c>
      <c r="D2571" s="52">
        <f t="shared" si="482"/>
        <v>25</v>
      </c>
      <c r="E2571" s="52">
        <f t="shared" si="482"/>
        <v>290</v>
      </c>
      <c r="F2571" s="52">
        <f t="shared" si="482"/>
        <v>0</v>
      </c>
      <c r="G2571" s="52">
        <f t="shared" si="482"/>
        <v>0</v>
      </c>
      <c r="H2571" s="52">
        <f t="shared" si="482"/>
        <v>0</v>
      </c>
      <c r="I2571" s="52">
        <f t="shared" si="482"/>
        <v>36.924000000000007</v>
      </c>
    </row>
    <row r="2572" spans="1:16">
      <c r="A2572" s="10" t="s">
        <v>34</v>
      </c>
      <c r="B2572" s="26" t="s">
        <v>32</v>
      </c>
      <c r="C2572" s="52">
        <f t="shared" si="481"/>
        <v>351.92399999999998</v>
      </c>
      <c r="D2572" s="52">
        <f t="shared" si="482"/>
        <v>25</v>
      </c>
      <c r="E2572" s="52">
        <f t="shared" si="482"/>
        <v>290</v>
      </c>
      <c r="F2572" s="52">
        <f t="shared" si="482"/>
        <v>0</v>
      </c>
      <c r="G2572" s="52">
        <f t="shared" si="482"/>
        <v>0</v>
      </c>
      <c r="H2572" s="52">
        <f t="shared" si="482"/>
        <v>0</v>
      </c>
      <c r="I2572" s="52">
        <f t="shared" si="482"/>
        <v>36.924000000000007</v>
      </c>
    </row>
    <row r="2573" spans="1:16">
      <c r="A2573" s="19" t="s">
        <v>39</v>
      </c>
      <c r="B2573" s="3" t="s">
        <v>31</v>
      </c>
      <c r="C2573" s="52">
        <f t="shared" si="481"/>
        <v>351.92399999999998</v>
      </c>
      <c r="D2573" s="52">
        <f t="shared" si="482"/>
        <v>25</v>
      </c>
      <c r="E2573" s="52">
        <f t="shared" si="482"/>
        <v>290</v>
      </c>
      <c r="F2573" s="52">
        <f t="shared" si="482"/>
        <v>0</v>
      </c>
      <c r="G2573" s="52">
        <f t="shared" si="482"/>
        <v>0</v>
      </c>
      <c r="H2573" s="52">
        <f t="shared" si="482"/>
        <v>0</v>
      </c>
      <c r="I2573" s="52">
        <f t="shared" si="482"/>
        <v>36.924000000000007</v>
      </c>
    </row>
    <row r="2574" spans="1:16">
      <c r="A2574" s="16"/>
      <c r="B2574" s="4" t="s">
        <v>32</v>
      </c>
      <c r="C2574" s="52">
        <f t="shared" si="481"/>
        <v>351.92399999999998</v>
      </c>
      <c r="D2574" s="52">
        <f t="shared" si="482"/>
        <v>25</v>
      </c>
      <c r="E2574" s="52">
        <f t="shared" si="482"/>
        <v>290</v>
      </c>
      <c r="F2574" s="52">
        <f t="shared" si="482"/>
        <v>0</v>
      </c>
      <c r="G2574" s="52">
        <f t="shared" si="482"/>
        <v>0</v>
      </c>
      <c r="H2574" s="52">
        <f t="shared" si="482"/>
        <v>0</v>
      </c>
      <c r="I2574" s="52">
        <f t="shared" si="482"/>
        <v>36.924000000000007</v>
      </c>
    </row>
    <row r="2575" spans="1:16">
      <c r="A2575" s="18" t="s">
        <v>40</v>
      </c>
      <c r="B2575" s="3" t="s">
        <v>31</v>
      </c>
      <c r="C2575" s="52">
        <f t="shared" si="481"/>
        <v>351.92399999999998</v>
      </c>
      <c r="D2575" s="52">
        <f t="shared" si="482"/>
        <v>25</v>
      </c>
      <c r="E2575" s="52">
        <f t="shared" si="482"/>
        <v>290</v>
      </c>
      <c r="F2575" s="52">
        <f t="shared" si="482"/>
        <v>0</v>
      </c>
      <c r="G2575" s="52">
        <f t="shared" si="482"/>
        <v>0</v>
      </c>
      <c r="H2575" s="52">
        <f t="shared" si="482"/>
        <v>0</v>
      </c>
      <c r="I2575" s="52">
        <f t="shared" si="482"/>
        <v>36.924000000000007</v>
      </c>
    </row>
    <row r="2576" spans="1:16">
      <c r="A2576" s="12"/>
      <c r="B2576" s="4" t="s">
        <v>32</v>
      </c>
      <c r="C2576" s="52">
        <f t="shared" si="481"/>
        <v>351.92399999999998</v>
      </c>
      <c r="D2576" s="52">
        <f t="shared" si="482"/>
        <v>25</v>
      </c>
      <c r="E2576" s="52">
        <f t="shared" si="482"/>
        <v>290</v>
      </c>
      <c r="F2576" s="52">
        <f t="shared" si="482"/>
        <v>0</v>
      </c>
      <c r="G2576" s="52">
        <f t="shared" si="482"/>
        <v>0</v>
      </c>
      <c r="H2576" s="52">
        <f t="shared" si="482"/>
        <v>0</v>
      </c>
      <c r="I2576" s="52">
        <f t="shared" si="482"/>
        <v>36.924000000000007</v>
      </c>
    </row>
    <row r="2577" spans="1:16" s="95" customFormat="1">
      <c r="A2577" s="58" t="s">
        <v>44</v>
      </c>
      <c r="B2577" s="130" t="s">
        <v>31</v>
      </c>
      <c r="C2577" s="131">
        <f t="shared" si="481"/>
        <v>351.92399999999998</v>
      </c>
      <c r="D2577" s="131">
        <f t="shared" ref="D2577:I2578" si="483">D2579+D2583+D2587+D2595</f>
        <v>25</v>
      </c>
      <c r="E2577" s="131">
        <f t="shared" si="483"/>
        <v>290</v>
      </c>
      <c r="F2577" s="131">
        <f t="shared" si="483"/>
        <v>0</v>
      </c>
      <c r="G2577" s="131">
        <f t="shared" si="483"/>
        <v>0</v>
      </c>
      <c r="H2577" s="131">
        <f t="shared" si="483"/>
        <v>0</v>
      </c>
      <c r="I2577" s="131">
        <f t="shared" si="483"/>
        <v>36.924000000000007</v>
      </c>
    </row>
    <row r="2578" spans="1:16" s="95" customFormat="1">
      <c r="A2578" s="135"/>
      <c r="B2578" s="128" t="s">
        <v>32</v>
      </c>
      <c r="C2578" s="126">
        <f t="shared" si="481"/>
        <v>351.92399999999998</v>
      </c>
      <c r="D2578" s="131">
        <f t="shared" si="483"/>
        <v>25</v>
      </c>
      <c r="E2578" s="131">
        <f t="shared" si="483"/>
        <v>290</v>
      </c>
      <c r="F2578" s="131">
        <f t="shared" si="483"/>
        <v>0</v>
      </c>
      <c r="G2578" s="131">
        <f t="shared" si="483"/>
        <v>0</v>
      </c>
      <c r="H2578" s="131">
        <f t="shared" si="483"/>
        <v>0</v>
      </c>
      <c r="I2578" s="131">
        <f t="shared" si="483"/>
        <v>36.924000000000007</v>
      </c>
    </row>
    <row r="2579" spans="1:16" s="127" customFormat="1" ht="27" customHeight="1">
      <c r="A2579" s="552" t="s">
        <v>1014</v>
      </c>
      <c r="B2579" s="125" t="s">
        <v>31</v>
      </c>
      <c r="C2579" s="126">
        <f t="shared" si="481"/>
        <v>16</v>
      </c>
      <c r="D2579" s="126">
        <f t="shared" ref="D2579:I2580" si="484">D2581</f>
        <v>16</v>
      </c>
      <c r="E2579" s="126">
        <f t="shared" si="484"/>
        <v>0</v>
      </c>
      <c r="F2579" s="126">
        <f t="shared" si="484"/>
        <v>0</v>
      </c>
      <c r="G2579" s="126">
        <f t="shared" si="484"/>
        <v>0</v>
      </c>
      <c r="H2579" s="126">
        <f t="shared" si="484"/>
        <v>0</v>
      </c>
      <c r="I2579" s="126">
        <f t="shared" si="484"/>
        <v>0</v>
      </c>
    </row>
    <row r="2580" spans="1:16" s="127" customFormat="1">
      <c r="A2580" s="135"/>
      <c r="B2580" s="128" t="s">
        <v>32</v>
      </c>
      <c r="C2580" s="126">
        <f t="shared" si="481"/>
        <v>16</v>
      </c>
      <c r="D2580" s="126">
        <f t="shared" si="484"/>
        <v>16</v>
      </c>
      <c r="E2580" s="126">
        <f t="shared" si="484"/>
        <v>0</v>
      </c>
      <c r="F2580" s="126">
        <f t="shared" si="484"/>
        <v>0</v>
      </c>
      <c r="G2580" s="126">
        <f t="shared" si="484"/>
        <v>0</v>
      </c>
      <c r="H2580" s="126">
        <f t="shared" si="484"/>
        <v>0</v>
      </c>
      <c r="I2580" s="126">
        <f t="shared" si="484"/>
        <v>0</v>
      </c>
    </row>
    <row r="2581" spans="1:16" s="215" customFormat="1" ht="16.5" customHeight="1">
      <c r="A2581" s="459" t="s">
        <v>1015</v>
      </c>
      <c r="B2581" s="241" t="s">
        <v>31</v>
      </c>
      <c r="C2581" s="253">
        <f t="shared" si="481"/>
        <v>16</v>
      </c>
      <c r="D2581" s="253">
        <v>16</v>
      </c>
      <c r="E2581" s="253">
        <v>0</v>
      </c>
      <c r="F2581" s="253">
        <v>0</v>
      </c>
      <c r="G2581" s="253">
        <v>0</v>
      </c>
      <c r="H2581" s="253">
        <v>0</v>
      </c>
      <c r="I2581" s="253">
        <v>0</v>
      </c>
      <c r="J2581" s="687" t="s">
        <v>1016</v>
      </c>
      <c r="K2581" s="688"/>
      <c r="L2581" s="688"/>
      <c r="M2581" s="688"/>
      <c r="N2581" s="688"/>
      <c r="O2581" s="688"/>
      <c r="P2581" s="688"/>
    </row>
    <row r="2582" spans="1:16" s="215" customFormat="1">
      <c r="A2582" s="217"/>
      <c r="B2582" s="228" t="s">
        <v>32</v>
      </c>
      <c r="C2582" s="253">
        <f t="shared" si="481"/>
        <v>16</v>
      </c>
      <c r="D2582" s="253">
        <v>16</v>
      </c>
      <c r="E2582" s="253">
        <v>0</v>
      </c>
      <c r="F2582" s="253">
        <v>0</v>
      </c>
      <c r="G2582" s="253">
        <v>0</v>
      </c>
      <c r="H2582" s="253">
        <v>0</v>
      </c>
      <c r="I2582" s="253">
        <v>0</v>
      </c>
      <c r="J2582" s="687"/>
      <c r="K2582" s="688"/>
      <c r="L2582" s="688"/>
      <c r="M2582" s="688"/>
      <c r="N2582" s="688"/>
      <c r="O2582" s="688"/>
      <c r="P2582" s="688"/>
    </row>
    <row r="2583" spans="1:16" s="260" customFormat="1" ht="14.25">
      <c r="A2583" s="553" t="s">
        <v>1017</v>
      </c>
      <c r="B2583" s="465" t="s">
        <v>31</v>
      </c>
      <c r="C2583" s="307">
        <f t="shared" si="481"/>
        <v>9</v>
      </c>
      <c r="D2583" s="307">
        <f t="shared" ref="D2583:I2584" si="485">D2585</f>
        <v>9</v>
      </c>
      <c r="E2583" s="307">
        <f t="shared" si="485"/>
        <v>0</v>
      </c>
      <c r="F2583" s="307">
        <f t="shared" si="485"/>
        <v>0</v>
      </c>
      <c r="G2583" s="307">
        <f t="shared" si="485"/>
        <v>0</v>
      </c>
      <c r="H2583" s="307">
        <f t="shared" si="485"/>
        <v>0</v>
      </c>
      <c r="I2583" s="307">
        <f t="shared" si="485"/>
        <v>0</v>
      </c>
    </row>
    <row r="2584" spans="1:16" s="260" customFormat="1">
      <c r="A2584" s="341"/>
      <c r="B2584" s="305" t="s">
        <v>32</v>
      </c>
      <c r="C2584" s="307">
        <f t="shared" si="481"/>
        <v>9</v>
      </c>
      <c r="D2584" s="307">
        <f t="shared" si="485"/>
        <v>9</v>
      </c>
      <c r="E2584" s="307">
        <f t="shared" si="485"/>
        <v>0</v>
      </c>
      <c r="F2584" s="307">
        <f t="shared" si="485"/>
        <v>0</v>
      </c>
      <c r="G2584" s="307">
        <f t="shared" si="485"/>
        <v>0</v>
      </c>
      <c r="H2584" s="307">
        <f t="shared" si="485"/>
        <v>0</v>
      </c>
      <c r="I2584" s="307">
        <f t="shared" si="485"/>
        <v>0</v>
      </c>
    </row>
    <row r="2585" spans="1:16" s="215" customFormat="1" ht="14.25" customHeight="1">
      <c r="A2585" s="526" t="s">
        <v>1018</v>
      </c>
      <c r="B2585" s="241" t="s">
        <v>31</v>
      </c>
      <c r="C2585" s="253">
        <f t="shared" si="481"/>
        <v>9</v>
      </c>
      <c r="D2585" s="253">
        <v>9</v>
      </c>
      <c r="E2585" s="253">
        <v>0</v>
      </c>
      <c r="F2585" s="253">
        <v>0</v>
      </c>
      <c r="G2585" s="253">
        <v>0</v>
      </c>
      <c r="H2585" s="253">
        <v>0</v>
      </c>
      <c r="I2585" s="253">
        <v>0</v>
      </c>
    </row>
    <row r="2586" spans="1:16" s="103" customFormat="1">
      <c r="A2586" s="88"/>
      <c r="B2586" s="124" t="s">
        <v>32</v>
      </c>
      <c r="C2586" s="78">
        <f t="shared" si="481"/>
        <v>9</v>
      </c>
      <c r="D2586" s="78">
        <v>9</v>
      </c>
      <c r="E2586" s="78">
        <v>0</v>
      </c>
      <c r="F2586" s="78">
        <v>0</v>
      </c>
      <c r="G2586" s="78">
        <v>0</v>
      </c>
      <c r="H2586" s="78">
        <v>0</v>
      </c>
      <c r="I2586" s="78">
        <v>0</v>
      </c>
    </row>
    <row r="2587" spans="1:16" s="127" customFormat="1" ht="28.5">
      <c r="A2587" s="554" t="s">
        <v>1019</v>
      </c>
      <c r="B2587" s="125" t="s">
        <v>31</v>
      </c>
      <c r="C2587" s="126">
        <f t="shared" si="481"/>
        <v>321.92399999999998</v>
      </c>
      <c r="D2587" s="126">
        <f>D2589+D2591+D2593</f>
        <v>0</v>
      </c>
      <c r="E2587" s="126">
        <f t="shared" ref="E2587:I2588" si="486">E2589+E2591+E2593</f>
        <v>285</v>
      </c>
      <c r="F2587" s="126">
        <f t="shared" si="486"/>
        <v>0</v>
      </c>
      <c r="G2587" s="126">
        <f t="shared" si="486"/>
        <v>0</v>
      </c>
      <c r="H2587" s="126">
        <f t="shared" si="486"/>
        <v>0</v>
      </c>
      <c r="I2587" s="126">
        <f t="shared" si="486"/>
        <v>36.924000000000007</v>
      </c>
    </row>
    <row r="2588" spans="1:16" s="127" customFormat="1">
      <c r="A2588" s="135"/>
      <c r="B2588" s="128" t="s">
        <v>32</v>
      </c>
      <c r="C2588" s="126">
        <f t="shared" si="481"/>
        <v>321.92399999999998</v>
      </c>
      <c r="D2588" s="126">
        <f>D2590+D2592+D2594</f>
        <v>0</v>
      </c>
      <c r="E2588" s="126">
        <f t="shared" si="486"/>
        <v>285</v>
      </c>
      <c r="F2588" s="126">
        <f t="shared" si="486"/>
        <v>0</v>
      </c>
      <c r="G2588" s="126">
        <f t="shared" si="486"/>
        <v>0</v>
      </c>
      <c r="H2588" s="126">
        <f t="shared" si="486"/>
        <v>0</v>
      </c>
      <c r="I2588" s="126">
        <f t="shared" si="486"/>
        <v>36.924000000000007</v>
      </c>
    </row>
    <row r="2589" spans="1:16" s="215" customFormat="1" ht="28.5" customHeight="1">
      <c r="A2589" s="355" t="s">
        <v>1020</v>
      </c>
      <c r="B2589" s="241" t="s">
        <v>31</v>
      </c>
      <c r="C2589" s="253">
        <f t="shared" si="481"/>
        <v>161.92400000000001</v>
      </c>
      <c r="D2589" s="253">
        <v>0</v>
      </c>
      <c r="E2589" s="253">
        <v>125</v>
      </c>
      <c r="F2589" s="253">
        <v>0</v>
      </c>
      <c r="G2589" s="253">
        <v>0</v>
      </c>
      <c r="H2589" s="253">
        <v>0</v>
      </c>
      <c r="I2589" s="253">
        <f>161.924-125</f>
        <v>36.924000000000007</v>
      </c>
      <c r="J2589" s="215" t="s">
        <v>1021</v>
      </c>
    </row>
    <row r="2590" spans="1:16" s="215" customFormat="1">
      <c r="A2590" s="217"/>
      <c r="B2590" s="228" t="s">
        <v>32</v>
      </c>
      <c r="C2590" s="253">
        <f t="shared" si="481"/>
        <v>161.92400000000001</v>
      </c>
      <c r="D2590" s="253">
        <v>0</v>
      </c>
      <c r="E2590" s="253">
        <v>125</v>
      </c>
      <c r="F2590" s="253">
        <v>0</v>
      </c>
      <c r="G2590" s="253">
        <v>0</v>
      </c>
      <c r="H2590" s="253">
        <v>0</v>
      </c>
      <c r="I2590" s="253">
        <f>161.924-125</f>
        <v>36.924000000000007</v>
      </c>
    </row>
    <row r="2591" spans="1:16" s="215" customFormat="1" ht="27.75" customHeight="1">
      <c r="A2591" s="355" t="s">
        <v>1022</v>
      </c>
      <c r="B2591" s="241" t="s">
        <v>31</v>
      </c>
      <c r="C2591" s="253">
        <f t="shared" si="481"/>
        <v>7</v>
      </c>
      <c r="D2591" s="253">
        <v>0</v>
      </c>
      <c r="E2591" s="253">
        <v>7</v>
      </c>
      <c r="F2591" s="253">
        <v>0</v>
      </c>
      <c r="G2591" s="253">
        <v>0</v>
      </c>
      <c r="H2591" s="253">
        <v>0</v>
      </c>
      <c r="I2591" s="253">
        <v>0</v>
      </c>
    </row>
    <row r="2592" spans="1:16" s="215" customFormat="1">
      <c r="A2592" s="217"/>
      <c r="B2592" s="228" t="s">
        <v>32</v>
      </c>
      <c r="C2592" s="253">
        <f t="shared" si="481"/>
        <v>7</v>
      </c>
      <c r="D2592" s="253">
        <v>0</v>
      </c>
      <c r="E2592" s="253">
        <v>7</v>
      </c>
      <c r="F2592" s="253">
        <v>0</v>
      </c>
      <c r="G2592" s="253">
        <v>0</v>
      </c>
      <c r="H2592" s="253">
        <v>0</v>
      </c>
      <c r="I2592" s="253">
        <v>0</v>
      </c>
    </row>
    <row r="2593" spans="1:9" s="215" customFormat="1" ht="29.25" customHeight="1">
      <c r="A2593" s="355" t="s">
        <v>1023</v>
      </c>
      <c r="B2593" s="241" t="s">
        <v>31</v>
      </c>
      <c r="C2593" s="253">
        <f t="shared" si="481"/>
        <v>153</v>
      </c>
      <c r="D2593" s="253">
        <v>0</v>
      </c>
      <c r="E2593" s="253">
        <f>150+3</f>
        <v>153</v>
      </c>
      <c r="F2593" s="253">
        <v>0</v>
      </c>
      <c r="G2593" s="253">
        <v>0</v>
      </c>
      <c r="H2593" s="253">
        <v>0</v>
      </c>
      <c r="I2593" s="253">
        <v>0</v>
      </c>
    </row>
    <row r="2594" spans="1:9" s="215" customFormat="1">
      <c r="A2594" s="217"/>
      <c r="B2594" s="228" t="s">
        <v>32</v>
      </c>
      <c r="C2594" s="253">
        <f t="shared" si="481"/>
        <v>153</v>
      </c>
      <c r="D2594" s="253">
        <v>0</v>
      </c>
      <c r="E2594" s="253">
        <f>150+3</f>
        <v>153</v>
      </c>
      <c r="F2594" s="253">
        <v>0</v>
      </c>
      <c r="G2594" s="253">
        <v>0</v>
      </c>
      <c r="H2594" s="253">
        <v>0</v>
      </c>
      <c r="I2594" s="253">
        <v>0</v>
      </c>
    </row>
    <row r="2595" spans="1:9" s="260" customFormat="1" ht="28.5">
      <c r="A2595" s="521" t="s">
        <v>1024</v>
      </c>
      <c r="B2595" s="465" t="s">
        <v>31</v>
      </c>
      <c r="C2595" s="307">
        <f t="shared" si="481"/>
        <v>5</v>
      </c>
      <c r="D2595" s="307">
        <f t="shared" ref="D2595:I2596" si="487">D2597</f>
        <v>0</v>
      </c>
      <c r="E2595" s="307">
        <f t="shared" si="487"/>
        <v>5</v>
      </c>
      <c r="F2595" s="307">
        <f t="shared" si="487"/>
        <v>0</v>
      </c>
      <c r="G2595" s="307">
        <f t="shared" si="487"/>
        <v>0</v>
      </c>
      <c r="H2595" s="307">
        <f t="shared" si="487"/>
        <v>0</v>
      </c>
      <c r="I2595" s="307">
        <f t="shared" si="487"/>
        <v>0</v>
      </c>
    </row>
    <row r="2596" spans="1:9" s="260" customFormat="1">
      <c r="A2596" s="341"/>
      <c r="B2596" s="305" t="s">
        <v>32</v>
      </c>
      <c r="C2596" s="307">
        <f t="shared" si="481"/>
        <v>5</v>
      </c>
      <c r="D2596" s="307">
        <f t="shared" si="487"/>
        <v>0</v>
      </c>
      <c r="E2596" s="307">
        <f t="shared" si="487"/>
        <v>5</v>
      </c>
      <c r="F2596" s="307">
        <f t="shared" si="487"/>
        <v>0</v>
      </c>
      <c r="G2596" s="307">
        <f t="shared" si="487"/>
        <v>0</v>
      </c>
      <c r="H2596" s="307">
        <f t="shared" si="487"/>
        <v>0</v>
      </c>
      <c r="I2596" s="307">
        <f t="shared" si="487"/>
        <v>0</v>
      </c>
    </row>
    <row r="2597" spans="1:9" s="215" customFormat="1" ht="14.25" customHeight="1">
      <c r="A2597" s="513" t="s">
        <v>1025</v>
      </c>
      <c r="B2597" s="241" t="s">
        <v>31</v>
      </c>
      <c r="C2597" s="253">
        <f t="shared" si="481"/>
        <v>5</v>
      </c>
      <c r="D2597" s="253">
        <v>0</v>
      </c>
      <c r="E2597" s="253">
        <v>5</v>
      </c>
      <c r="F2597" s="253">
        <v>0</v>
      </c>
      <c r="G2597" s="253">
        <v>0</v>
      </c>
      <c r="H2597" s="253">
        <v>0</v>
      </c>
      <c r="I2597" s="253">
        <v>0</v>
      </c>
    </row>
    <row r="2598" spans="1:9" s="103" customFormat="1">
      <c r="A2598" s="88"/>
      <c r="B2598" s="124" t="s">
        <v>32</v>
      </c>
      <c r="C2598" s="78">
        <f t="shared" si="481"/>
        <v>5</v>
      </c>
      <c r="D2598" s="78">
        <v>0</v>
      </c>
      <c r="E2598" s="78">
        <v>5</v>
      </c>
      <c r="F2598" s="78">
        <v>0</v>
      </c>
      <c r="G2598" s="78">
        <v>0</v>
      </c>
      <c r="H2598" s="78">
        <v>0</v>
      </c>
      <c r="I2598" s="78">
        <v>0</v>
      </c>
    </row>
    <row r="2599" spans="1:9">
      <c r="A2599" s="689" t="s">
        <v>89</v>
      </c>
      <c r="B2599" s="690"/>
      <c r="C2599" s="691"/>
      <c r="D2599" s="691"/>
      <c r="E2599" s="691"/>
      <c r="F2599" s="691"/>
      <c r="G2599" s="691"/>
      <c r="H2599" s="691"/>
      <c r="I2599" s="692"/>
    </row>
    <row r="2600" spans="1:9">
      <c r="A2600" s="11" t="s">
        <v>57</v>
      </c>
      <c r="B2600" s="54" t="s">
        <v>31</v>
      </c>
      <c r="C2600" s="52">
        <f t="shared" ref="C2600:C2703" si="488">D2600+E2600+F2600+G2600+H2600+I2600</f>
        <v>41593.744999999995</v>
      </c>
      <c r="D2600" s="64">
        <f t="shared" ref="D2600:I2601" si="489">D2602</f>
        <v>5326.85</v>
      </c>
      <c r="E2600" s="64">
        <f t="shared" si="489"/>
        <v>35044</v>
      </c>
      <c r="F2600" s="64">
        <f t="shared" si="489"/>
        <v>0</v>
      </c>
      <c r="G2600" s="64">
        <f t="shared" si="489"/>
        <v>0</v>
      </c>
      <c r="H2600" s="64">
        <f t="shared" si="489"/>
        <v>0</v>
      </c>
      <c r="I2600" s="64">
        <f t="shared" si="489"/>
        <v>1222.895</v>
      </c>
    </row>
    <row r="2601" spans="1:9">
      <c r="A2601" s="12" t="s">
        <v>90</v>
      </c>
      <c r="B2601" s="55" t="s">
        <v>32</v>
      </c>
      <c r="C2601" s="52">
        <f t="shared" si="488"/>
        <v>41593.744999999995</v>
      </c>
      <c r="D2601" s="64">
        <f t="shared" si="489"/>
        <v>5326.85</v>
      </c>
      <c r="E2601" s="64">
        <f t="shared" si="489"/>
        <v>35044</v>
      </c>
      <c r="F2601" s="64">
        <f t="shared" si="489"/>
        <v>0</v>
      </c>
      <c r="G2601" s="64">
        <f t="shared" si="489"/>
        <v>0</v>
      </c>
      <c r="H2601" s="64">
        <f t="shared" si="489"/>
        <v>0</v>
      </c>
      <c r="I2601" s="64">
        <f t="shared" si="489"/>
        <v>1222.895</v>
      </c>
    </row>
    <row r="2602" spans="1:9">
      <c r="A2602" s="47" t="s">
        <v>49</v>
      </c>
      <c r="B2602" s="56" t="s">
        <v>31</v>
      </c>
      <c r="C2602" s="52">
        <f t="shared" si="488"/>
        <v>41593.744999999995</v>
      </c>
      <c r="D2602" s="64">
        <f>D2604+D2610</f>
        <v>5326.85</v>
      </c>
      <c r="E2602" s="64">
        <f t="shared" ref="E2602:I2603" si="490">E2604+E2610</f>
        <v>35044</v>
      </c>
      <c r="F2602" s="64">
        <f t="shared" si="490"/>
        <v>0</v>
      </c>
      <c r="G2602" s="64">
        <f t="shared" si="490"/>
        <v>0</v>
      </c>
      <c r="H2602" s="64">
        <f t="shared" si="490"/>
        <v>0</v>
      </c>
      <c r="I2602" s="64">
        <f t="shared" si="490"/>
        <v>1222.895</v>
      </c>
    </row>
    <row r="2603" spans="1:9">
      <c r="A2603" s="12" t="s">
        <v>50</v>
      </c>
      <c r="B2603" s="55" t="s">
        <v>32</v>
      </c>
      <c r="C2603" s="52">
        <f t="shared" si="488"/>
        <v>41593.744999999995</v>
      </c>
      <c r="D2603" s="64">
        <f>D2605+D2611</f>
        <v>5326.85</v>
      </c>
      <c r="E2603" s="64">
        <f t="shared" si="490"/>
        <v>35044</v>
      </c>
      <c r="F2603" s="64">
        <f t="shared" si="490"/>
        <v>0</v>
      </c>
      <c r="G2603" s="64">
        <f t="shared" si="490"/>
        <v>0</v>
      </c>
      <c r="H2603" s="64">
        <f t="shared" si="490"/>
        <v>0</v>
      </c>
      <c r="I2603" s="64">
        <f t="shared" si="490"/>
        <v>1222.895</v>
      </c>
    </row>
    <row r="2604" spans="1:9" ht="28.5">
      <c r="A2604" s="583" t="s">
        <v>144</v>
      </c>
      <c r="B2604" s="3" t="s">
        <v>31</v>
      </c>
      <c r="C2604" s="52">
        <f t="shared" si="488"/>
        <v>21103</v>
      </c>
      <c r="D2604" s="64">
        <f>D2606</f>
        <v>0</v>
      </c>
      <c r="E2604" s="64">
        <f t="shared" ref="E2604:I2607" si="491">E2606</f>
        <v>21103</v>
      </c>
      <c r="F2604" s="64">
        <f t="shared" si="491"/>
        <v>0</v>
      </c>
      <c r="G2604" s="64">
        <f t="shared" si="491"/>
        <v>0</v>
      </c>
      <c r="H2604" s="64">
        <f t="shared" si="491"/>
        <v>0</v>
      </c>
      <c r="I2604" s="64">
        <f t="shared" si="491"/>
        <v>0</v>
      </c>
    </row>
    <row r="2605" spans="1:9">
      <c r="A2605" s="16"/>
      <c r="B2605" s="4" t="s">
        <v>32</v>
      </c>
      <c r="C2605" s="52">
        <f t="shared" si="488"/>
        <v>21103</v>
      </c>
      <c r="D2605" s="64">
        <f>D2607</f>
        <v>0</v>
      </c>
      <c r="E2605" s="64">
        <f t="shared" si="491"/>
        <v>21103</v>
      </c>
      <c r="F2605" s="64">
        <f t="shared" si="491"/>
        <v>0</v>
      </c>
      <c r="G2605" s="64">
        <f t="shared" si="491"/>
        <v>0</v>
      </c>
      <c r="H2605" s="64">
        <f t="shared" si="491"/>
        <v>0</v>
      </c>
      <c r="I2605" s="64">
        <f t="shared" si="491"/>
        <v>0</v>
      </c>
    </row>
    <row r="2606" spans="1:9">
      <c r="A2606" s="229" t="s">
        <v>1026</v>
      </c>
      <c r="B2606" s="3" t="s">
        <v>31</v>
      </c>
      <c r="C2606" s="52">
        <f t="shared" si="488"/>
        <v>21103</v>
      </c>
      <c r="D2606" s="64">
        <f>D2608</f>
        <v>0</v>
      </c>
      <c r="E2606" s="64">
        <f t="shared" si="491"/>
        <v>21103</v>
      </c>
      <c r="F2606" s="64">
        <f t="shared" si="491"/>
        <v>0</v>
      </c>
      <c r="G2606" s="64">
        <f t="shared" si="491"/>
        <v>0</v>
      </c>
      <c r="H2606" s="64">
        <f t="shared" si="491"/>
        <v>0</v>
      </c>
      <c r="I2606" s="64">
        <f t="shared" si="491"/>
        <v>0</v>
      </c>
    </row>
    <row r="2607" spans="1:9">
      <c r="A2607" s="16"/>
      <c r="B2607" s="4" t="s">
        <v>32</v>
      </c>
      <c r="C2607" s="52">
        <f t="shared" si="488"/>
        <v>21103</v>
      </c>
      <c r="D2607" s="64">
        <f>D2609</f>
        <v>0</v>
      </c>
      <c r="E2607" s="64">
        <f t="shared" si="491"/>
        <v>21103</v>
      </c>
      <c r="F2607" s="64">
        <f t="shared" si="491"/>
        <v>0</v>
      </c>
      <c r="G2607" s="64">
        <f t="shared" si="491"/>
        <v>0</v>
      </c>
      <c r="H2607" s="64">
        <f t="shared" si="491"/>
        <v>0</v>
      </c>
      <c r="I2607" s="64">
        <f t="shared" si="491"/>
        <v>0</v>
      </c>
    </row>
    <row r="2608" spans="1:9" ht="31.5">
      <c r="A2608" s="461" t="s">
        <v>1027</v>
      </c>
      <c r="B2608" s="3" t="s">
        <v>31</v>
      </c>
      <c r="C2608" s="52">
        <f t="shared" si="488"/>
        <v>21103</v>
      </c>
      <c r="D2608" s="64">
        <v>0</v>
      </c>
      <c r="E2608" s="64">
        <v>21103</v>
      </c>
      <c r="F2608" s="64">
        <f t="shared" ref="F2608:H2609" si="492">F2614+F2684</f>
        <v>0</v>
      </c>
      <c r="G2608" s="64">
        <f t="shared" si="492"/>
        <v>0</v>
      </c>
      <c r="H2608" s="64">
        <f t="shared" si="492"/>
        <v>0</v>
      </c>
      <c r="I2608" s="64">
        <v>0</v>
      </c>
    </row>
    <row r="2609" spans="1:18">
      <c r="A2609" s="16"/>
      <c r="B2609" s="4" t="s">
        <v>32</v>
      </c>
      <c r="C2609" s="52">
        <f t="shared" si="488"/>
        <v>21103</v>
      </c>
      <c r="D2609" s="64">
        <v>0</v>
      </c>
      <c r="E2609" s="64">
        <v>21103</v>
      </c>
      <c r="F2609" s="64">
        <f t="shared" si="492"/>
        <v>0</v>
      </c>
      <c r="G2609" s="64">
        <f t="shared" si="492"/>
        <v>0</v>
      </c>
      <c r="H2609" s="64">
        <f t="shared" si="492"/>
        <v>0</v>
      </c>
      <c r="I2609" s="64">
        <v>0</v>
      </c>
    </row>
    <row r="2610" spans="1:18">
      <c r="A2610" s="19" t="s">
        <v>39</v>
      </c>
      <c r="B2610" s="3" t="s">
        <v>31</v>
      </c>
      <c r="C2610" s="52">
        <f t="shared" si="488"/>
        <v>20490.744999999999</v>
      </c>
      <c r="D2610" s="64">
        <f t="shared" ref="D2610:I2611" si="493">D2612+D2682</f>
        <v>5326.85</v>
      </c>
      <c r="E2610" s="64">
        <f t="shared" si="493"/>
        <v>13941</v>
      </c>
      <c r="F2610" s="64">
        <f t="shared" si="493"/>
        <v>0</v>
      </c>
      <c r="G2610" s="64">
        <f t="shared" si="493"/>
        <v>0</v>
      </c>
      <c r="H2610" s="64">
        <f t="shared" si="493"/>
        <v>0</v>
      </c>
      <c r="I2610" s="64">
        <f t="shared" si="493"/>
        <v>1222.895</v>
      </c>
    </row>
    <row r="2611" spans="1:18">
      <c r="A2611" s="16"/>
      <c r="B2611" s="4" t="s">
        <v>32</v>
      </c>
      <c r="C2611" s="52">
        <f t="shared" si="488"/>
        <v>20490.744999999999</v>
      </c>
      <c r="D2611" s="64">
        <f t="shared" si="493"/>
        <v>5326.85</v>
      </c>
      <c r="E2611" s="64">
        <f t="shared" si="493"/>
        <v>13941</v>
      </c>
      <c r="F2611" s="64">
        <f t="shared" si="493"/>
        <v>0</v>
      </c>
      <c r="G2611" s="64">
        <f t="shared" si="493"/>
        <v>0</v>
      </c>
      <c r="H2611" s="64">
        <f t="shared" si="493"/>
        <v>0</v>
      </c>
      <c r="I2611" s="64">
        <f t="shared" si="493"/>
        <v>1222.895</v>
      </c>
    </row>
    <row r="2612" spans="1:18">
      <c r="A2612" s="19" t="s">
        <v>40</v>
      </c>
      <c r="B2612" s="3" t="s">
        <v>31</v>
      </c>
      <c r="C2612" s="52">
        <f t="shared" si="488"/>
        <v>6639.1049999999996</v>
      </c>
      <c r="D2612" s="64">
        <f t="shared" ref="D2612:I2613" si="494">D2614</f>
        <v>1861.04</v>
      </c>
      <c r="E2612" s="64">
        <f t="shared" si="494"/>
        <v>4333</v>
      </c>
      <c r="F2612" s="64">
        <f t="shared" si="494"/>
        <v>0</v>
      </c>
      <c r="G2612" s="64">
        <f t="shared" si="494"/>
        <v>0</v>
      </c>
      <c r="H2612" s="64">
        <f t="shared" si="494"/>
        <v>0</v>
      </c>
      <c r="I2612" s="64">
        <f t="shared" si="494"/>
        <v>445.06500000000005</v>
      </c>
    </row>
    <row r="2613" spans="1:18">
      <c r="A2613" s="16"/>
      <c r="B2613" s="4" t="s">
        <v>32</v>
      </c>
      <c r="C2613" s="52">
        <f t="shared" si="488"/>
        <v>6639.1049999999996</v>
      </c>
      <c r="D2613" s="64">
        <f t="shared" si="494"/>
        <v>1861.04</v>
      </c>
      <c r="E2613" s="64">
        <f t="shared" si="494"/>
        <v>4333</v>
      </c>
      <c r="F2613" s="64">
        <f t="shared" si="494"/>
        <v>0</v>
      </c>
      <c r="G2613" s="64">
        <f t="shared" si="494"/>
        <v>0</v>
      </c>
      <c r="H2613" s="64">
        <f t="shared" si="494"/>
        <v>0</v>
      </c>
      <c r="I2613" s="64">
        <f t="shared" si="494"/>
        <v>445.06500000000005</v>
      </c>
    </row>
    <row r="2614" spans="1:18" s="95" customFormat="1">
      <c r="A2614" s="47" t="s">
        <v>992</v>
      </c>
      <c r="B2614" s="98" t="s">
        <v>31</v>
      </c>
      <c r="C2614" s="131">
        <f t="shared" si="488"/>
        <v>6639.1049999999996</v>
      </c>
      <c r="D2614" s="131">
        <f t="shared" ref="D2614:I2615" si="495">D2616+D2626+D2630+D2636+D2648+D2656+D2660+D2668+D2678</f>
        <v>1861.04</v>
      </c>
      <c r="E2614" s="131">
        <f t="shared" si="495"/>
        <v>4333</v>
      </c>
      <c r="F2614" s="131">
        <f t="shared" si="495"/>
        <v>0</v>
      </c>
      <c r="G2614" s="131">
        <f t="shared" si="495"/>
        <v>0</v>
      </c>
      <c r="H2614" s="131">
        <f t="shared" si="495"/>
        <v>0</v>
      </c>
      <c r="I2614" s="131">
        <f t="shared" si="495"/>
        <v>445.06500000000005</v>
      </c>
    </row>
    <row r="2615" spans="1:18" s="95" customFormat="1">
      <c r="A2615" s="136"/>
      <c r="B2615" s="133" t="s">
        <v>32</v>
      </c>
      <c r="C2615" s="131">
        <f t="shared" si="488"/>
        <v>6639.1049999999996</v>
      </c>
      <c r="D2615" s="131">
        <f t="shared" si="495"/>
        <v>1861.04</v>
      </c>
      <c r="E2615" s="131">
        <f t="shared" si="495"/>
        <v>4333</v>
      </c>
      <c r="F2615" s="131">
        <f t="shared" si="495"/>
        <v>0</v>
      </c>
      <c r="G2615" s="131">
        <f t="shared" si="495"/>
        <v>0</v>
      </c>
      <c r="H2615" s="131">
        <f t="shared" si="495"/>
        <v>0</v>
      </c>
      <c r="I2615" s="131">
        <f t="shared" si="495"/>
        <v>445.06500000000005</v>
      </c>
    </row>
    <row r="2616" spans="1:18" s="127" customFormat="1">
      <c r="A2616" s="142" t="s">
        <v>358</v>
      </c>
      <c r="B2616" s="137" t="s">
        <v>31</v>
      </c>
      <c r="C2616" s="126">
        <f t="shared" si="488"/>
        <v>178</v>
      </c>
      <c r="D2616" s="126">
        <f>D2618+D2620+D2622+D2624</f>
        <v>83</v>
      </c>
      <c r="E2616" s="126">
        <f t="shared" ref="E2616:I2617" si="496">E2618+E2620+E2622+E2624</f>
        <v>95</v>
      </c>
      <c r="F2616" s="126">
        <f t="shared" si="496"/>
        <v>0</v>
      </c>
      <c r="G2616" s="126">
        <f t="shared" si="496"/>
        <v>0</v>
      </c>
      <c r="H2616" s="126">
        <f t="shared" si="496"/>
        <v>0</v>
      </c>
      <c r="I2616" s="126">
        <f t="shared" si="496"/>
        <v>0</v>
      </c>
    </row>
    <row r="2617" spans="1:18" s="127" customFormat="1">
      <c r="A2617" s="148"/>
      <c r="B2617" s="138" t="s">
        <v>32</v>
      </c>
      <c r="C2617" s="126">
        <f>D2617+E2617+F2617+G2617+H2617+I2617</f>
        <v>178</v>
      </c>
      <c r="D2617" s="126">
        <f>D2619+D2621+D2623+D2625</f>
        <v>83</v>
      </c>
      <c r="E2617" s="126">
        <f t="shared" si="496"/>
        <v>95</v>
      </c>
      <c r="F2617" s="126">
        <f t="shared" si="496"/>
        <v>0</v>
      </c>
      <c r="G2617" s="126">
        <f t="shared" si="496"/>
        <v>0</v>
      </c>
      <c r="H2617" s="126">
        <f t="shared" si="496"/>
        <v>0</v>
      </c>
      <c r="I2617" s="126">
        <f t="shared" si="496"/>
        <v>0</v>
      </c>
    </row>
    <row r="2618" spans="1:18" s="262" customFormat="1" ht="26.25" customHeight="1">
      <c r="A2618" s="513" t="s">
        <v>1028</v>
      </c>
      <c r="B2618" s="358" t="s">
        <v>31</v>
      </c>
      <c r="C2618" s="205">
        <f t="shared" si="488"/>
        <v>38</v>
      </c>
      <c r="D2618" s="205">
        <v>38</v>
      </c>
      <c r="E2618" s="205">
        <v>0</v>
      </c>
      <c r="F2618" s="205">
        <v>0</v>
      </c>
      <c r="G2618" s="205">
        <v>0</v>
      </c>
      <c r="H2618" s="205">
        <v>0</v>
      </c>
      <c r="I2618" s="205">
        <v>0</v>
      </c>
      <c r="J2618" s="713"/>
      <c r="K2618" s="684"/>
      <c r="L2618" s="684"/>
      <c r="M2618" s="684"/>
      <c r="N2618" s="684"/>
      <c r="O2618" s="684"/>
      <c r="P2618" s="684"/>
    </row>
    <row r="2619" spans="1:18" s="262" customFormat="1" ht="12.75" customHeight="1">
      <c r="A2619" s="204"/>
      <c r="B2619" s="220" t="s">
        <v>32</v>
      </c>
      <c r="C2619" s="205">
        <f t="shared" si="488"/>
        <v>38</v>
      </c>
      <c r="D2619" s="205">
        <v>38</v>
      </c>
      <c r="E2619" s="205">
        <v>0</v>
      </c>
      <c r="F2619" s="205">
        <v>0</v>
      </c>
      <c r="G2619" s="205">
        <v>0</v>
      </c>
      <c r="H2619" s="205">
        <v>0</v>
      </c>
      <c r="I2619" s="205">
        <v>0</v>
      </c>
      <c r="J2619" s="683"/>
      <c r="K2619" s="684"/>
      <c r="L2619" s="684"/>
      <c r="M2619" s="684"/>
      <c r="N2619" s="684"/>
      <c r="O2619" s="684"/>
      <c r="P2619" s="684"/>
    </row>
    <row r="2620" spans="1:18" s="215" customFormat="1" ht="26.25" customHeight="1">
      <c r="A2620" s="360" t="s">
        <v>1029</v>
      </c>
      <c r="B2620" s="230" t="s">
        <v>31</v>
      </c>
      <c r="C2620" s="253">
        <f t="shared" si="488"/>
        <v>26</v>
      </c>
      <c r="D2620" s="253">
        <v>26</v>
      </c>
      <c r="E2620" s="253">
        <v>0</v>
      </c>
      <c r="F2620" s="253">
        <v>0</v>
      </c>
      <c r="G2620" s="253">
        <v>0</v>
      </c>
      <c r="H2620" s="253">
        <v>0</v>
      </c>
      <c r="I2620" s="253">
        <v>0</v>
      </c>
      <c r="J2620" s="713"/>
      <c r="K2620" s="684"/>
      <c r="L2620" s="684"/>
      <c r="M2620" s="684"/>
      <c r="N2620" s="684"/>
      <c r="O2620" s="684"/>
      <c r="P2620" s="684"/>
    </row>
    <row r="2621" spans="1:18" s="262" customFormat="1" ht="12.75" customHeight="1">
      <c r="A2621" s="204"/>
      <c r="B2621" s="220" t="s">
        <v>32</v>
      </c>
      <c r="C2621" s="205">
        <f t="shared" si="488"/>
        <v>26</v>
      </c>
      <c r="D2621" s="205">
        <v>26</v>
      </c>
      <c r="E2621" s="205">
        <v>0</v>
      </c>
      <c r="F2621" s="205">
        <v>0</v>
      </c>
      <c r="G2621" s="205">
        <v>0</v>
      </c>
      <c r="H2621" s="205">
        <v>0</v>
      </c>
      <c r="I2621" s="205">
        <v>0</v>
      </c>
      <c r="J2621" s="683"/>
      <c r="K2621" s="684"/>
      <c r="L2621" s="684"/>
      <c r="M2621" s="684"/>
      <c r="N2621" s="684"/>
      <c r="O2621" s="684"/>
      <c r="P2621" s="684"/>
    </row>
    <row r="2622" spans="1:18" s="262" customFormat="1" ht="41.25" customHeight="1">
      <c r="A2622" s="360" t="s">
        <v>1030</v>
      </c>
      <c r="B2622" s="358" t="s">
        <v>31</v>
      </c>
      <c r="C2622" s="205">
        <f t="shared" si="488"/>
        <v>19</v>
      </c>
      <c r="D2622" s="205">
        <v>19</v>
      </c>
      <c r="E2622" s="205">
        <v>0</v>
      </c>
      <c r="F2622" s="205">
        <v>0</v>
      </c>
      <c r="G2622" s="205">
        <v>0</v>
      </c>
      <c r="H2622" s="205">
        <v>0</v>
      </c>
      <c r="I2622" s="205">
        <v>0</v>
      </c>
      <c r="J2622" s="714"/>
      <c r="K2622" s="715"/>
      <c r="L2622" s="715"/>
      <c r="M2622" s="715"/>
      <c r="N2622" s="715"/>
      <c r="O2622" s="715"/>
      <c r="P2622" s="715"/>
    </row>
    <row r="2623" spans="1:18" s="147" customFormat="1" ht="12.75" customHeight="1">
      <c r="A2623" s="21"/>
      <c r="B2623" s="41" t="s">
        <v>32</v>
      </c>
      <c r="C2623" s="84">
        <f t="shared" si="488"/>
        <v>19</v>
      </c>
      <c r="D2623" s="84">
        <v>19</v>
      </c>
      <c r="E2623" s="84">
        <v>0</v>
      </c>
      <c r="F2623" s="84">
        <v>0</v>
      </c>
      <c r="G2623" s="84">
        <v>0</v>
      </c>
      <c r="H2623" s="84">
        <v>0</v>
      </c>
      <c r="I2623" s="84">
        <v>0</v>
      </c>
      <c r="J2623" s="716"/>
      <c r="K2623" s="715"/>
      <c r="L2623" s="715"/>
      <c r="M2623" s="715"/>
      <c r="N2623" s="715"/>
      <c r="O2623" s="715"/>
      <c r="P2623" s="715"/>
    </row>
    <row r="2624" spans="1:18" s="262" customFormat="1" ht="39.75" customHeight="1">
      <c r="A2624" s="555" t="s">
        <v>1031</v>
      </c>
      <c r="B2624" s="358" t="s">
        <v>31</v>
      </c>
      <c r="C2624" s="205">
        <f t="shared" si="488"/>
        <v>95</v>
      </c>
      <c r="D2624" s="205">
        <v>0</v>
      </c>
      <c r="E2624" s="205">
        <v>95</v>
      </c>
      <c r="F2624" s="205">
        <v>0</v>
      </c>
      <c r="G2624" s="205">
        <v>0</v>
      </c>
      <c r="H2624" s="205">
        <v>0</v>
      </c>
      <c r="I2624" s="205">
        <v>0</v>
      </c>
      <c r="J2624" s="703" t="s">
        <v>1032</v>
      </c>
      <c r="K2624" s="704"/>
      <c r="L2624" s="704"/>
      <c r="M2624" s="704"/>
      <c r="N2624" s="704"/>
      <c r="O2624" s="704"/>
      <c r="P2624" s="704"/>
      <c r="Q2624" s="704"/>
      <c r="R2624" s="704"/>
    </row>
    <row r="2625" spans="1:18" s="262" customFormat="1">
      <c r="A2625" s="204"/>
      <c r="B2625" s="220" t="s">
        <v>32</v>
      </c>
      <c r="C2625" s="205">
        <f t="shared" si="488"/>
        <v>95</v>
      </c>
      <c r="D2625" s="205">
        <v>0</v>
      </c>
      <c r="E2625" s="205">
        <v>95</v>
      </c>
      <c r="F2625" s="205">
        <v>0</v>
      </c>
      <c r="G2625" s="205">
        <v>0</v>
      </c>
      <c r="H2625" s="205">
        <v>0</v>
      </c>
      <c r="I2625" s="205">
        <v>0</v>
      </c>
      <c r="J2625" s="703"/>
      <c r="K2625" s="704"/>
      <c r="L2625" s="704"/>
      <c r="M2625" s="704"/>
      <c r="N2625" s="704"/>
      <c r="O2625" s="704"/>
      <c r="P2625" s="704"/>
      <c r="Q2625" s="704"/>
      <c r="R2625" s="704"/>
    </row>
    <row r="2626" spans="1:18" s="260" customFormat="1">
      <c r="A2626" s="229" t="s">
        <v>440</v>
      </c>
      <c r="B2626" s="237" t="s">
        <v>31</v>
      </c>
      <c r="C2626" s="253">
        <f t="shared" si="488"/>
        <v>118.5</v>
      </c>
      <c r="D2626" s="307">
        <f>D2628</f>
        <v>118.5</v>
      </c>
      <c r="E2626" s="307">
        <f t="shared" ref="E2626:I2627" si="497">E2628</f>
        <v>0</v>
      </c>
      <c r="F2626" s="307">
        <f t="shared" si="497"/>
        <v>0</v>
      </c>
      <c r="G2626" s="307">
        <f t="shared" si="497"/>
        <v>0</v>
      </c>
      <c r="H2626" s="307">
        <f t="shared" si="497"/>
        <v>0</v>
      </c>
      <c r="I2626" s="307">
        <f t="shared" si="497"/>
        <v>0</v>
      </c>
    </row>
    <row r="2627" spans="1:18" s="260" customFormat="1">
      <c r="A2627" s="498"/>
      <c r="B2627" s="238" t="s">
        <v>32</v>
      </c>
      <c r="C2627" s="253">
        <f t="shared" si="488"/>
        <v>118.5</v>
      </c>
      <c r="D2627" s="307">
        <f>D2629</f>
        <v>118.5</v>
      </c>
      <c r="E2627" s="307">
        <f t="shared" si="497"/>
        <v>0</v>
      </c>
      <c r="F2627" s="307">
        <f t="shared" si="497"/>
        <v>0</v>
      </c>
      <c r="G2627" s="307">
        <f t="shared" si="497"/>
        <v>0</v>
      </c>
      <c r="H2627" s="307">
        <f t="shared" si="497"/>
        <v>0</v>
      </c>
      <c r="I2627" s="307">
        <f t="shared" si="497"/>
        <v>0</v>
      </c>
    </row>
    <row r="2628" spans="1:18" s="215" customFormat="1" ht="15" customHeight="1">
      <c r="A2628" s="360" t="s">
        <v>1033</v>
      </c>
      <c r="B2628" s="230" t="s">
        <v>31</v>
      </c>
      <c r="C2628" s="253">
        <f t="shared" si="488"/>
        <v>118.5</v>
      </c>
      <c r="D2628" s="253">
        <v>118.5</v>
      </c>
      <c r="E2628" s="253">
        <v>0</v>
      </c>
      <c r="F2628" s="253">
        <v>0</v>
      </c>
      <c r="G2628" s="253">
        <v>0</v>
      </c>
      <c r="H2628" s="253">
        <v>0</v>
      </c>
      <c r="I2628" s="253">
        <v>0</v>
      </c>
    </row>
    <row r="2629" spans="1:18" s="210" customFormat="1">
      <c r="A2629" s="21"/>
      <c r="B2629" s="41" t="s">
        <v>32</v>
      </c>
      <c r="C2629" s="72">
        <f t="shared" si="488"/>
        <v>118.5</v>
      </c>
      <c r="D2629" s="72">
        <v>118.5</v>
      </c>
      <c r="E2629" s="72">
        <v>0</v>
      </c>
      <c r="F2629" s="72">
        <v>0</v>
      </c>
      <c r="G2629" s="72">
        <v>0</v>
      </c>
      <c r="H2629" s="72">
        <v>0</v>
      </c>
      <c r="I2629" s="72">
        <v>0</v>
      </c>
    </row>
    <row r="2630" spans="1:18" s="95" customFormat="1">
      <c r="A2630" s="232" t="s">
        <v>782</v>
      </c>
      <c r="B2630" s="153" t="s">
        <v>31</v>
      </c>
      <c r="C2630" s="131">
        <f>D2630+E2630+F2630+G2630+H2630+I2630</f>
        <v>3780.375</v>
      </c>
      <c r="D2630" s="131">
        <f>D2632+D2634</f>
        <v>1055.31</v>
      </c>
      <c r="E2630" s="131">
        <f t="shared" ref="E2630:I2631" si="498">E2632+E2634</f>
        <v>2280</v>
      </c>
      <c r="F2630" s="131">
        <f t="shared" si="498"/>
        <v>0</v>
      </c>
      <c r="G2630" s="131">
        <f t="shared" si="498"/>
        <v>0</v>
      </c>
      <c r="H2630" s="131">
        <f t="shared" si="498"/>
        <v>0</v>
      </c>
      <c r="I2630" s="131">
        <f t="shared" si="498"/>
        <v>445.06500000000005</v>
      </c>
    </row>
    <row r="2631" spans="1:18" s="95" customFormat="1">
      <c r="A2631" s="136"/>
      <c r="B2631" s="140" t="s">
        <v>32</v>
      </c>
      <c r="C2631" s="131">
        <f>D2631+E2631+F2631+G2631+H2631+I2631</f>
        <v>3780.375</v>
      </c>
      <c r="D2631" s="131">
        <f>D2633+D2635</f>
        <v>1055.31</v>
      </c>
      <c r="E2631" s="131">
        <f t="shared" si="498"/>
        <v>2280</v>
      </c>
      <c r="F2631" s="131">
        <f t="shared" si="498"/>
        <v>0</v>
      </c>
      <c r="G2631" s="131">
        <f t="shared" si="498"/>
        <v>0</v>
      </c>
      <c r="H2631" s="131">
        <f t="shared" si="498"/>
        <v>0</v>
      </c>
      <c r="I2631" s="131">
        <f t="shared" si="498"/>
        <v>445.06500000000005</v>
      </c>
    </row>
    <row r="2632" spans="1:18" s="262" customFormat="1" ht="25.5">
      <c r="A2632" s="212" t="s">
        <v>1034</v>
      </c>
      <c r="B2632" s="358" t="s">
        <v>31</v>
      </c>
      <c r="C2632" s="205">
        <f t="shared" ref="C2632:C2635" si="499">D2632+E2632+F2632+G2632+H2632+I2632</f>
        <v>3735.375</v>
      </c>
      <c r="D2632" s="205">
        <f>950.81+59.5</f>
        <v>1010.31</v>
      </c>
      <c r="E2632" s="205">
        <f>2140+140</f>
        <v>2280</v>
      </c>
      <c r="F2632" s="205">
        <v>0</v>
      </c>
      <c r="G2632" s="205">
        <v>0</v>
      </c>
      <c r="H2632" s="205">
        <v>0</v>
      </c>
      <c r="I2632" s="205">
        <f>3735.375-1010.31-2280</f>
        <v>445.06500000000005</v>
      </c>
      <c r="J2632" s="705" t="s">
        <v>1035</v>
      </c>
      <c r="K2632" s="652"/>
      <c r="L2632" s="652"/>
      <c r="M2632" s="652"/>
      <c r="N2632" s="652"/>
      <c r="O2632" s="652"/>
      <c r="P2632" s="652"/>
    </row>
    <row r="2633" spans="1:18" s="262" customFormat="1">
      <c r="A2633" s="204"/>
      <c r="B2633" s="220" t="s">
        <v>32</v>
      </c>
      <c r="C2633" s="205">
        <f t="shared" si="499"/>
        <v>3735.375</v>
      </c>
      <c r="D2633" s="205">
        <f>950.81+59.5</f>
        <v>1010.31</v>
      </c>
      <c r="E2633" s="205">
        <f>2140+140</f>
        <v>2280</v>
      </c>
      <c r="F2633" s="205">
        <v>0</v>
      </c>
      <c r="G2633" s="205">
        <v>0</v>
      </c>
      <c r="H2633" s="205">
        <v>0</v>
      </c>
      <c r="I2633" s="205">
        <f>3735.375-1010.31-2280</f>
        <v>445.06500000000005</v>
      </c>
      <c r="J2633" s="706"/>
      <c r="K2633" s="652"/>
      <c r="L2633" s="652"/>
      <c r="M2633" s="652"/>
      <c r="N2633" s="652"/>
      <c r="O2633" s="652"/>
      <c r="P2633" s="652"/>
    </row>
    <row r="2634" spans="1:18" s="262" customFormat="1" ht="25.5">
      <c r="A2634" s="484" t="s">
        <v>1036</v>
      </c>
      <c r="B2634" s="358" t="s">
        <v>31</v>
      </c>
      <c r="C2634" s="205">
        <f t="shared" si="499"/>
        <v>45</v>
      </c>
      <c r="D2634" s="205">
        <v>45</v>
      </c>
      <c r="E2634" s="205">
        <v>0</v>
      </c>
      <c r="F2634" s="205">
        <v>0</v>
      </c>
      <c r="G2634" s="205">
        <v>0</v>
      </c>
      <c r="H2634" s="205">
        <v>0</v>
      </c>
      <c r="I2634" s="205">
        <v>0</v>
      </c>
    </row>
    <row r="2635" spans="1:18" s="210" customFormat="1">
      <c r="A2635" s="204"/>
      <c r="B2635" s="41" t="s">
        <v>32</v>
      </c>
      <c r="C2635" s="72">
        <f t="shared" si="499"/>
        <v>45</v>
      </c>
      <c r="D2635" s="72">
        <v>45</v>
      </c>
      <c r="E2635" s="72">
        <v>0</v>
      </c>
      <c r="F2635" s="72">
        <v>0</v>
      </c>
      <c r="G2635" s="72">
        <v>0</v>
      </c>
      <c r="H2635" s="72">
        <v>0</v>
      </c>
      <c r="I2635" s="72">
        <v>0</v>
      </c>
      <c r="J2635" s="707"/>
      <c r="K2635" s="708"/>
      <c r="L2635" s="708"/>
    </row>
    <row r="2636" spans="1:18" s="95" customFormat="1">
      <c r="A2636" s="58" t="s">
        <v>570</v>
      </c>
      <c r="B2636" s="153" t="s">
        <v>31</v>
      </c>
      <c r="C2636" s="131">
        <f>D2636+E2636+F2636+G2636+H2636+I2636</f>
        <v>117.97</v>
      </c>
      <c r="D2636" s="131">
        <f>D2638+D2640+D2642+D2644+D2646</f>
        <v>117.97</v>
      </c>
      <c r="E2636" s="131">
        <f t="shared" ref="E2636:I2637" si="500">E2638+E2640+E2642+E2644+E2646</f>
        <v>0</v>
      </c>
      <c r="F2636" s="131">
        <f t="shared" si="500"/>
        <v>0</v>
      </c>
      <c r="G2636" s="131">
        <f t="shared" si="500"/>
        <v>0</v>
      </c>
      <c r="H2636" s="131">
        <f t="shared" si="500"/>
        <v>0</v>
      </c>
      <c r="I2636" s="131">
        <f t="shared" si="500"/>
        <v>0</v>
      </c>
    </row>
    <row r="2637" spans="1:18" s="95" customFormat="1">
      <c r="A2637" s="136"/>
      <c r="B2637" s="140" t="s">
        <v>32</v>
      </c>
      <c r="C2637" s="131">
        <f>D2637+E2637+F2637+G2637+H2637+I2637</f>
        <v>117.97</v>
      </c>
      <c r="D2637" s="131">
        <f>D2639+D2641+D2643+D2645+D2647</f>
        <v>117.97</v>
      </c>
      <c r="E2637" s="131">
        <f t="shared" si="500"/>
        <v>0</v>
      </c>
      <c r="F2637" s="131">
        <f t="shared" si="500"/>
        <v>0</v>
      </c>
      <c r="G2637" s="131">
        <f t="shared" si="500"/>
        <v>0</v>
      </c>
      <c r="H2637" s="131">
        <f t="shared" si="500"/>
        <v>0</v>
      </c>
      <c r="I2637" s="131">
        <f t="shared" si="500"/>
        <v>0</v>
      </c>
    </row>
    <row r="2638" spans="1:18" s="215" customFormat="1" ht="15">
      <c r="A2638" s="556" t="s">
        <v>1037</v>
      </c>
      <c r="B2638" s="230" t="s">
        <v>31</v>
      </c>
      <c r="C2638" s="253">
        <f t="shared" ref="C2638:C2647" si="501">D2638+E2638+F2638+G2638+H2638+I2638</f>
        <v>17</v>
      </c>
      <c r="D2638" s="253">
        <v>17</v>
      </c>
      <c r="E2638" s="253">
        <v>0</v>
      </c>
      <c r="F2638" s="253">
        <v>0</v>
      </c>
      <c r="G2638" s="253">
        <v>0</v>
      </c>
      <c r="H2638" s="253">
        <v>0</v>
      </c>
      <c r="I2638" s="253">
        <v>0</v>
      </c>
      <c r="J2638" s="699"/>
      <c r="K2638" s="700"/>
      <c r="L2638" s="700"/>
      <c r="M2638" s="700"/>
      <c r="N2638" s="700"/>
      <c r="O2638" s="700"/>
    </row>
    <row r="2639" spans="1:18" s="215" customFormat="1">
      <c r="A2639" s="217"/>
      <c r="B2639" s="221" t="s">
        <v>32</v>
      </c>
      <c r="C2639" s="253">
        <f t="shared" si="501"/>
        <v>17</v>
      </c>
      <c r="D2639" s="253">
        <v>17</v>
      </c>
      <c r="E2639" s="253">
        <v>0</v>
      </c>
      <c r="F2639" s="253">
        <v>0</v>
      </c>
      <c r="G2639" s="253">
        <v>0</v>
      </c>
      <c r="H2639" s="253">
        <v>0</v>
      </c>
      <c r="I2639" s="253">
        <v>0</v>
      </c>
      <c r="J2639" s="699"/>
      <c r="K2639" s="700"/>
      <c r="L2639" s="700"/>
      <c r="M2639" s="700"/>
      <c r="N2639" s="700"/>
      <c r="O2639" s="700"/>
    </row>
    <row r="2640" spans="1:18" s="215" customFormat="1" ht="15">
      <c r="A2640" s="557" t="s">
        <v>1038</v>
      </c>
      <c r="B2640" s="230" t="s">
        <v>31</v>
      </c>
      <c r="C2640" s="253">
        <f t="shared" si="501"/>
        <v>8</v>
      </c>
      <c r="D2640" s="253">
        <v>8</v>
      </c>
      <c r="E2640" s="253">
        <v>0</v>
      </c>
      <c r="F2640" s="253">
        <v>0</v>
      </c>
      <c r="G2640" s="253">
        <v>0</v>
      </c>
      <c r="H2640" s="253">
        <v>0</v>
      </c>
      <c r="I2640" s="253">
        <v>0</v>
      </c>
      <c r="J2640" s="699"/>
      <c r="K2640" s="700"/>
      <c r="L2640" s="700"/>
      <c r="M2640" s="700"/>
      <c r="N2640" s="700"/>
      <c r="O2640" s="700"/>
    </row>
    <row r="2641" spans="1:15" s="215" customFormat="1">
      <c r="A2641" s="217"/>
      <c r="B2641" s="221" t="s">
        <v>32</v>
      </c>
      <c r="C2641" s="253">
        <f t="shared" si="501"/>
        <v>8</v>
      </c>
      <c r="D2641" s="253">
        <v>8</v>
      </c>
      <c r="E2641" s="253">
        <v>0</v>
      </c>
      <c r="F2641" s="253">
        <v>0</v>
      </c>
      <c r="G2641" s="253">
        <v>0</v>
      </c>
      <c r="H2641" s="253">
        <v>0</v>
      </c>
      <c r="I2641" s="253">
        <v>0</v>
      </c>
      <c r="J2641" s="699"/>
      <c r="K2641" s="700"/>
      <c r="L2641" s="700"/>
      <c r="M2641" s="700"/>
      <c r="N2641" s="700"/>
      <c r="O2641" s="700"/>
    </row>
    <row r="2642" spans="1:15" s="215" customFormat="1" ht="25.5">
      <c r="A2642" s="499" t="s">
        <v>1039</v>
      </c>
      <c r="B2642" s="230" t="s">
        <v>31</v>
      </c>
      <c r="C2642" s="253">
        <f t="shared" si="501"/>
        <v>5.47</v>
      </c>
      <c r="D2642" s="253">
        <f>0.3+5.17</f>
        <v>5.47</v>
      </c>
      <c r="E2642" s="253">
        <v>0</v>
      </c>
      <c r="F2642" s="253">
        <v>0</v>
      </c>
      <c r="G2642" s="253">
        <v>0</v>
      </c>
      <c r="H2642" s="253">
        <v>0</v>
      </c>
      <c r="I2642" s="253">
        <v>0</v>
      </c>
      <c r="J2642" s="701"/>
      <c r="K2642" s="702"/>
      <c r="L2642" s="702"/>
      <c r="M2642" s="702"/>
      <c r="N2642" s="702"/>
      <c r="O2642" s="702"/>
    </row>
    <row r="2643" spans="1:15" s="20" customFormat="1">
      <c r="A2643" s="217"/>
      <c r="B2643" s="55" t="s">
        <v>32</v>
      </c>
      <c r="C2643" s="64">
        <f t="shared" si="501"/>
        <v>5.47</v>
      </c>
      <c r="D2643" s="64">
        <f>0.3+5.17</f>
        <v>5.47</v>
      </c>
      <c r="E2643" s="64">
        <v>0</v>
      </c>
      <c r="F2643" s="64">
        <v>0</v>
      </c>
      <c r="G2643" s="64">
        <v>0</v>
      </c>
      <c r="H2643" s="64">
        <v>0</v>
      </c>
      <c r="I2643" s="64">
        <v>0</v>
      </c>
      <c r="J2643" s="701"/>
      <c r="K2643" s="702"/>
      <c r="L2643" s="702"/>
      <c r="M2643" s="702"/>
      <c r="N2643" s="702"/>
      <c r="O2643" s="702"/>
    </row>
    <row r="2644" spans="1:15" s="215" customFormat="1" ht="15">
      <c r="A2644" s="444" t="s">
        <v>1040</v>
      </c>
      <c r="B2644" s="230" t="s">
        <v>31</v>
      </c>
      <c r="C2644" s="253">
        <f t="shared" si="501"/>
        <v>85</v>
      </c>
      <c r="D2644" s="253">
        <v>85</v>
      </c>
      <c r="E2644" s="253">
        <v>0</v>
      </c>
      <c r="F2644" s="253">
        <v>0</v>
      </c>
      <c r="G2644" s="253">
        <v>0</v>
      </c>
      <c r="H2644" s="253">
        <v>0</v>
      </c>
      <c r="I2644" s="253">
        <v>0</v>
      </c>
      <c r="J2644" s="699"/>
      <c r="K2644" s="700"/>
      <c r="L2644" s="700"/>
      <c r="M2644" s="700"/>
      <c r="N2644" s="700"/>
      <c r="O2644" s="700"/>
    </row>
    <row r="2645" spans="1:15" s="215" customFormat="1">
      <c r="A2645" s="217"/>
      <c r="B2645" s="221" t="s">
        <v>32</v>
      </c>
      <c r="C2645" s="253">
        <f t="shared" si="501"/>
        <v>85</v>
      </c>
      <c r="D2645" s="253">
        <v>85</v>
      </c>
      <c r="E2645" s="253">
        <v>0</v>
      </c>
      <c r="F2645" s="253">
        <v>0</v>
      </c>
      <c r="G2645" s="253">
        <v>0</v>
      </c>
      <c r="H2645" s="253">
        <v>0</v>
      </c>
      <c r="I2645" s="253">
        <v>0</v>
      </c>
      <c r="J2645" s="699"/>
      <c r="K2645" s="700"/>
      <c r="L2645" s="700"/>
      <c r="M2645" s="700"/>
      <c r="N2645" s="700"/>
      <c r="O2645" s="700"/>
    </row>
    <row r="2646" spans="1:15" s="215" customFormat="1" ht="15">
      <c r="A2646" s="444" t="s">
        <v>1041</v>
      </c>
      <c r="B2646" s="230" t="s">
        <v>31</v>
      </c>
      <c r="C2646" s="253">
        <f t="shared" si="501"/>
        <v>2.5</v>
      </c>
      <c r="D2646" s="253">
        <v>2.5</v>
      </c>
      <c r="E2646" s="253">
        <v>0</v>
      </c>
      <c r="F2646" s="253">
        <v>0</v>
      </c>
      <c r="G2646" s="253">
        <v>0</v>
      </c>
      <c r="H2646" s="253">
        <v>0</v>
      </c>
      <c r="I2646" s="253">
        <v>0</v>
      </c>
      <c r="J2646" s="699"/>
      <c r="K2646" s="700"/>
      <c r="L2646" s="700"/>
      <c r="M2646" s="700"/>
      <c r="N2646" s="700"/>
      <c r="O2646" s="700"/>
    </row>
    <row r="2647" spans="1:15" s="215" customFormat="1">
      <c r="A2647" s="217"/>
      <c r="B2647" s="221" t="s">
        <v>32</v>
      </c>
      <c r="C2647" s="253">
        <f t="shared" si="501"/>
        <v>2.5</v>
      </c>
      <c r="D2647" s="253">
        <v>2.5</v>
      </c>
      <c r="E2647" s="253">
        <v>0</v>
      </c>
      <c r="F2647" s="253">
        <v>0</v>
      </c>
      <c r="G2647" s="253">
        <v>0</v>
      </c>
      <c r="H2647" s="253">
        <v>0</v>
      </c>
      <c r="I2647" s="253">
        <v>0</v>
      </c>
      <c r="J2647" s="699"/>
      <c r="K2647" s="700"/>
      <c r="L2647" s="700"/>
      <c r="M2647" s="700"/>
      <c r="N2647" s="700"/>
      <c r="O2647" s="700"/>
    </row>
    <row r="2648" spans="1:15" s="260" customFormat="1">
      <c r="A2648" s="289" t="s">
        <v>1042</v>
      </c>
      <c r="B2648" s="237" t="s">
        <v>31</v>
      </c>
      <c r="C2648" s="307">
        <f>D2648+E2648+F2648+G2648+H2648+I2648</f>
        <v>209.13</v>
      </c>
      <c r="D2648" s="307">
        <f>D2650+D2652+D2654</f>
        <v>194.13</v>
      </c>
      <c r="E2648" s="307">
        <f t="shared" ref="E2648:I2649" si="502">E2650+E2652+E2654</f>
        <v>15</v>
      </c>
      <c r="F2648" s="307">
        <f t="shared" si="502"/>
        <v>0</v>
      </c>
      <c r="G2648" s="307">
        <f t="shared" si="502"/>
        <v>0</v>
      </c>
      <c r="H2648" s="307">
        <f t="shared" si="502"/>
        <v>0</v>
      </c>
      <c r="I2648" s="307">
        <f t="shared" si="502"/>
        <v>0</v>
      </c>
      <c r="J2648" s="501"/>
      <c r="K2648" s="501"/>
      <c r="L2648" s="501"/>
      <c r="M2648" s="501"/>
      <c r="N2648" s="501"/>
    </row>
    <row r="2649" spans="1:15" s="260" customFormat="1">
      <c r="A2649" s="239"/>
      <c r="B2649" s="238" t="s">
        <v>32</v>
      </c>
      <c r="C2649" s="307">
        <f>D2649+E2649+F2649+G2649+H2649+I2649</f>
        <v>209.13</v>
      </c>
      <c r="D2649" s="307">
        <f>D2651+D2653+D2655</f>
        <v>194.13</v>
      </c>
      <c r="E2649" s="307">
        <f t="shared" si="502"/>
        <v>15</v>
      </c>
      <c r="F2649" s="307">
        <f t="shared" si="502"/>
        <v>0</v>
      </c>
      <c r="G2649" s="307">
        <f t="shared" si="502"/>
        <v>0</v>
      </c>
      <c r="H2649" s="307">
        <f t="shared" si="502"/>
        <v>0</v>
      </c>
      <c r="I2649" s="307">
        <f t="shared" si="502"/>
        <v>0</v>
      </c>
      <c r="J2649" s="501"/>
      <c r="K2649" s="501"/>
      <c r="L2649" s="501"/>
      <c r="M2649" s="501"/>
      <c r="N2649" s="501"/>
    </row>
    <row r="2650" spans="1:15" s="215" customFormat="1" ht="15">
      <c r="A2650" s="500" t="s">
        <v>1043</v>
      </c>
      <c r="B2650" s="230" t="s">
        <v>31</v>
      </c>
      <c r="C2650" s="253">
        <f t="shared" ref="C2650:C2655" si="503">D2650+E2650+F2650+G2650+H2650+I2650</f>
        <v>174.5</v>
      </c>
      <c r="D2650" s="253">
        <v>174.5</v>
      </c>
      <c r="E2650" s="253">
        <v>0</v>
      </c>
      <c r="F2650" s="253">
        <v>0</v>
      </c>
      <c r="G2650" s="253">
        <v>0</v>
      </c>
      <c r="H2650" s="253">
        <v>0</v>
      </c>
      <c r="I2650" s="253">
        <v>0</v>
      </c>
      <c r="J2650" s="699" t="s">
        <v>1044</v>
      </c>
      <c r="K2650" s="700"/>
      <c r="L2650" s="700"/>
      <c r="M2650" s="700"/>
      <c r="N2650" s="700"/>
      <c r="O2650" s="700"/>
    </row>
    <row r="2651" spans="1:15" s="215" customFormat="1">
      <c r="A2651" s="217"/>
      <c r="B2651" s="221" t="s">
        <v>32</v>
      </c>
      <c r="C2651" s="253">
        <f t="shared" si="503"/>
        <v>174.5</v>
      </c>
      <c r="D2651" s="253">
        <v>174.5</v>
      </c>
      <c r="E2651" s="253">
        <v>0</v>
      </c>
      <c r="F2651" s="253">
        <v>0</v>
      </c>
      <c r="G2651" s="253">
        <v>0</v>
      </c>
      <c r="H2651" s="253">
        <v>0</v>
      </c>
      <c r="I2651" s="253">
        <v>0</v>
      </c>
      <c r="J2651" s="699"/>
      <c r="K2651" s="700"/>
      <c r="L2651" s="700"/>
      <c r="M2651" s="700"/>
      <c r="N2651" s="700"/>
      <c r="O2651" s="700"/>
    </row>
    <row r="2652" spans="1:15" s="215" customFormat="1" ht="30" customHeight="1">
      <c r="A2652" s="502" t="s">
        <v>1045</v>
      </c>
      <c r="B2652" s="230" t="s">
        <v>31</v>
      </c>
      <c r="C2652" s="253">
        <f t="shared" si="503"/>
        <v>19.63</v>
      </c>
      <c r="D2652" s="253">
        <v>19.63</v>
      </c>
      <c r="E2652" s="253">
        <v>0</v>
      </c>
      <c r="F2652" s="253">
        <v>0</v>
      </c>
      <c r="G2652" s="253">
        <v>0</v>
      </c>
      <c r="H2652" s="253">
        <v>0</v>
      </c>
      <c r="I2652" s="253">
        <v>0</v>
      </c>
      <c r="J2652" s="701" t="s">
        <v>1046</v>
      </c>
      <c r="K2652" s="702"/>
      <c r="L2652" s="702"/>
      <c r="M2652" s="702"/>
      <c r="N2652" s="702"/>
      <c r="O2652" s="702"/>
    </row>
    <row r="2653" spans="1:15" s="20" customFormat="1">
      <c r="A2653" s="217"/>
      <c r="B2653" s="55" t="s">
        <v>32</v>
      </c>
      <c r="C2653" s="64">
        <f t="shared" si="503"/>
        <v>19.63</v>
      </c>
      <c r="D2653" s="64">
        <v>19.63</v>
      </c>
      <c r="E2653" s="64">
        <v>0</v>
      </c>
      <c r="F2653" s="64">
        <v>0</v>
      </c>
      <c r="G2653" s="64">
        <v>0</v>
      </c>
      <c r="H2653" s="64">
        <v>0</v>
      </c>
      <c r="I2653" s="64">
        <v>0</v>
      </c>
      <c r="J2653" s="701"/>
      <c r="K2653" s="702"/>
      <c r="L2653" s="702"/>
      <c r="M2653" s="702"/>
      <c r="N2653" s="702"/>
      <c r="O2653" s="702"/>
    </row>
    <row r="2654" spans="1:15" s="215" customFormat="1" ht="13.5" customHeight="1">
      <c r="A2654" s="596" t="s">
        <v>1047</v>
      </c>
      <c r="B2654" s="230" t="s">
        <v>31</v>
      </c>
      <c r="C2654" s="253">
        <f t="shared" si="503"/>
        <v>15</v>
      </c>
      <c r="D2654" s="253">
        <v>0</v>
      </c>
      <c r="E2654" s="253">
        <v>15</v>
      </c>
      <c r="F2654" s="253">
        <v>0</v>
      </c>
      <c r="G2654" s="253">
        <v>0</v>
      </c>
      <c r="H2654" s="253">
        <v>0</v>
      </c>
      <c r="I2654" s="253">
        <v>0</v>
      </c>
      <c r="J2654" s="701" t="s">
        <v>1046</v>
      </c>
      <c r="K2654" s="702"/>
      <c r="L2654" s="702"/>
      <c r="M2654" s="702"/>
      <c r="N2654" s="702"/>
      <c r="O2654" s="702"/>
    </row>
    <row r="2655" spans="1:15" s="20" customFormat="1">
      <c r="A2655" s="217"/>
      <c r="B2655" s="55" t="s">
        <v>32</v>
      </c>
      <c r="C2655" s="64">
        <f t="shared" si="503"/>
        <v>15</v>
      </c>
      <c r="D2655" s="64">
        <v>0</v>
      </c>
      <c r="E2655" s="64">
        <v>15</v>
      </c>
      <c r="F2655" s="64">
        <v>0</v>
      </c>
      <c r="G2655" s="64">
        <v>0</v>
      </c>
      <c r="H2655" s="64">
        <v>0</v>
      </c>
      <c r="I2655" s="64">
        <v>0</v>
      </c>
      <c r="J2655" s="701"/>
      <c r="K2655" s="702"/>
      <c r="L2655" s="702"/>
      <c r="M2655" s="702"/>
      <c r="N2655" s="702"/>
      <c r="O2655" s="702"/>
    </row>
    <row r="2656" spans="1:15" s="127" customFormat="1">
      <c r="A2656" s="229" t="s">
        <v>528</v>
      </c>
      <c r="B2656" s="137" t="s">
        <v>31</v>
      </c>
      <c r="C2656" s="126">
        <f>D2656+E2656+F2656+G2656+H2656+I2656</f>
        <v>177.13</v>
      </c>
      <c r="D2656" s="126">
        <f>D2658</f>
        <v>177.13</v>
      </c>
      <c r="E2656" s="126">
        <f t="shared" ref="E2656:I2657" si="504">E2658</f>
        <v>0</v>
      </c>
      <c r="F2656" s="126">
        <f t="shared" si="504"/>
        <v>0</v>
      </c>
      <c r="G2656" s="126">
        <f t="shared" si="504"/>
        <v>0</v>
      </c>
      <c r="H2656" s="126">
        <f t="shared" si="504"/>
        <v>0</v>
      </c>
      <c r="I2656" s="126">
        <f t="shared" si="504"/>
        <v>0</v>
      </c>
      <c r="J2656" s="292"/>
      <c r="K2656" s="292"/>
      <c r="L2656" s="292"/>
      <c r="M2656" s="292"/>
      <c r="N2656" s="292"/>
    </row>
    <row r="2657" spans="1:16" s="127" customFormat="1">
      <c r="A2657" s="148"/>
      <c r="B2657" s="138" t="s">
        <v>32</v>
      </c>
      <c r="C2657" s="126">
        <f>D2657+E2657+F2657+G2657+H2657+I2657</f>
        <v>177.13</v>
      </c>
      <c r="D2657" s="126">
        <f>D2659</f>
        <v>177.13</v>
      </c>
      <c r="E2657" s="126">
        <f t="shared" si="504"/>
        <v>0</v>
      </c>
      <c r="F2657" s="126">
        <f t="shared" si="504"/>
        <v>0</v>
      </c>
      <c r="G2657" s="126">
        <f t="shared" si="504"/>
        <v>0</v>
      </c>
      <c r="H2657" s="126">
        <f t="shared" si="504"/>
        <v>0</v>
      </c>
      <c r="I2657" s="126">
        <f t="shared" si="504"/>
        <v>0</v>
      </c>
      <c r="J2657" s="292"/>
      <c r="K2657" s="292"/>
      <c r="L2657" s="292"/>
      <c r="M2657" s="292"/>
      <c r="N2657" s="292"/>
    </row>
    <row r="2658" spans="1:16" s="215" customFormat="1" ht="25.5">
      <c r="A2658" s="503" t="s">
        <v>1048</v>
      </c>
      <c r="B2658" s="230" t="s">
        <v>31</v>
      </c>
      <c r="C2658" s="253">
        <f t="shared" ref="C2658:C2659" si="505">D2658+E2658+F2658+G2658+H2658+I2658</f>
        <v>177.13</v>
      </c>
      <c r="D2658" s="253">
        <v>177.13</v>
      </c>
      <c r="E2658" s="253">
        <v>0</v>
      </c>
      <c r="F2658" s="253">
        <v>0</v>
      </c>
      <c r="G2658" s="253">
        <v>0</v>
      </c>
      <c r="H2658" s="253">
        <v>0</v>
      </c>
      <c r="I2658" s="253">
        <v>0</v>
      </c>
      <c r="J2658" s="701"/>
      <c r="K2658" s="702"/>
      <c r="L2658" s="702"/>
      <c r="M2658" s="702"/>
      <c r="N2658" s="702"/>
      <c r="O2658" s="702"/>
    </row>
    <row r="2659" spans="1:16" s="20" customFormat="1">
      <c r="A2659" s="217"/>
      <c r="B2659" s="55" t="s">
        <v>32</v>
      </c>
      <c r="C2659" s="64">
        <f t="shared" si="505"/>
        <v>177.13</v>
      </c>
      <c r="D2659" s="64">
        <v>177.13</v>
      </c>
      <c r="E2659" s="64">
        <v>0</v>
      </c>
      <c r="F2659" s="64">
        <v>0</v>
      </c>
      <c r="G2659" s="64">
        <v>0</v>
      </c>
      <c r="H2659" s="64">
        <v>0</v>
      </c>
      <c r="I2659" s="64">
        <v>0</v>
      </c>
      <c r="J2659" s="701"/>
      <c r="K2659" s="702"/>
      <c r="L2659" s="702"/>
      <c r="M2659" s="702"/>
      <c r="N2659" s="702"/>
      <c r="O2659" s="702"/>
    </row>
    <row r="2660" spans="1:16" s="127" customFormat="1" ht="14.25">
      <c r="A2660" s="558" t="s">
        <v>1049</v>
      </c>
      <c r="B2660" s="137" t="s">
        <v>31</v>
      </c>
      <c r="C2660" s="126">
        <f>D2660+E2660+F2660+G2660+H2660+I2660</f>
        <v>530</v>
      </c>
      <c r="D2660" s="126">
        <f>D2662+D2664+D2666</f>
        <v>80</v>
      </c>
      <c r="E2660" s="126">
        <f t="shared" ref="E2660:I2661" si="506">E2662+E2664+E2666</f>
        <v>450</v>
      </c>
      <c r="F2660" s="126">
        <f t="shared" si="506"/>
        <v>0</v>
      </c>
      <c r="G2660" s="126">
        <f t="shared" si="506"/>
        <v>0</v>
      </c>
      <c r="H2660" s="126">
        <f t="shared" si="506"/>
        <v>0</v>
      </c>
      <c r="I2660" s="126">
        <f t="shared" si="506"/>
        <v>0</v>
      </c>
      <c r="J2660" s="292"/>
      <c r="K2660" s="292"/>
      <c r="L2660" s="292"/>
      <c r="M2660" s="292"/>
      <c r="N2660" s="292"/>
    </row>
    <row r="2661" spans="1:16" s="127" customFormat="1">
      <c r="A2661" s="148"/>
      <c r="B2661" s="138" t="s">
        <v>32</v>
      </c>
      <c r="C2661" s="126">
        <f>D2661+E2661+F2661+G2661+H2661+I2661</f>
        <v>530</v>
      </c>
      <c r="D2661" s="126">
        <f>D2663+D2665+D2667</f>
        <v>80</v>
      </c>
      <c r="E2661" s="126">
        <f t="shared" si="506"/>
        <v>450</v>
      </c>
      <c r="F2661" s="126">
        <f t="shared" si="506"/>
        <v>0</v>
      </c>
      <c r="G2661" s="126">
        <f t="shared" si="506"/>
        <v>0</v>
      </c>
      <c r="H2661" s="126">
        <f t="shared" si="506"/>
        <v>0</v>
      </c>
      <c r="I2661" s="126">
        <f t="shared" si="506"/>
        <v>0</v>
      </c>
      <c r="J2661" s="292"/>
      <c r="K2661" s="292"/>
      <c r="L2661" s="292"/>
      <c r="M2661" s="292"/>
      <c r="N2661" s="292"/>
    </row>
    <row r="2662" spans="1:16" s="215" customFormat="1" ht="25.5" customHeight="1">
      <c r="A2662" s="504" t="s">
        <v>1050</v>
      </c>
      <c r="B2662" s="230" t="s">
        <v>31</v>
      </c>
      <c r="C2662" s="253">
        <f t="shared" ref="C2662:C2681" si="507">D2662+E2662+F2662+G2662+H2662+I2662</f>
        <v>80</v>
      </c>
      <c r="D2662" s="253">
        <v>80</v>
      </c>
      <c r="E2662" s="253">
        <v>0</v>
      </c>
      <c r="F2662" s="253">
        <v>0</v>
      </c>
      <c r="G2662" s="253">
        <v>0</v>
      </c>
      <c r="H2662" s="253">
        <v>0</v>
      </c>
      <c r="I2662" s="253">
        <v>0</v>
      </c>
      <c r="J2662" s="699"/>
      <c r="K2662" s="700"/>
      <c r="L2662" s="700"/>
      <c r="M2662" s="700"/>
      <c r="N2662" s="700"/>
      <c r="O2662" s="700"/>
    </row>
    <row r="2663" spans="1:16" s="215" customFormat="1">
      <c r="A2663" s="217"/>
      <c r="B2663" s="221" t="s">
        <v>32</v>
      </c>
      <c r="C2663" s="253">
        <f t="shared" si="507"/>
        <v>80</v>
      </c>
      <c r="D2663" s="253">
        <v>80</v>
      </c>
      <c r="E2663" s="253">
        <v>0</v>
      </c>
      <c r="F2663" s="253">
        <v>0</v>
      </c>
      <c r="G2663" s="253">
        <v>0</v>
      </c>
      <c r="H2663" s="253">
        <v>0</v>
      </c>
      <c r="I2663" s="253">
        <v>0</v>
      </c>
      <c r="J2663" s="699"/>
      <c r="K2663" s="700"/>
      <c r="L2663" s="700"/>
      <c r="M2663" s="700"/>
      <c r="N2663" s="700"/>
      <c r="O2663" s="700"/>
    </row>
    <row r="2664" spans="1:16" s="215" customFormat="1" ht="14.25" customHeight="1">
      <c r="A2664" s="512" t="s">
        <v>1051</v>
      </c>
      <c r="B2664" s="230" t="s">
        <v>31</v>
      </c>
      <c r="C2664" s="253">
        <f t="shared" si="507"/>
        <v>350</v>
      </c>
      <c r="D2664" s="253">
        <v>0</v>
      </c>
      <c r="E2664" s="253">
        <v>350</v>
      </c>
      <c r="F2664" s="253">
        <v>0</v>
      </c>
      <c r="G2664" s="253">
        <v>0</v>
      </c>
      <c r="H2664" s="253">
        <v>0</v>
      </c>
      <c r="I2664" s="253">
        <v>0</v>
      </c>
      <c r="J2664" s="701"/>
      <c r="K2664" s="702"/>
      <c r="L2664" s="702"/>
      <c r="M2664" s="702"/>
      <c r="N2664" s="702"/>
      <c r="O2664" s="702"/>
    </row>
    <row r="2665" spans="1:16" s="20" customFormat="1">
      <c r="A2665" s="217"/>
      <c r="B2665" s="55" t="s">
        <v>32</v>
      </c>
      <c r="C2665" s="64">
        <f t="shared" si="507"/>
        <v>350</v>
      </c>
      <c r="D2665" s="64">
        <v>0</v>
      </c>
      <c r="E2665" s="64">
        <v>350</v>
      </c>
      <c r="F2665" s="64">
        <v>0</v>
      </c>
      <c r="G2665" s="64">
        <v>0</v>
      </c>
      <c r="H2665" s="64">
        <v>0</v>
      </c>
      <c r="I2665" s="64">
        <v>0</v>
      </c>
      <c r="J2665" s="701"/>
      <c r="K2665" s="702"/>
      <c r="L2665" s="702"/>
      <c r="M2665" s="702"/>
      <c r="N2665" s="702"/>
      <c r="O2665" s="702"/>
    </row>
    <row r="2666" spans="1:16" s="215" customFormat="1" ht="25.5" customHeight="1">
      <c r="A2666" s="504" t="s">
        <v>1052</v>
      </c>
      <c r="B2666" s="230" t="s">
        <v>31</v>
      </c>
      <c r="C2666" s="253">
        <f t="shared" si="507"/>
        <v>100</v>
      </c>
      <c r="D2666" s="253">
        <v>0</v>
      </c>
      <c r="E2666" s="253">
        <v>100</v>
      </c>
      <c r="F2666" s="253">
        <v>0</v>
      </c>
      <c r="G2666" s="253">
        <v>0</v>
      </c>
      <c r="H2666" s="253">
        <v>0</v>
      </c>
      <c r="I2666" s="253">
        <v>0</v>
      </c>
      <c r="J2666" s="699"/>
      <c r="K2666" s="700"/>
      <c r="L2666" s="700"/>
      <c r="M2666" s="700"/>
      <c r="N2666" s="700"/>
      <c r="O2666" s="700"/>
    </row>
    <row r="2667" spans="1:16" s="215" customFormat="1">
      <c r="A2667" s="217"/>
      <c r="B2667" s="221" t="s">
        <v>32</v>
      </c>
      <c r="C2667" s="253">
        <f t="shared" si="507"/>
        <v>100</v>
      </c>
      <c r="D2667" s="253">
        <v>0</v>
      </c>
      <c r="E2667" s="253">
        <v>100</v>
      </c>
      <c r="F2667" s="253">
        <v>0</v>
      </c>
      <c r="G2667" s="253">
        <v>0</v>
      </c>
      <c r="H2667" s="253">
        <v>0</v>
      </c>
      <c r="I2667" s="253">
        <v>0</v>
      </c>
      <c r="J2667" s="699"/>
      <c r="K2667" s="700"/>
      <c r="L2667" s="700"/>
      <c r="M2667" s="700"/>
      <c r="N2667" s="700"/>
      <c r="O2667" s="700"/>
    </row>
    <row r="2668" spans="1:16" s="127" customFormat="1" ht="25.5">
      <c r="A2668" s="149" t="s">
        <v>1053</v>
      </c>
      <c r="B2668" s="137" t="s">
        <v>31</v>
      </c>
      <c r="C2668" s="126">
        <f t="shared" si="507"/>
        <v>271</v>
      </c>
      <c r="D2668" s="126">
        <f>D2670+D2672+D2674+D2676</f>
        <v>35</v>
      </c>
      <c r="E2668" s="126">
        <f t="shared" ref="E2668:I2669" si="508">E2670+E2672+E2674+E2676</f>
        <v>236</v>
      </c>
      <c r="F2668" s="126">
        <f t="shared" si="508"/>
        <v>0</v>
      </c>
      <c r="G2668" s="126">
        <f t="shared" si="508"/>
        <v>0</v>
      </c>
      <c r="H2668" s="126">
        <f t="shared" si="508"/>
        <v>0</v>
      </c>
      <c r="I2668" s="126">
        <f t="shared" si="508"/>
        <v>0</v>
      </c>
    </row>
    <row r="2669" spans="1:16" s="127" customFormat="1">
      <c r="A2669" s="148"/>
      <c r="B2669" s="138" t="s">
        <v>32</v>
      </c>
      <c r="C2669" s="126">
        <f t="shared" si="507"/>
        <v>271</v>
      </c>
      <c r="D2669" s="126">
        <f>D2671+D2673+D2675+D2677</f>
        <v>35</v>
      </c>
      <c r="E2669" s="126">
        <f t="shared" si="508"/>
        <v>236</v>
      </c>
      <c r="F2669" s="126">
        <f t="shared" si="508"/>
        <v>0</v>
      </c>
      <c r="G2669" s="126">
        <f t="shared" si="508"/>
        <v>0</v>
      </c>
      <c r="H2669" s="126">
        <f t="shared" si="508"/>
        <v>0</v>
      </c>
      <c r="I2669" s="126">
        <f t="shared" si="508"/>
        <v>0</v>
      </c>
    </row>
    <row r="2670" spans="1:16" s="262" customFormat="1" ht="15">
      <c r="A2670" s="459" t="s">
        <v>1054</v>
      </c>
      <c r="B2670" s="358" t="s">
        <v>31</v>
      </c>
      <c r="C2670" s="205">
        <f t="shared" si="507"/>
        <v>11</v>
      </c>
      <c r="D2670" s="205">
        <v>11</v>
      </c>
      <c r="E2670" s="205">
        <v>0</v>
      </c>
      <c r="F2670" s="205">
        <v>0</v>
      </c>
      <c r="G2670" s="205">
        <v>0</v>
      </c>
      <c r="H2670" s="205">
        <v>0</v>
      </c>
      <c r="I2670" s="205">
        <v>0</v>
      </c>
      <c r="J2670" s="869"/>
      <c r="K2670" s="870"/>
      <c r="L2670" s="870"/>
      <c r="M2670" s="870"/>
      <c r="N2670" s="870"/>
      <c r="O2670" s="862"/>
      <c r="P2670" s="862"/>
    </row>
    <row r="2671" spans="1:16" s="262" customFormat="1">
      <c r="A2671" s="263"/>
      <c r="B2671" s="220" t="s">
        <v>32</v>
      </c>
      <c r="C2671" s="205">
        <f t="shared" si="507"/>
        <v>11</v>
      </c>
      <c r="D2671" s="205">
        <v>11</v>
      </c>
      <c r="E2671" s="205">
        <v>0</v>
      </c>
      <c r="F2671" s="205">
        <v>0</v>
      </c>
      <c r="G2671" s="205">
        <v>0</v>
      </c>
      <c r="H2671" s="205">
        <v>0</v>
      </c>
      <c r="I2671" s="205">
        <v>0</v>
      </c>
      <c r="J2671" s="869"/>
      <c r="K2671" s="870"/>
      <c r="L2671" s="870"/>
      <c r="M2671" s="870"/>
      <c r="N2671" s="870"/>
      <c r="O2671" s="862"/>
      <c r="P2671" s="862"/>
    </row>
    <row r="2672" spans="1:16" s="262" customFormat="1" ht="15">
      <c r="A2672" s="458" t="s">
        <v>1055</v>
      </c>
      <c r="B2672" s="358" t="s">
        <v>31</v>
      </c>
      <c r="C2672" s="205">
        <f t="shared" si="507"/>
        <v>24</v>
      </c>
      <c r="D2672" s="205">
        <v>24</v>
      </c>
      <c r="E2672" s="205">
        <v>0</v>
      </c>
      <c r="F2672" s="205">
        <v>0</v>
      </c>
      <c r="G2672" s="205">
        <v>0</v>
      </c>
      <c r="H2672" s="205">
        <v>0</v>
      </c>
      <c r="I2672" s="205">
        <v>0</v>
      </c>
      <c r="J2672" s="869"/>
      <c r="K2672" s="870"/>
      <c r="L2672" s="870"/>
      <c r="M2672" s="870"/>
      <c r="N2672" s="870"/>
      <c r="O2672" s="862"/>
      <c r="P2672" s="862"/>
    </row>
    <row r="2673" spans="1:16" s="262" customFormat="1">
      <c r="A2673" s="263"/>
      <c r="B2673" s="220" t="s">
        <v>32</v>
      </c>
      <c r="C2673" s="205">
        <f t="shared" si="507"/>
        <v>24</v>
      </c>
      <c r="D2673" s="205">
        <v>24</v>
      </c>
      <c r="E2673" s="205">
        <v>0</v>
      </c>
      <c r="F2673" s="205">
        <v>0</v>
      </c>
      <c r="G2673" s="205">
        <v>0</v>
      </c>
      <c r="H2673" s="205">
        <v>0</v>
      </c>
      <c r="I2673" s="205">
        <v>0</v>
      </c>
      <c r="J2673" s="869"/>
      <c r="K2673" s="870"/>
      <c r="L2673" s="870"/>
      <c r="M2673" s="870"/>
      <c r="N2673" s="870"/>
      <c r="O2673" s="862"/>
      <c r="P2673" s="862"/>
    </row>
    <row r="2674" spans="1:16" s="262" customFormat="1" ht="29.25" customHeight="1">
      <c r="A2674" s="355" t="s">
        <v>1056</v>
      </c>
      <c r="B2674" s="358" t="s">
        <v>31</v>
      </c>
      <c r="C2674" s="205">
        <f t="shared" si="507"/>
        <v>30</v>
      </c>
      <c r="D2674" s="205">
        <v>0</v>
      </c>
      <c r="E2674" s="205">
        <v>30</v>
      </c>
      <c r="F2674" s="205">
        <v>0</v>
      </c>
      <c r="G2674" s="205">
        <v>0</v>
      </c>
      <c r="H2674" s="205">
        <v>0</v>
      </c>
      <c r="I2674" s="205">
        <v>0</v>
      </c>
      <c r="J2674" s="869"/>
      <c r="K2674" s="870"/>
      <c r="L2674" s="870"/>
      <c r="M2674" s="870"/>
      <c r="N2674" s="870"/>
      <c r="O2674" s="862"/>
      <c r="P2674" s="862"/>
    </row>
    <row r="2675" spans="1:16" s="262" customFormat="1">
      <c r="A2675" s="263"/>
      <c r="B2675" s="220" t="s">
        <v>32</v>
      </c>
      <c r="C2675" s="205">
        <f t="shared" si="507"/>
        <v>30</v>
      </c>
      <c r="D2675" s="205">
        <v>0</v>
      </c>
      <c r="E2675" s="205">
        <v>30</v>
      </c>
      <c r="F2675" s="205">
        <v>0</v>
      </c>
      <c r="G2675" s="205">
        <v>0</v>
      </c>
      <c r="H2675" s="205">
        <v>0</v>
      </c>
      <c r="I2675" s="205">
        <v>0</v>
      </c>
      <c r="J2675" s="869"/>
      <c r="K2675" s="870"/>
      <c r="L2675" s="870"/>
      <c r="M2675" s="870"/>
      <c r="N2675" s="870"/>
      <c r="O2675" s="862"/>
      <c r="P2675" s="862"/>
    </row>
    <row r="2676" spans="1:16" s="262" customFormat="1" ht="15">
      <c r="A2676" s="578" t="s">
        <v>1057</v>
      </c>
      <c r="B2676" s="358" t="s">
        <v>31</v>
      </c>
      <c r="C2676" s="205">
        <f t="shared" si="507"/>
        <v>206</v>
      </c>
      <c r="D2676" s="205">
        <v>0</v>
      </c>
      <c r="E2676" s="72">
        <f>93+113</f>
        <v>206</v>
      </c>
      <c r="F2676" s="205">
        <v>0</v>
      </c>
      <c r="G2676" s="205">
        <v>0</v>
      </c>
      <c r="H2676" s="205">
        <v>0</v>
      </c>
      <c r="I2676" s="205">
        <v>0</v>
      </c>
      <c r="J2676" s="871"/>
      <c r="K2676" s="872"/>
      <c r="L2676" s="872"/>
      <c r="M2676" s="872"/>
      <c r="N2676" s="872"/>
      <c r="O2676" s="860"/>
      <c r="P2676" s="860"/>
    </row>
    <row r="2677" spans="1:16" s="210" customFormat="1">
      <c r="A2677" s="263"/>
      <c r="B2677" s="220" t="s">
        <v>32</v>
      </c>
      <c r="C2677" s="84">
        <f t="shared" si="507"/>
        <v>206</v>
      </c>
      <c r="D2677" s="72">
        <v>0</v>
      </c>
      <c r="E2677" s="72">
        <f>93+113</f>
        <v>206</v>
      </c>
      <c r="F2677" s="72">
        <v>0</v>
      </c>
      <c r="G2677" s="72">
        <v>0</v>
      </c>
      <c r="H2677" s="72">
        <v>0</v>
      </c>
      <c r="I2677" s="72">
        <v>0</v>
      </c>
      <c r="J2677" s="871"/>
      <c r="K2677" s="872"/>
      <c r="L2677" s="872"/>
      <c r="M2677" s="872"/>
      <c r="N2677" s="872"/>
      <c r="O2677" s="860"/>
      <c r="P2677" s="860"/>
    </row>
    <row r="2678" spans="1:16" s="127" customFormat="1" ht="25.5">
      <c r="A2678" s="129" t="s">
        <v>1058</v>
      </c>
      <c r="B2678" s="137" t="s">
        <v>31</v>
      </c>
      <c r="C2678" s="126">
        <f t="shared" si="507"/>
        <v>1257</v>
      </c>
      <c r="D2678" s="126">
        <f>D2680</f>
        <v>0</v>
      </c>
      <c r="E2678" s="126">
        <f t="shared" ref="E2678:I2679" si="509">E2680</f>
        <v>1257</v>
      </c>
      <c r="F2678" s="126">
        <f t="shared" si="509"/>
        <v>0</v>
      </c>
      <c r="G2678" s="126">
        <f t="shared" si="509"/>
        <v>0</v>
      </c>
      <c r="H2678" s="126">
        <f t="shared" si="509"/>
        <v>0</v>
      </c>
      <c r="I2678" s="126">
        <f t="shared" si="509"/>
        <v>0</v>
      </c>
    </row>
    <row r="2679" spans="1:16" s="127" customFormat="1">
      <c r="A2679" s="148"/>
      <c r="B2679" s="138" t="s">
        <v>32</v>
      </c>
      <c r="C2679" s="126">
        <f t="shared" si="507"/>
        <v>1257</v>
      </c>
      <c r="D2679" s="126">
        <f>D2681</f>
        <v>0</v>
      </c>
      <c r="E2679" s="126">
        <f t="shared" si="509"/>
        <v>1257</v>
      </c>
      <c r="F2679" s="126">
        <f t="shared" si="509"/>
        <v>0</v>
      </c>
      <c r="G2679" s="126">
        <f t="shared" si="509"/>
        <v>0</v>
      </c>
      <c r="H2679" s="126">
        <f t="shared" si="509"/>
        <v>0</v>
      </c>
      <c r="I2679" s="126">
        <f t="shared" si="509"/>
        <v>0</v>
      </c>
    </row>
    <row r="2680" spans="1:16" s="262" customFormat="1" ht="30">
      <c r="A2680" s="458" t="s">
        <v>1059</v>
      </c>
      <c r="B2680" s="358" t="s">
        <v>31</v>
      </c>
      <c r="C2680" s="205">
        <f t="shared" si="507"/>
        <v>1257</v>
      </c>
      <c r="D2680" s="205">
        <v>0</v>
      </c>
      <c r="E2680" s="72">
        <f>1249+8</f>
        <v>1257</v>
      </c>
      <c r="F2680" s="205">
        <v>0</v>
      </c>
      <c r="G2680" s="205">
        <v>0</v>
      </c>
      <c r="H2680" s="205">
        <v>0</v>
      </c>
      <c r="I2680" s="205">
        <v>0</v>
      </c>
      <c r="J2680" s="871"/>
      <c r="K2680" s="872"/>
      <c r="L2680" s="872"/>
      <c r="M2680" s="872"/>
      <c r="N2680" s="872"/>
      <c r="O2680" s="860"/>
      <c r="P2680" s="860"/>
    </row>
    <row r="2681" spans="1:16" s="210" customFormat="1">
      <c r="A2681" s="263"/>
      <c r="B2681" s="220" t="s">
        <v>32</v>
      </c>
      <c r="C2681" s="84">
        <f t="shared" si="507"/>
        <v>1257</v>
      </c>
      <c r="D2681" s="72">
        <v>0</v>
      </c>
      <c r="E2681" s="72">
        <f>1249+8</f>
        <v>1257</v>
      </c>
      <c r="F2681" s="72">
        <v>0</v>
      </c>
      <c r="G2681" s="72">
        <v>0</v>
      </c>
      <c r="H2681" s="72">
        <v>0</v>
      </c>
      <c r="I2681" s="72">
        <v>0</v>
      </c>
      <c r="J2681" s="871"/>
      <c r="K2681" s="872"/>
      <c r="L2681" s="872"/>
      <c r="M2681" s="872"/>
      <c r="N2681" s="872"/>
      <c r="O2681" s="860"/>
      <c r="P2681" s="860"/>
    </row>
    <row r="2682" spans="1:16" s="95" customFormat="1">
      <c r="A2682" s="47" t="s">
        <v>55</v>
      </c>
      <c r="B2682" s="153" t="s">
        <v>31</v>
      </c>
      <c r="C2682" s="131">
        <f t="shared" si="488"/>
        <v>13851.640000000001</v>
      </c>
      <c r="D2682" s="131">
        <f t="shared" ref="D2682:I2683" si="510">D2684+D2692+D2702+D2706</f>
        <v>3465.8100000000004</v>
      </c>
      <c r="E2682" s="131">
        <f t="shared" si="510"/>
        <v>9608</v>
      </c>
      <c r="F2682" s="131">
        <f t="shared" si="510"/>
        <v>0</v>
      </c>
      <c r="G2682" s="131">
        <f t="shared" si="510"/>
        <v>0</v>
      </c>
      <c r="H2682" s="131">
        <f t="shared" si="510"/>
        <v>0</v>
      </c>
      <c r="I2682" s="131">
        <f t="shared" si="510"/>
        <v>777.82999999999993</v>
      </c>
      <c r="J2682" s="292"/>
      <c r="K2682" s="292"/>
      <c r="L2682" s="292"/>
      <c r="M2682" s="292"/>
      <c r="N2682" s="292"/>
    </row>
    <row r="2683" spans="1:16" s="95" customFormat="1">
      <c r="A2683" s="132"/>
      <c r="B2683" s="140" t="s">
        <v>32</v>
      </c>
      <c r="C2683" s="131">
        <f t="shared" si="488"/>
        <v>13851.640000000001</v>
      </c>
      <c r="D2683" s="131">
        <f t="shared" si="510"/>
        <v>3465.8100000000004</v>
      </c>
      <c r="E2683" s="131">
        <f t="shared" si="510"/>
        <v>9608</v>
      </c>
      <c r="F2683" s="131">
        <f t="shared" si="510"/>
        <v>0</v>
      </c>
      <c r="G2683" s="131">
        <f t="shared" si="510"/>
        <v>0</v>
      </c>
      <c r="H2683" s="131">
        <f t="shared" si="510"/>
        <v>0</v>
      </c>
      <c r="I2683" s="131">
        <f t="shared" si="510"/>
        <v>777.82999999999993</v>
      </c>
    </row>
    <row r="2684" spans="1:16" s="95" customFormat="1">
      <c r="A2684" s="96" t="s">
        <v>96</v>
      </c>
      <c r="B2684" s="153" t="s">
        <v>31</v>
      </c>
      <c r="C2684" s="131">
        <f t="shared" si="488"/>
        <v>1643.83</v>
      </c>
      <c r="D2684" s="131">
        <f>D2686+D2688+D2690</f>
        <v>474</v>
      </c>
      <c r="E2684" s="131">
        <f t="shared" ref="E2684:I2685" si="511">E2686+E2688+E2690</f>
        <v>908</v>
      </c>
      <c r="F2684" s="131">
        <f t="shared" si="511"/>
        <v>0</v>
      </c>
      <c r="G2684" s="131">
        <f t="shared" si="511"/>
        <v>0</v>
      </c>
      <c r="H2684" s="131">
        <f t="shared" si="511"/>
        <v>0</v>
      </c>
      <c r="I2684" s="131">
        <f t="shared" si="511"/>
        <v>261.82999999999993</v>
      </c>
    </row>
    <row r="2685" spans="1:16" s="95" customFormat="1">
      <c r="A2685" s="163"/>
      <c r="B2685" s="140" t="s">
        <v>32</v>
      </c>
      <c r="C2685" s="131">
        <f t="shared" si="488"/>
        <v>1643.83</v>
      </c>
      <c r="D2685" s="131">
        <f>D2687+D2689+D2691</f>
        <v>474</v>
      </c>
      <c r="E2685" s="131">
        <f t="shared" si="511"/>
        <v>908</v>
      </c>
      <c r="F2685" s="131">
        <f t="shared" si="511"/>
        <v>0</v>
      </c>
      <c r="G2685" s="131">
        <f t="shared" si="511"/>
        <v>0</v>
      </c>
      <c r="H2685" s="131">
        <f t="shared" si="511"/>
        <v>0</v>
      </c>
      <c r="I2685" s="131">
        <f t="shared" si="511"/>
        <v>261.82999999999993</v>
      </c>
    </row>
    <row r="2686" spans="1:16" s="214" customFormat="1" ht="25.5">
      <c r="A2686" s="388" t="s">
        <v>1060</v>
      </c>
      <c r="B2686" s="230" t="s">
        <v>31</v>
      </c>
      <c r="C2686" s="253">
        <f t="shared" si="488"/>
        <v>325</v>
      </c>
      <c r="D2686" s="253">
        <v>279</v>
      </c>
      <c r="E2686" s="253">
        <v>0</v>
      </c>
      <c r="F2686" s="253">
        <v>0</v>
      </c>
      <c r="G2686" s="253">
        <v>0</v>
      </c>
      <c r="H2686" s="253">
        <v>0</v>
      </c>
      <c r="I2686" s="253">
        <f>325-279</f>
        <v>46</v>
      </c>
    </row>
    <row r="2687" spans="1:16" s="208" customFormat="1">
      <c r="A2687" s="389"/>
      <c r="B2687" s="221" t="s">
        <v>32</v>
      </c>
      <c r="C2687" s="78">
        <f t="shared" si="488"/>
        <v>325</v>
      </c>
      <c r="D2687" s="78">
        <v>279</v>
      </c>
      <c r="E2687" s="64">
        <v>0</v>
      </c>
      <c r="F2687" s="78">
        <v>0</v>
      </c>
      <c r="G2687" s="78">
        <v>0</v>
      </c>
      <c r="H2687" s="78">
        <v>0</v>
      </c>
      <c r="I2687" s="78">
        <f>325-279</f>
        <v>46</v>
      </c>
    </row>
    <row r="2688" spans="1:16" s="215" customFormat="1" ht="15">
      <c r="A2688" s="459" t="s">
        <v>1061</v>
      </c>
      <c r="B2688" s="230" t="s">
        <v>31</v>
      </c>
      <c r="C2688" s="253">
        <f t="shared" si="488"/>
        <v>195</v>
      </c>
      <c r="D2688" s="253">
        <v>195</v>
      </c>
      <c r="E2688" s="253">
        <v>0</v>
      </c>
      <c r="F2688" s="253">
        <v>0</v>
      </c>
      <c r="G2688" s="253">
        <v>0</v>
      </c>
      <c r="H2688" s="253">
        <v>0</v>
      </c>
      <c r="I2688" s="253">
        <v>0</v>
      </c>
    </row>
    <row r="2689" spans="1:16" s="215" customFormat="1">
      <c r="A2689" s="389"/>
      <c r="B2689" s="221" t="s">
        <v>32</v>
      </c>
      <c r="C2689" s="253">
        <f t="shared" si="488"/>
        <v>195</v>
      </c>
      <c r="D2689" s="253">
        <v>195</v>
      </c>
      <c r="E2689" s="253">
        <v>0</v>
      </c>
      <c r="F2689" s="253">
        <v>0</v>
      </c>
      <c r="G2689" s="253">
        <v>0</v>
      </c>
      <c r="H2689" s="253">
        <v>0</v>
      </c>
      <c r="I2689" s="253">
        <v>0</v>
      </c>
    </row>
    <row r="2690" spans="1:16" s="401" customFormat="1" ht="25.5">
      <c r="A2690" s="559" t="s">
        <v>1062</v>
      </c>
      <c r="B2690" s="560" t="s">
        <v>31</v>
      </c>
      <c r="C2690" s="400">
        <f t="shared" si="488"/>
        <v>1123.83</v>
      </c>
      <c r="D2690" s="400">
        <v>0</v>
      </c>
      <c r="E2690" s="400">
        <v>908</v>
      </c>
      <c r="F2690" s="400">
        <v>0</v>
      </c>
      <c r="G2690" s="400">
        <v>0</v>
      </c>
      <c r="H2690" s="400">
        <v>0</v>
      </c>
      <c r="I2690" s="400">
        <f>1123.83-908</f>
        <v>215.82999999999993</v>
      </c>
      <c r="J2690" s="696" t="s">
        <v>1063</v>
      </c>
      <c r="K2690" s="697"/>
      <c r="L2690" s="697"/>
      <c r="M2690" s="697"/>
      <c r="N2690" s="697"/>
      <c r="O2690" s="697"/>
      <c r="P2690" s="697"/>
    </row>
    <row r="2691" spans="1:16" s="215" customFormat="1">
      <c r="A2691" s="389"/>
      <c r="B2691" s="221" t="s">
        <v>32</v>
      </c>
      <c r="C2691" s="253">
        <f t="shared" si="488"/>
        <v>1123.83</v>
      </c>
      <c r="D2691" s="253">
        <v>0</v>
      </c>
      <c r="E2691" s="253">
        <v>908</v>
      </c>
      <c r="F2691" s="253">
        <v>0</v>
      </c>
      <c r="G2691" s="253">
        <v>0</v>
      </c>
      <c r="H2691" s="253">
        <v>0</v>
      </c>
      <c r="I2691" s="253">
        <f>1123.83-908</f>
        <v>215.82999999999993</v>
      </c>
      <c r="J2691" s="698"/>
      <c r="K2691" s="697"/>
      <c r="L2691" s="697"/>
      <c r="M2691" s="697"/>
      <c r="N2691" s="697"/>
      <c r="O2691" s="697"/>
      <c r="P2691" s="697"/>
    </row>
    <row r="2692" spans="1:16" s="127" customFormat="1">
      <c r="A2692" s="142" t="s">
        <v>1064</v>
      </c>
      <c r="B2692" s="137" t="s">
        <v>31</v>
      </c>
      <c r="C2692" s="126">
        <f t="shared" si="488"/>
        <v>11887.11</v>
      </c>
      <c r="D2692" s="126">
        <f>D2694+D2696+D2698+D2700</f>
        <v>2671.11</v>
      </c>
      <c r="E2692" s="126">
        <f t="shared" ref="E2692:I2693" si="512">E2694+E2696+E2698+E2700</f>
        <v>8700</v>
      </c>
      <c r="F2692" s="126">
        <f t="shared" si="512"/>
        <v>0</v>
      </c>
      <c r="G2692" s="126">
        <f t="shared" si="512"/>
        <v>0</v>
      </c>
      <c r="H2692" s="126">
        <f t="shared" si="512"/>
        <v>0</v>
      </c>
      <c r="I2692" s="126">
        <f t="shared" si="512"/>
        <v>516</v>
      </c>
    </row>
    <row r="2693" spans="1:16" s="127" customFormat="1">
      <c r="A2693" s="148"/>
      <c r="B2693" s="138" t="s">
        <v>32</v>
      </c>
      <c r="C2693" s="126">
        <f t="shared" si="488"/>
        <v>11887.11</v>
      </c>
      <c r="D2693" s="126">
        <f>D2695+D2697+D2699+D2701</f>
        <v>2671.11</v>
      </c>
      <c r="E2693" s="126">
        <f t="shared" si="512"/>
        <v>8700</v>
      </c>
      <c r="F2693" s="126">
        <f t="shared" si="512"/>
        <v>0</v>
      </c>
      <c r="G2693" s="126">
        <f t="shared" si="512"/>
        <v>0</v>
      </c>
      <c r="H2693" s="126">
        <f t="shared" si="512"/>
        <v>0</v>
      </c>
      <c r="I2693" s="126">
        <f t="shared" si="512"/>
        <v>516</v>
      </c>
    </row>
    <row r="2694" spans="1:16" s="215" customFormat="1" ht="17.25" customHeight="1">
      <c r="A2694" s="322" t="s">
        <v>1065</v>
      </c>
      <c r="B2694" s="230" t="s">
        <v>31</v>
      </c>
      <c r="C2694" s="253">
        <f t="shared" si="488"/>
        <v>6900</v>
      </c>
      <c r="D2694" s="253">
        <v>0</v>
      </c>
      <c r="E2694" s="253">
        <v>6900</v>
      </c>
      <c r="F2694" s="253">
        <v>0</v>
      </c>
      <c r="G2694" s="253">
        <v>0</v>
      </c>
      <c r="H2694" s="253">
        <v>0</v>
      </c>
      <c r="I2694" s="253">
        <v>0</v>
      </c>
      <c r="J2694" s="683"/>
      <c r="K2694" s="684"/>
      <c r="L2694" s="684"/>
      <c r="M2694" s="684"/>
      <c r="N2694" s="684"/>
      <c r="O2694" s="684"/>
      <c r="P2694" s="684"/>
    </row>
    <row r="2695" spans="1:16" s="215" customFormat="1">
      <c r="A2695" s="389"/>
      <c r="B2695" s="221" t="s">
        <v>32</v>
      </c>
      <c r="C2695" s="253">
        <f t="shared" si="488"/>
        <v>6900</v>
      </c>
      <c r="D2695" s="253">
        <v>0</v>
      </c>
      <c r="E2695" s="253">
        <v>6900</v>
      </c>
      <c r="F2695" s="253">
        <v>0</v>
      </c>
      <c r="G2695" s="253">
        <v>0</v>
      </c>
      <c r="H2695" s="253">
        <v>0</v>
      </c>
      <c r="I2695" s="253">
        <v>0</v>
      </c>
      <c r="J2695" s="683"/>
      <c r="K2695" s="684"/>
      <c r="L2695" s="684"/>
      <c r="M2695" s="684"/>
      <c r="N2695" s="684"/>
      <c r="O2695" s="684"/>
      <c r="P2695" s="684"/>
    </row>
    <row r="2696" spans="1:16" s="401" customFormat="1" ht="29.25" customHeight="1">
      <c r="A2696" s="561" t="s">
        <v>1066</v>
      </c>
      <c r="B2696" s="560" t="s">
        <v>31</v>
      </c>
      <c r="C2696" s="400">
        <f t="shared" si="488"/>
        <v>4165</v>
      </c>
      <c r="D2696" s="400">
        <v>1849</v>
      </c>
      <c r="E2696" s="400">
        <v>1800</v>
      </c>
      <c r="F2696" s="400">
        <v>0</v>
      </c>
      <c r="G2696" s="400">
        <v>0</v>
      </c>
      <c r="H2696" s="400">
        <v>0</v>
      </c>
      <c r="I2696" s="400">
        <f>4165-1849-1800</f>
        <v>516</v>
      </c>
      <c r="J2696" s="683"/>
      <c r="K2696" s="684"/>
      <c r="L2696" s="684"/>
      <c r="M2696" s="684"/>
      <c r="N2696" s="684"/>
      <c r="O2696" s="684"/>
      <c r="P2696" s="684"/>
    </row>
    <row r="2697" spans="1:16" s="215" customFormat="1">
      <c r="A2697" s="389"/>
      <c r="B2697" s="221" t="s">
        <v>32</v>
      </c>
      <c r="C2697" s="253">
        <f t="shared" si="488"/>
        <v>4165</v>
      </c>
      <c r="D2697" s="253">
        <v>1849</v>
      </c>
      <c r="E2697" s="253">
        <v>1800</v>
      </c>
      <c r="F2697" s="253">
        <v>0</v>
      </c>
      <c r="G2697" s="253">
        <v>0</v>
      </c>
      <c r="H2697" s="253">
        <v>0</v>
      </c>
      <c r="I2697" s="253">
        <f>4165-1849-1800</f>
        <v>516</v>
      </c>
      <c r="J2697" s="683"/>
      <c r="K2697" s="684"/>
      <c r="L2697" s="684"/>
      <c r="M2697" s="684"/>
      <c r="N2697" s="684"/>
      <c r="O2697" s="684"/>
      <c r="P2697" s="684"/>
    </row>
    <row r="2698" spans="1:16" s="215" customFormat="1" ht="16.5" customHeight="1">
      <c r="A2698" s="362" t="s">
        <v>1067</v>
      </c>
      <c r="B2698" s="230" t="s">
        <v>31</v>
      </c>
      <c r="C2698" s="253">
        <f t="shared" si="488"/>
        <v>372.11</v>
      </c>
      <c r="D2698" s="253">
        <v>372.11</v>
      </c>
      <c r="E2698" s="253">
        <v>0</v>
      </c>
      <c r="F2698" s="253">
        <v>0</v>
      </c>
      <c r="G2698" s="253">
        <v>0</v>
      </c>
      <c r="H2698" s="253">
        <v>0</v>
      </c>
      <c r="I2698" s="253">
        <v>0</v>
      </c>
      <c r="J2698" s="683"/>
      <c r="K2698" s="684"/>
      <c r="L2698" s="684"/>
      <c r="M2698" s="684"/>
      <c r="N2698" s="684"/>
      <c r="O2698" s="684"/>
      <c r="P2698" s="684"/>
    </row>
    <row r="2699" spans="1:16" s="215" customFormat="1">
      <c r="A2699" s="389"/>
      <c r="B2699" s="221" t="s">
        <v>32</v>
      </c>
      <c r="C2699" s="253">
        <f t="shared" si="488"/>
        <v>372.11</v>
      </c>
      <c r="D2699" s="253">
        <v>372.11</v>
      </c>
      <c r="E2699" s="253">
        <v>0</v>
      </c>
      <c r="F2699" s="253">
        <v>0</v>
      </c>
      <c r="G2699" s="253">
        <v>0</v>
      </c>
      <c r="H2699" s="253">
        <v>0</v>
      </c>
      <c r="I2699" s="253">
        <v>0</v>
      </c>
      <c r="J2699" s="683"/>
      <c r="K2699" s="684"/>
      <c r="L2699" s="684"/>
      <c r="M2699" s="684"/>
      <c r="N2699" s="684"/>
      <c r="O2699" s="684"/>
      <c r="P2699" s="684"/>
    </row>
    <row r="2700" spans="1:16" s="215" customFormat="1" ht="16.5" customHeight="1">
      <c r="A2700" s="321" t="s">
        <v>1067</v>
      </c>
      <c r="B2700" s="230" t="s">
        <v>31</v>
      </c>
      <c r="C2700" s="253">
        <f t="shared" si="488"/>
        <v>450</v>
      </c>
      <c r="D2700" s="253">
        <v>450</v>
      </c>
      <c r="E2700" s="253">
        <v>0</v>
      </c>
      <c r="F2700" s="253">
        <v>0</v>
      </c>
      <c r="G2700" s="253">
        <v>0</v>
      </c>
      <c r="H2700" s="253">
        <v>0</v>
      </c>
      <c r="I2700" s="253">
        <v>0</v>
      </c>
      <c r="J2700" s="683"/>
      <c r="K2700" s="684"/>
      <c r="L2700" s="684"/>
      <c r="M2700" s="684"/>
      <c r="N2700" s="684"/>
      <c r="O2700" s="684"/>
      <c r="P2700" s="684"/>
    </row>
    <row r="2701" spans="1:16" s="215" customFormat="1">
      <c r="A2701" s="389"/>
      <c r="B2701" s="221" t="s">
        <v>32</v>
      </c>
      <c r="C2701" s="253">
        <f t="shared" si="488"/>
        <v>450</v>
      </c>
      <c r="D2701" s="253">
        <v>450</v>
      </c>
      <c r="E2701" s="253">
        <v>0</v>
      </c>
      <c r="F2701" s="253">
        <v>0</v>
      </c>
      <c r="G2701" s="253">
        <v>0</v>
      </c>
      <c r="H2701" s="253">
        <v>0</v>
      </c>
      <c r="I2701" s="253">
        <v>0</v>
      </c>
      <c r="J2701" s="683"/>
      <c r="K2701" s="684"/>
      <c r="L2701" s="684"/>
      <c r="M2701" s="684"/>
      <c r="N2701" s="684"/>
      <c r="O2701" s="684"/>
      <c r="P2701" s="684"/>
    </row>
    <row r="2702" spans="1:16" s="260" customFormat="1" ht="25.5">
      <c r="A2702" s="232" t="s">
        <v>1058</v>
      </c>
      <c r="B2702" s="237" t="s">
        <v>31</v>
      </c>
      <c r="C2702" s="307">
        <f t="shared" si="488"/>
        <v>148.4</v>
      </c>
      <c r="D2702" s="307">
        <f>D2704</f>
        <v>148.4</v>
      </c>
      <c r="E2702" s="307">
        <f t="shared" ref="E2702:I2703" si="513">E2704</f>
        <v>0</v>
      </c>
      <c r="F2702" s="307">
        <f t="shared" si="513"/>
        <v>0</v>
      </c>
      <c r="G2702" s="307">
        <f t="shared" si="513"/>
        <v>0</v>
      </c>
      <c r="H2702" s="307">
        <f t="shared" si="513"/>
        <v>0</v>
      </c>
      <c r="I2702" s="307">
        <f t="shared" si="513"/>
        <v>0</v>
      </c>
    </row>
    <row r="2703" spans="1:16" s="260" customFormat="1">
      <c r="A2703" s="239"/>
      <c r="B2703" s="238" t="s">
        <v>32</v>
      </c>
      <c r="C2703" s="307">
        <f t="shared" si="488"/>
        <v>148.4</v>
      </c>
      <c r="D2703" s="307">
        <f>D2705</f>
        <v>148.4</v>
      </c>
      <c r="E2703" s="307">
        <f t="shared" si="513"/>
        <v>0</v>
      </c>
      <c r="F2703" s="307">
        <f t="shared" si="513"/>
        <v>0</v>
      </c>
      <c r="G2703" s="307">
        <f t="shared" si="513"/>
        <v>0</v>
      </c>
      <c r="H2703" s="307">
        <f t="shared" si="513"/>
        <v>0</v>
      </c>
      <c r="I2703" s="307">
        <f t="shared" si="513"/>
        <v>0</v>
      </c>
    </row>
    <row r="2704" spans="1:16" s="262" customFormat="1">
      <c r="A2704" s="212" t="s">
        <v>1068</v>
      </c>
      <c r="B2704" s="358" t="s">
        <v>31</v>
      </c>
      <c r="C2704" s="205">
        <f t="shared" ref="C2704:C2709" si="514">D2704+E2704+F2704+G2704+H2704+I2704</f>
        <v>148.4</v>
      </c>
      <c r="D2704" s="205">
        <v>148.4</v>
      </c>
      <c r="E2704" s="205">
        <v>0</v>
      </c>
      <c r="F2704" s="205">
        <v>0</v>
      </c>
      <c r="G2704" s="205">
        <v>0</v>
      </c>
      <c r="H2704" s="205">
        <v>0</v>
      </c>
      <c r="I2704" s="205">
        <v>0</v>
      </c>
      <c r="J2704" s="685" t="s">
        <v>1069</v>
      </c>
      <c r="K2704" s="686"/>
      <c r="L2704" s="686"/>
      <c r="M2704" s="686"/>
      <c r="N2704" s="686"/>
    </row>
    <row r="2705" spans="1:14" s="215" customFormat="1">
      <c r="A2705" s="389"/>
      <c r="B2705" s="221" t="s">
        <v>32</v>
      </c>
      <c r="C2705" s="253">
        <f t="shared" si="514"/>
        <v>148.4</v>
      </c>
      <c r="D2705" s="253">
        <v>148.4</v>
      </c>
      <c r="E2705" s="253">
        <v>0</v>
      </c>
      <c r="F2705" s="253">
        <v>0</v>
      </c>
      <c r="G2705" s="253">
        <v>0</v>
      </c>
      <c r="H2705" s="253">
        <v>0</v>
      </c>
      <c r="I2705" s="253">
        <v>0</v>
      </c>
      <c r="J2705" s="685"/>
      <c r="K2705" s="686"/>
      <c r="L2705" s="686"/>
      <c r="M2705" s="686"/>
      <c r="N2705" s="686"/>
    </row>
    <row r="2706" spans="1:14" s="260" customFormat="1">
      <c r="A2706" s="222" t="s">
        <v>570</v>
      </c>
      <c r="B2706" s="237" t="s">
        <v>31</v>
      </c>
      <c r="C2706" s="307">
        <f t="shared" si="514"/>
        <v>172.3</v>
      </c>
      <c r="D2706" s="307">
        <f>D2708</f>
        <v>172.3</v>
      </c>
      <c r="E2706" s="307">
        <f t="shared" ref="E2706:I2707" si="515">E2708</f>
        <v>0</v>
      </c>
      <c r="F2706" s="307">
        <f t="shared" si="515"/>
        <v>0</v>
      </c>
      <c r="G2706" s="307">
        <f t="shared" si="515"/>
        <v>0</v>
      </c>
      <c r="H2706" s="307">
        <f t="shared" si="515"/>
        <v>0</v>
      </c>
      <c r="I2706" s="307">
        <f t="shared" si="515"/>
        <v>0</v>
      </c>
    </row>
    <row r="2707" spans="1:14" s="260" customFormat="1">
      <c r="A2707" s="239"/>
      <c r="B2707" s="238" t="s">
        <v>32</v>
      </c>
      <c r="C2707" s="307">
        <f t="shared" si="514"/>
        <v>172.3</v>
      </c>
      <c r="D2707" s="307">
        <f>D2709</f>
        <v>172.3</v>
      </c>
      <c r="E2707" s="307">
        <f t="shared" si="515"/>
        <v>0</v>
      </c>
      <c r="F2707" s="307">
        <f t="shared" si="515"/>
        <v>0</v>
      </c>
      <c r="G2707" s="307">
        <f t="shared" si="515"/>
        <v>0</v>
      </c>
      <c r="H2707" s="307">
        <f t="shared" si="515"/>
        <v>0</v>
      </c>
      <c r="I2707" s="307">
        <f t="shared" si="515"/>
        <v>0</v>
      </c>
    </row>
    <row r="2708" spans="1:14" s="214" customFormat="1" ht="15">
      <c r="A2708" s="359" t="s">
        <v>1070</v>
      </c>
      <c r="B2708" s="230" t="s">
        <v>31</v>
      </c>
      <c r="C2708" s="253">
        <f t="shared" si="514"/>
        <v>172.3</v>
      </c>
      <c r="D2708" s="253">
        <v>172.3</v>
      </c>
      <c r="E2708" s="253">
        <v>0</v>
      </c>
      <c r="F2708" s="253">
        <v>0</v>
      </c>
      <c r="G2708" s="253">
        <v>0</v>
      </c>
      <c r="H2708" s="253">
        <v>0</v>
      </c>
      <c r="I2708" s="253">
        <v>0</v>
      </c>
      <c r="J2708" s="687"/>
      <c r="K2708" s="688"/>
      <c r="L2708" s="688"/>
      <c r="M2708" s="688"/>
      <c r="N2708" s="688"/>
    </row>
    <row r="2709" spans="1:14" s="215" customFormat="1">
      <c r="A2709" s="389"/>
      <c r="B2709" s="221" t="s">
        <v>32</v>
      </c>
      <c r="C2709" s="253">
        <f t="shared" si="514"/>
        <v>172.3</v>
      </c>
      <c r="D2709" s="253">
        <v>172.3</v>
      </c>
      <c r="E2709" s="253">
        <v>0</v>
      </c>
      <c r="F2709" s="253">
        <v>0</v>
      </c>
      <c r="G2709" s="253">
        <v>0</v>
      </c>
      <c r="H2709" s="253">
        <v>0</v>
      </c>
      <c r="I2709" s="253">
        <v>0</v>
      </c>
      <c r="J2709" s="687"/>
      <c r="K2709" s="688"/>
      <c r="L2709" s="688"/>
      <c r="M2709" s="688"/>
      <c r="N2709" s="688"/>
    </row>
    <row r="2710" spans="1:14">
      <c r="A2710" s="689" t="s">
        <v>1071</v>
      </c>
      <c r="B2710" s="690"/>
      <c r="C2710" s="691"/>
      <c r="D2710" s="691"/>
      <c r="E2710" s="691"/>
      <c r="F2710" s="691"/>
      <c r="G2710" s="691"/>
      <c r="H2710" s="691"/>
      <c r="I2710" s="692"/>
    </row>
    <row r="2711" spans="1:14">
      <c r="A2711" s="11" t="s">
        <v>57</v>
      </c>
      <c r="B2711" s="54" t="s">
        <v>31</v>
      </c>
      <c r="C2711" s="52">
        <f t="shared" ref="C2711:C2760" si="516">D2711+E2711+F2711+G2711+H2711+I2711</f>
        <v>2377.4</v>
      </c>
      <c r="D2711" s="64">
        <f t="shared" ref="D2711:I2718" si="517">D2713</f>
        <v>145.17000000000002</v>
      </c>
      <c r="E2711" s="64">
        <f t="shared" si="517"/>
        <v>1844</v>
      </c>
      <c r="F2711" s="64">
        <f t="shared" si="517"/>
        <v>0</v>
      </c>
      <c r="G2711" s="64">
        <f t="shared" si="517"/>
        <v>0</v>
      </c>
      <c r="H2711" s="64">
        <f t="shared" si="517"/>
        <v>0</v>
      </c>
      <c r="I2711" s="64">
        <f t="shared" si="517"/>
        <v>388.23</v>
      </c>
    </row>
    <row r="2712" spans="1:14">
      <c r="A2712" s="12" t="s">
        <v>90</v>
      </c>
      <c r="B2712" s="55" t="s">
        <v>32</v>
      </c>
      <c r="C2712" s="52">
        <f t="shared" si="516"/>
        <v>2377.4</v>
      </c>
      <c r="D2712" s="64">
        <f t="shared" si="517"/>
        <v>145.17000000000002</v>
      </c>
      <c r="E2712" s="64">
        <f t="shared" si="517"/>
        <v>1844</v>
      </c>
      <c r="F2712" s="64">
        <f t="shared" si="517"/>
        <v>0</v>
      </c>
      <c r="G2712" s="64">
        <f t="shared" si="517"/>
        <v>0</v>
      </c>
      <c r="H2712" s="64">
        <f t="shared" si="517"/>
        <v>0</v>
      </c>
      <c r="I2712" s="64">
        <f t="shared" si="517"/>
        <v>388.23</v>
      </c>
    </row>
    <row r="2713" spans="1:14">
      <c r="A2713" s="47" t="s">
        <v>49</v>
      </c>
      <c r="B2713" s="56" t="s">
        <v>31</v>
      </c>
      <c r="C2713" s="52">
        <f t="shared" si="516"/>
        <v>2377.4</v>
      </c>
      <c r="D2713" s="64">
        <f t="shared" si="517"/>
        <v>145.17000000000002</v>
      </c>
      <c r="E2713" s="64">
        <f t="shared" si="517"/>
        <v>1844</v>
      </c>
      <c r="F2713" s="64">
        <f t="shared" si="517"/>
        <v>0</v>
      </c>
      <c r="G2713" s="64">
        <f t="shared" si="517"/>
        <v>0</v>
      </c>
      <c r="H2713" s="64">
        <f t="shared" si="517"/>
        <v>0</v>
      </c>
      <c r="I2713" s="64">
        <f t="shared" si="517"/>
        <v>388.23</v>
      </c>
    </row>
    <row r="2714" spans="1:14">
      <c r="A2714" s="12" t="s">
        <v>50</v>
      </c>
      <c r="B2714" s="55" t="s">
        <v>32</v>
      </c>
      <c r="C2714" s="52">
        <f t="shared" si="516"/>
        <v>2377.4</v>
      </c>
      <c r="D2714" s="64">
        <f t="shared" si="517"/>
        <v>145.17000000000002</v>
      </c>
      <c r="E2714" s="64">
        <f t="shared" si="517"/>
        <v>1844</v>
      </c>
      <c r="F2714" s="64">
        <f t="shared" si="517"/>
        <v>0</v>
      </c>
      <c r="G2714" s="64">
        <f t="shared" si="517"/>
        <v>0</v>
      </c>
      <c r="H2714" s="64">
        <f t="shared" si="517"/>
        <v>0</v>
      </c>
      <c r="I2714" s="64">
        <f t="shared" si="517"/>
        <v>388.23</v>
      </c>
    </row>
    <row r="2715" spans="1:14">
      <c r="A2715" s="19" t="s">
        <v>39</v>
      </c>
      <c r="B2715" s="3" t="s">
        <v>31</v>
      </c>
      <c r="C2715" s="52">
        <f t="shared" si="516"/>
        <v>2377.4</v>
      </c>
      <c r="D2715" s="64">
        <f t="shared" ref="D2715:I2716" si="518">D2717+D2755</f>
        <v>145.17000000000002</v>
      </c>
      <c r="E2715" s="64">
        <f t="shared" si="518"/>
        <v>1844</v>
      </c>
      <c r="F2715" s="64">
        <f t="shared" si="518"/>
        <v>0</v>
      </c>
      <c r="G2715" s="64">
        <f t="shared" si="518"/>
        <v>0</v>
      </c>
      <c r="H2715" s="64">
        <f t="shared" si="518"/>
        <v>0</v>
      </c>
      <c r="I2715" s="64">
        <f t="shared" si="518"/>
        <v>388.23</v>
      </c>
    </row>
    <row r="2716" spans="1:14">
      <c r="A2716" s="16"/>
      <c r="B2716" s="4" t="s">
        <v>32</v>
      </c>
      <c r="C2716" s="52">
        <f t="shared" si="516"/>
        <v>2377.4</v>
      </c>
      <c r="D2716" s="64">
        <f t="shared" si="518"/>
        <v>145.17000000000002</v>
      </c>
      <c r="E2716" s="64">
        <f t="shared" si="518"/>
        <v>1844</v>
      </c>
      <c r="F2716" s="64">
        <f t="shared" si="518"/>
        <v>0</v>
      </c>
      <c r="G2716" s="64">
        <f t="shared" si="518"/>
        <v>0</v>
      </c>
      <c r="H2716" s="64">
        <f t="shared" si="518"/>
        <v>0</v>
      </c>
      <c r="I2716" s="64">
        <f t="shared" si="518"/>
        <v>388.23</v>
      </c>
    </row>
    <row r="2717" spans="1:14">
      <c r="A2717" s="19" t="s">
        <v>40</v>
      </c>
      <c r="B2717" s="3" t="s">
        <v>31</v>
      </c>
      <c r="C2717" s="52">
        <f t="shared" si="516"/>
        <v>2225.4</v>
      </c>
      <c r="D2717" s="64">
        <f>D2719</f>
        <v>145.17000000000002</v>
      </c>
      <c r="E2717" s="64">
        <f t="shared" si="517"/>
        <v>1692</v>
      </c>
      <c r="F2717" s="64">
        <f t="shared" si="517"/>
        <v>0</v>
      </c>
      <c r="G2717" s="64">
        <f t="shared" si="517"/>
        <v>0</v>
      </c>
      <c r="H2717" s="64">
        <f t="shared" si="517"/>
        <v>0</v>
      </c>
      <c r="I2717" s="64">
        <f t="shared" si="517"/>
        <v>388.23</v>
      </c>
    </row>
    <row r="2718" spans="1:14">
      <c r="A2718" s="16"/>
      <c r="B2718" s="4" t="s">
        <v>32</v>
      </c>
      <c r="C2718" s="52">
        <f t="shared" si="516"/>
        <v>2225.4</v>
      </c>
      <c r="D2718" s="64">
        <f>D2720</f>
        <v>145.17000000000002</v>
      </c>
      <c r="E2718" s="64">
        <f t="shared" si="517"/>
        <v>1692</v>
      </c>
      <c r="F2718" s="64">
        <f t="shared" si="517"/>
        <v>0</v>
      </c>
      <c r="G2718" s="64">
        <f t="shared" si="517"/>
        <v>0</v>
      </c>
      <c r="H2718" s="64">
        <f t="shared" si="517"/>
        <v>0</v>
      </c>
      <c r="I2718" s="64">
        <f t="shared" si="517"/>
        <v>388.23</v>
      </c>
    </row>
    <row r="2719" spans="1:14" s="206" customFormat="1" ht="16.5" customHeight="1">
      <c r="A2719" s="19" t="s">
        <v>992</v>
      </c>
      <c r="B2719" s="56" t="s">
        <v>31</v>
      </c>
      <c r="C2719" s="78">
        <f t="shared" si="516"/>
        <v>2225.4</v>
      </c>
      <c r="D2719" s="78">
        <f t="shared" ref="D2719:I2720" si="519">D2721+D2751</f>
        <v>145.17000000000002</v>
      </c>
      <c r="E2719" s="78">
        <f t="shared" si="519"/>
        <v>1692</v>
      </c>
      <c r="F2719" s="78">
        <f t="shared" si="519"/>
        <v>0</v>
      </c>
      <c r="G2719" s="78">
        <f t="shared" si="519"/>
        <v>0</v>
      </c>
      <c r="H2719" s="78">
        <f t="shared" si="519"/>
        <v>0</v>
      </c>
      <c r="I2719" s="78">
        <f t="shared" si="519"/>
        <v>388.23</v>
      </c>
    </row>
    <row r="2720" spans="1:14" s="206" customFormat="1">
      <c r="A2720" s="16"/>
      <c r="B2720" s="55" t="s">
        <v>32</v>
      </c>
      <c r="C2720" s="78">
        <f t="shared" si="516"/>
        <v>2225.4</v>
      </c>
      <c r="D2720" s="78">
        <f t="shared" si="519"/>
        <v>145.17000000000002</v>
      </c>
      <c r="E2720" s="78">
        <f t="shared" si="519"/>
        <v>1692</v>
      </c>
      <c r="F2720" s="78">
        <f t="shared" si="519"/>
        <v>0</v>
      </c>
      <c r="G2720" s="78">
        <f t="shared" si="519"/>
        <v>0</v>
      </c>
      <c r="H2720" s="78">
        <f t="shared" si="519"/>
        <v>0</v>
      </c>
      <c r="I2720" s="78">
        <f t="shared" si="519"/>
        <v>388.23</v>
      </c>
    </row>
    <row r="2721" spans="1:9" s="206" customFormat="1" ht="16.5" customHeight="1">
      <c r="A2721" s="75" t="s">
        <v>584</v>
      </c>
      <c r="B2721" s="191" t="s">
        <v>31</v>
      </c>
      <c r="C2721" s="78">
        <f t="shared" si="516"/>
        <v>1836.4</v>
      </c>
      <c r="D2721" s="78">
        <f>D2723+D2725+D2727+D2729+D2731+D2733+D2735+D2737+D2739+D2741+D2743+D2745+D2747+D2749</f>
        <v>144.4</v>
      </c>
      <c r="E2721" s="78">
        <f t="shared" ref="E2721:I2722" si="520">E2723+E2725+E2727+E2729+E2731+E2733+E2735+E2737+E2739+E2741+E2743+E2745+E2747+E2749</f>
        <v>1692</v>
      </c>
      <c r="F2721" s="78">
        <f t="shared" si="520"/>
        <v>0</v>
      </c>
      <c r="G2721" s="78">
        <f t="shared" si="520"/>
        <v>0</v>
      </c>
      <c r="H2721" s="78">
        <f t="shared" si="520"/>
        <v>0</v>
      </c>
      <c r="I2721" s="78">
        <f t="shared" si="520"/>
        <v>0</v>
      </c>
    </row>
    <row r="2722" spans="1:9" s="206" customFormat="1">
      <c r="A2722" s="44"/>
      <c r="B2722" s="193" t="s">
        <v>32</v>
      </c>
      <c r="C2722" s="78">
        <f t="shared" si="516"/>
        <v>1836.4</v>
      </c>
      <c r="D2722" s="78">
        <f>D2724+D2726+D2728+D2730+D2732+D2734+D2736+D2738+D2740+D2742+D2744+D2746+D2748+D2750</f>
        <v>144.4</v>
      </c>
      <c r="E2722" s="78">
        <f t="shared" si="520"/>
        <v>1692</v>
      </c>
      <c r="F2722" s="78">
        <f t="shared" si="520"/>
        <v>0</v>
      </c>
      <c r="G2722" s="78">
        <f t="shared" si="520"/>
        <v>0</v>
      </c>
      <c r="H2722" s="78">
        <f t="shared" si="520"/>
        <v>0</v>
      </c>
      <c r="I2722" s="78">
        <f t="shared" si="520"/>
        <v>0</v>
      </c>
    </row>
    <row r="2723" spans="1:9" s="127" customFormat="1" ht="16.5" customHeight="1">
      <c r="A2723" s="176" t="s">
        <v>1072</v>
      </c>
      <c r="B2723" s="230" t="s">
        <v>31</v>
      </c>
      <c r="C2723" s="78">
        <f t="shared" si="516"/>
        <v>24</v>
      </c>
      <c r="D2723" s="78">
        <v>24</v>
      </c>
      <c r="E2723" s="64">
        <v>0</v>
      </c>
      <c r="F2723" s="78">
        <v>0</v>
      </c>
      <c r="G2723" s="78">
        <v>0</v>
      </c>
      <c r="H2723" s="78">
        <v>0</v>
      </c>
      <c r="I2723" s="78">
        <v>0</v>
      </c>
    </row>
    <row r="2724" spans="1:9" s="127" customFormat="1">
      <c r="A2724" s="239"/>
      <c r="B2724" s="221" t="s">
        <v>32</v>
      </c>
      <c r="C2724" s="78">
        <f t="shared" si="516"/>
        <v>24</v>
      </c>
      <c r="D2724" s="78">
        <v>24</v>
      </c>
      <c r="E2724" s="64">
        <v>0</v>
      </c>
      <c r="F2724" s="78">
        <v>0</v>
      </c>
      <c r="G2724" s="78">
        <v>0</v>
      </c>
      <c r="H2724" s="78">
        <v>0</v>
      </c>
      <c r="I2724" s="78">
        <v>0</v>
      </c>
    </row>
    <row r="2725" spans="1:9" s="127" customFormat="1" ht="30" customHeight="1">
      <c r="A2725" s="176" t="s">
        <v>1073</v>
      </c>
      <c r="B2725" s="230" t="s">
        <v>31</v>
      </c>
      <c r="C2725" s="78">
        <f t="shared" si="516"/>
        <v>13</v>
      </c>
      <c r="D2725" s="78">
        <v>13</v>
      </c>
      <c r="E2725" s="64">
        <v>0</v>
      </c>
      <c r="F2725" s="78">
        <v>0</v>
      </c>
      <c r="G2725" s="78">
        <v>0</v>
      </c>
      <c r="H2725" s="78">
        <v>0</v>
      </c>
      <c r="I2725" s="78">
        <v>0</v>
      </c>
    </row>
    <row r="2726" spans="1:9" s="127" customFormat="1">
      <c r="A2726" s="239"/>
      <c r="B2726" s="221" t="s">
        <v>32</v>
      </c>
      <c r="C2726" s="78">
        <f t="shared" si="516"/>
        <v>13</v>
      </c>
      <c r="D2726" s="78">
        <v>13</v>
      </c>
      <c r="E2726" s="64">
        <v>0</v>
      </c>
      <c r="F2726" s="78">
        <v>0</v>
      </c>
      <c r="G2726" s="78">
        <v>0</v>
      </c>
      <c r="H2726" s="78">
        <v>0</v>
      </c>
      <c r="I2726" s="78">
        <v>0</v>
      </c>
    </row>
    <row r="2727" spans="1:9" s="127" customFormat="1" ht="25.5" customHeight="1">
      <c r="A2727" s="240" t="s">
        <v>1074</v>
      </c>
      <c r="B2727" s="63" t="s">
        <v>31</v>
      </c>
      <c r="C2727" s="78">
        <f t="shared" si="516"/>
        <v>17</v>
      </c>
      <c r="D2727" s="78">
        <v>17</v>
      </c>
      <c r="E2727" s="64">
        <v>0</v>
      </c>
      <c r="F2727" s="78">
        <v>0</v>
      </c>
      <c r="G2727" s="78">
        <v>0</v>
      </c>
      <c r="H2727" s="78">
        <v>0</v>
      </c>
      <c r="I2727" s="78">
        <v>0</v>
      </c>
    </row>
    <row r="2728" spans="1:9" s="127" customFormat="1">
      <c r="A2728" s="12"/>
      <c r="B2728" s="62" t="s">
        <v>32</v>
      </c>
      <c r="C2728" s="78">
        <f t="shared" si="516"/>
        <v>17</v>
      </c>
      <c r="D2728" s="78">
        <v>17</v>
      </c>
      <c r="E2728" s="64">
        <v>0</v>
      </c>
      <c r="F2728" s="78">
        <v>0</v>
      </c>
      <c r="G2728" s="78">
        <v>0</v>
      </c>
      <c r="H2728" s="78">
        <v>0</v>
      </c>
      <c r="I2728" s="78">
        <v>0</v>
      </c>
    </row>
    <row r="2729" spans="1:9" s="127" customFormat="1" ht="26.25" customHeight="1">
      <c r="A2729" s="240" t="s">
        <v>1075</v>
      </c>
      <c r="B2729" s="63" t="s">
        <v>31</v>
      </c>
      <c r="C2729" s="78">
        <f t="shared" si="516"/>
        <v>5</v>
      </c>
      <c r="D2729" s="78">
        <v>5</v>
      </c>
      <c r="E2729" s="64">
        <v>0</v>
      </c>
      <c r="F2729" s="78">
        <v>0</v>
      </c>
      <c r="G2729" s="78">
        <v>0</v>
      </c>
      <c r="H2729" s="78">
        <v>0</v>
      </c>
      <c r="I2729" s="78">
        <v>0</v>
      </c>
    </row>
    <row r="2730" spans="1:9" s="127" customFormat="1">
      <c r="A2730" s="12"/>
      <c r="B2730" s="62" t="s">
        <v>32</v>
      </c>
      <c r="C2730" s="78">
        <f t="shared" si="516"/>
        <v>5</v>
      </c>
      <c r="D2730" s="78">
        <v>5</v>
      </c>
      <c r="E2730" s="64">
        <v>0</v>
      </c>
      <c r="F2730" s="78">
        <v>0</v>
      </c>
      <c r="G2730" s="78">
        <v>0</v>
      </c>
      <c r="H2730" s="78">
        <v>0</v>
      </c>
      <c r="I2730" s="78">
        <v>0</v>
      </c>
    </row>
    <row r="2731" spans="1:9" s="260" customFormat="1" ht="25.5" customHeight="1">
      <c r="A2731" s="276" t="s">
        <v>1076</v>
      </c>
      <c r="B2731" s="241" t="s">
        <v>31</v>
      </c>
      <c r="C2731" s="253">
        <f t="shared" si="516"/>
        <v>4</v>
      </c>
      <c r="D2731" s="253">
        <v>4</v>
      </c>
      <c r="E2731" s="253">
        <v>0</v>
      </c>
      <c r="F2731" s="253">
        <v>0</v>
      </c>
      <c r="G2731" s="253">
        <v>0</v>
      </c>
      <c r="H2731" s="253">
        <v>0</v>
      </c>
      <c r="I2731" s="253">
        <v>0</v>
      </c>
    </row>
    <row r="2732" spans="1:9" s="127" customFormat="1">
      <c r="A2732" s="12"/>
      <c r="B2732" s="62" t="s">
        <v>32</v>
      </c>
      <c r="C2732" s="78">
        <f t="shared" si="516"/>
        <v>4</v>
      </c>
      <c r="D2732" s="78">
        <v>4</v>
      </c>
      <c r="E2732" s="64">
        <v>0</v>
      </c>
      <c r="F2732" s="78">
        <v>0</v>
      </c>
      <c r="G2732" s="78">
        <v>0</v>
      </c>
      <c r="H2732" s="78">
        <v>0</v>
      </c>
      <c r="I2732" s="78">
        <v>0</v>
      </c>
    </row>
    <row r="2733" spans="1:9" s="260" customFormat="1" ht="15" customHeight="1">
      <c r="A2733" s="474" t="s">
        <v>1077</v>
      </c>
      <c r="B2733" s="241" t="s">
        <v>31</v>
      </c>
      <c r="C2733" s="253">
        <f t="shared" si="516"/>
        <v>14</v>
      </c>
      <c r="D2733" s="253">
        <v>14</v>
      </c>
      <c r="E2733" s="253">
        <v>0</v>
      </c>
      <c r="F2733" s="253">
        <v>0</v>
      </c>
      <c r="G2733" s="253">
        <v>0</v>
      </c>
      <c r="H2733" s="253">
        <v>0</v>
      </c>
      <c r="I2733" s="253">
        <v>0</v>
      </c>
    </row>
    <row r="2734" spans="1:9" s="260" customFormat="1">
      <c r="A2734" s="217"/>
      <c r="B2734" s="228" t="s">
        <v>32</v>
      </c>
      <c r="C2734" s="253">
        <f t="shared" si="516"/>
        <v>14</v>
      </c>
      <c r="D2734" s="253">
        <v>14</v>
      </c>
      <c r="E2734" s="253">
        <v>0</v>
      </c>
      <c r="F2734" s="253">
        <v>0</v>
      </c>
      <c r="G2734" s="253">
        <v>0</v>
      </c>
      <c r="H2734" s="253">
        <v>0</v>
      </c>
      <c r="I2734" s="253">
        <v>0</v>
      </c>
    </row>
    <row r="2735" spans="1:9" s="260" customFormat="1" ht="17.25" customHeight="1">
      <c r="A2735" s="474" t="s">
        <v>1078</v>
      </c>
      <c r="B2735" s="241" t="s">
        <v>31</v>
      </c>
      <c r="C2735" s="253">
        <f t="shared" si="516"/>
        <v>67.400000000000006</v>
      </c>
      <c r="D2735" s="253">
        <v>67.400000000000006</v>
      </c>
      <c r="E2735" s="253">
        <v>0</v>
      </c>
      <c r="F2735" s="253">
        <v>0</v>
      </c>
      <c r="G2735" s="253">
        <v>0</v>
      </c>
      <c r="H2735" s="253">
        <v>0</v>
      </c>
      <c r="I2735" s="253">
        <v>0</v>
      </c>
    </row>
    <row r="2736" spans="1:9" s="260" customFormat="1">
      <c r="A2736" s="217"/>
      <c r="B2736" s="228" t="s">
        <v>32</v>
      </c>
      <c r="C2736" s="253">
        <f t="shared" si="516"/>
        <v>67.400000000000006</v>
      </c>
      <c r="D2736" s="253">
        <v>67.400000000000006</v>
      </c>
      <c r="E2736" s="253">
        <v>0</v>
      </c>
      <c r="F2736" s="253">
        <v>0</v>
      </c>
      <c r="G2736" s="253">
        <v>0</v>
      </c>
      <c r="H2736" s="253">
        <v>0</v>
      </c>
      <c r="I2736" s="253">
        <v>0</v>
      </c>
    </row>
    <row r="2737" spans="1:9" s="260" customFormat="1" ht="27.75" customHeight="1">
      <c r="A2737" s="452" t="s">
        <v>1079</v>
      </c>
      <c r="B2737" s="241" t="s">
        <v>31</v>
      </c>
      <c r="C2737" s="253">
        <f t="shared" si="516"/>
        <v>9</v>
      </c>
      <c r="D2737" s="253">
        <v>0</v>
      </c>
      <c r="E2737" s="253">
        <v>9</v>
      </c>
      <c r="F2737" s="253">
        <v>0</v>
      </c>
      <c r="G2737" s="253">
        <v>0</v>
      </c>
      <c r="H2737" s="253">
        <v>0</v>
      </c>
      <c r="I2737" s="253">
        <v>0</v>
      </c>
    </row>
    <row r="2738" spans="1:9" s="260" customFormat="1">
      <c r="A2738" s="217"/>
      <c r="B2738" s="228" t="s">
        <v>32</v>
      </c>
      <c r="C2738" s="253">
        <f t="shared" si="516"/>
        <v>9</v>
      </c>
      <c r="D2738" s="253">
        <v>0</v>
      </c>
      <c r="E2738" s="253">
        <v>9</v>
      </c>
      <c r="F2738" s="253">
        <v>0</v>
      </c>
      <c r="G2738" s="253">
        <v>0</v>
      </c>
      <c r="H2738" s="253">
        <v>0</v>
      </c>
      <c r="I2738" s="253">
        <v>0</v>
      </c>
    </row>
    <row r="2739" spans="1:9" s="260" customFormat="1" ht="17.25" customHeight="1">
      <c r="A2739" s="474" t="s">
        <v>1077</v>
      </c>
      <c r="B2739" s="241" t="s">
        <v>31</v>
      </c>
      <c r="C2739" s="253">
        <f t="shared" si="516"/>
        <v>20</v>
      </c>
      <c r="D2739" s="253">
        <v>0</v>
      </c>
      <c r="E2739" s="253">
        <f>17+3</f>
        <v>20</v>
      </c>
      <c r="F2739" s="253">
        <v>0</v>
      </c>
      <c r="G2739" s="253">
        <v>0</v>
      </c>
      <c r="H2739" s="253">
        <v>0</v>
      </c>
      <c r="I2739" s="253">
        <v>0</v>
      </c>
    </row>
    <row r="2740" spans="1:9" s="260" customFormat="1">
      <c r="A2740" s="217"/>
      <c r="B2740" s="228" t="s">
        <v>32</v>
      </c>
      <c r="C2740" s="253">
        <f t="shared" si="516"/>
        <v>20</v>
      </c>
      <c r="D2740" s="253">
        <v>0</v>
      </c>
      <c r="E2740" s="253">
        <f>17+3</f>
        <v>20</v>
      </c>
      <c r="F2740" s="253">
        <v>0</v>
      </c>
      <c r="G2740" s="253">
        <v>0</v>
      </c>
      <c r="H2740" s="253">
        <v>0</v>
      </c>
      <c r="I2740" s="253">
        <v>0</v>
      </c>
    </row>
    <row r="2741" spans="1:9" s="260" customFormat="1" ht="17.25" customHeight="1">
      <c r="A2741" s="448" t="s">
        <v>1080</v>
      </c>
      <c r="B2741" s="241" t="s">
        <v>31</v>
      </c>
      <c r="C2741" s="253">
        <f t="shared" si="516"/>
        <v>0</v>
      </c>
      <c r="D2741" s="253">
        <v>0</v>
      </c>
      <c r="E2741" s="253">
        <f>38-38</f>
        <v>0</v>
      </c>
      <c r="F2741" s="253">
        <v>0</v>
      </c>
      <c r="G2741" s="253">
        <v>0</v>
      </c>
      <c r="H2741" s="253">
        <v>0</v>
      </c>
      <c r="I2741" s="253">
        <v>0</v>
      </c>
    </row>
    <row r="2742" spans="1:9" s="127" customFormat="1">
      <c r="A2742" s="12"/>
      <c r="B2742" s="62" t="s">
        <v>32</v>
      </c>
      <c r="C2742" s="78">
        <f t="shared" si="516"/>
        <v>0</v>
      </c>
      <c r="D2742" s="78">
        <v>0</v>
      </c>
      <c r="E2742" s="253">
        <f>38-38</f>
        <v>0</v>
      </c>
      <c r="F2742" s="78">
        <v>0</v>
      </c>
      <c r="G2742" s="78">
        <v>0</v>
      </c>
      <c r="H2742" s="78">
        <v>0</v>
      </c>
      <c r="I2742" s="78">
        <v>0</v>
      </c>
    </row>
    <row r="2743" spans="1:9" s="260" customFormat="1" ht="29.25" customHeight="1">
      <c r="A2743" s="452" t="s">
        <v>1081</v>
      </c>
      <c r="B2743" s="241" t="s">
        <v>31</v>
      </c>
      <c r="C2743" s="253">
        <f t="shared" si="516"/>
        <v>1500</v>
      </c>
      <c r="D2743" s="253">
        <v>0</v>
      </c>
      <c r="E2743" s="253">
        <v>1500</v>
      </c>
      <c r="F2743" s="253">
        <v>0</v>
      </c>
      <c r="G2743" s="253">
        <v>0</v>
      </c>
      <c r="H2743" s="253">
        <v>0</v>
      </c>
      <c r="I2743" s="253">
        <v>0</v>
      </c>
    </row>
    <row r="2744" spans="1:9" s="127" customFormat="1">
      <c r="A2744" s="12"/>
      <c r="B2744" s="62" t="s">
        <v>32</v>
      </c>
      <c r="C2744" s="78">
        <f t="shared" si="516"/>
        <v>1500</v>
      </c>
      <c r="D2744" s="78">
        <v>0</v>
      </c>
      <c r="E2744" s="64">
        <v>1500</v>
      </c>
      <c r="F2744" s="78">
        <v>0</v>
      </c>
      <c r="G2744" s="78">
        <v>0</v>
      </c>
      <c r="H2744" s="78">
        <v>0</v>
      </c>
      <c r="I2744" s="78">
        <v>0</v>
      </c>
    </row>
    <row r="2745" spans="1:9" s="127" customFormat="1" ht="15.75" customHeight="1">
      <c r="A2745" s="438" t="s">
        <v>1082</v>
      </c>
      <c r="B2745" s="63" t="s">
        <v>31</v>
      </c>
      <c r="C2745" s="78">
        <f t="shared" si="516"/>
        <v>75</v>
      </c>
      <c r="D2745" s="78">
        <v>0</v>
      </c>
      <c r="E2745" s="64">
        <v>75</v>
      </c>
      <c r="F2745" s="78">
        <v>0</v>
      </c>
      <c r="G2745" s="78">
        <v>0</v>
      </c>
      <c r="H2745" s="78">
        <v>0</v>
      </c>
      <c r="I2745" s="78">
        <v>0</v>
      </c>
    </row>
    <row r="2746" spans="1:9" s="127" customFormat="1">
      <c r="A2746" s="12"/>
      <c r="B2746" s="62" t="s">
        <v>32</v>
      </c>
      <c r="C2746" s="78">
        <f t="shared" si="516"/>
        <v>75</v>
      </c>
      <c r="D2746" s="78">
        <v>0</v>
      </c>
      <c r="E2746" s="64">
        <v>75</v>
      </c>
      <c r="F2746" s="78">
        <v>0</v>
      </c>
      <c r="G2746" s="78">
        <v>0</v>
      </c>
      <c r="H2746" s="78">
        <v>0</v>
      </c>
      <c r="I2746" s="78">
        <v>0</v>
      </c>
    </row>
    <row r="2747" spans="1:9" s="127" customFormat="1" ht="15.75" customHeight="1">
      <c r="A2747" s="577" t="s">
        <v>1083</v>
      </c>
      <c r="B2747" s="63" t="s">
        <v>31</v>
      </c>
      <c r="C2747" s="78">
        <f t="shared" si="516"/>
        <v>52</v>
      </c>
      <c r="D2747" s="78">
        <v>0</v>
      </c>
      <c r="E2747" s="64">
        <v>52</v>
      </c>
      <c r="F2747" s="78">
        <v>0</v>
      </c>
      <c r="G2747" s="78">
        <v>0</v>
      </c>
      <c r="H2747" s="78">
        <v>0</v>
      </c>
      <c r="I2747" s="78">
        <v>0</v>
      </c>
    </row>
    <row r="2748" spans="1:9" s="127" customFormat="1">
      <c r="A2748" s="12"/>
      <c r="B2748" s="62" t="s">
        <v>32</v>
      </c>
      <c r="C2748" s="78">
        <f t="shared" si="516"/>
        <v>52</v>
      </c>
      <c r="D2748" s="78">
        <v>0</v>
      </c>
      <c r="E2748" s="64">
        <v>52</v>
      </c>
      <c r="F2748" s="78">
        <v>0</v>
      </c>
      <c r="G2748" s="78">
        <v>0</v>
      </c>
      <c r="H2748" s="78">
        <v>0</v>
      </c>
      <c r="I2748" s="78">
        <v>0</v>
      </c>
    </row>
    <row r="2749" spans="1:9" s="127" customFormat="1" ht="15.75" customHeight="1">
      <c r="A2749" s="366" t="s">
        <v>1084</v>
      </c>
      <c r="B2749" s="63" t="s">
        <v>31</v>
      </c>
      <c r="C2749" s="78">
        <f t="shared" si="516"/>
        <v>36</v>
      </c>
      <c r="D2749" s="78">
        <v>0</v>
      </c>
      <c r="E2749" s="64">
        <v>36</v>
      </c>
      <c r="F2749" s="78">
        <v>0</v>
      </c>
      <c r="G2749" s="78">
        <v>0</v>
      </c>
      <c r="H2749" s="78">
        <v>0</v>
      </c>
      <c r="I2749" s="78">
        <v>0</v>
      </c>
    </row>
    <row r="2750" spans="1:9" s="127" customFormat="1">
      <c r="A2750" s="12"/>
      <c r="B2750" s="62" t="s">
        <v>32</v>
      </c>
      <c r="C2750" s="78">
        <f t="shared" si="516"/>
        <v>36</v>
      </c>
      <c r="D2750" s="78">
        <v>0</v>
      </c>
      <c r="E2750" s="64">
        <v>36</v>
      </c>
      <c r="F2750" s="78">
        <v>0</v>
      </c>
      <c r="G2750" s="78">
        <v>0</v>
      </c>
      <c r="H2750" s="78">
        <v>0</v>
      </c>
      <c r="I2750" s="78">
        <v>0</v>
      </c>
    </row>
    <row r="2751" spans="1:9" s="206" customFormat="1" ht="14.25" customHeight="1">
      <c r="A2751" s="562" t="s">
        <v>1085</v>
      </c>
      <c r="B2751" s="191" t="s">
        <v>31</v>
      </c>
      <c r="C2751" s="78">
        <f t="shared" si="516"/>
        <v>389</v>
      </c>
      <c r="D2751" s="78">
        <f>D2753</f>
        <v>0.77</v>
      </c>
      <c r="E2751" s="78">
        <f t="shared" ref="E2751:I2752" si="521">E2753</f>
        <v>0</v>
      </c>
      <c r="F2751" s="78">
        <f t="shared" si="521"/>
        <v>0</v>
      </c>
      <c r="G2751" s="78">
        <f t="shared" si="521"/>
        <v>0</v>
      </c>
      <c r="H2751" s="78">
        <f t="shared" si="521"/>
        <v>0</v>
      </c>
      <c r="I2751" s="78">
        <f t="shared" si="521"/>
        <v>388.23</v>
      </c>
    </row>
    <row r="2752" spans="1:9" s="206" customFormat="1">
      <c r="A2752" s="44"/>
      <c r="B2752" s="193" t="s">
        <v>32</v>
      </c>
      <c r="C2752" s="78">
        <f t="shared" si="516"/>
        <v>389</v>
      </c>
      <c r="D2752" s="78">
        <f>D2754</f>
        <v>0.77</v>
      </c>
      <c r="E2752" s="78">
        <f t="shared" si="521"/>
        <v>0</v>
      </c>
      <c r="F2752" s="78">
        <f t="shared" si="521"/>
        <v>0</v>
      </c>
      <c r="G2752" s="78">
        <f t="shared" si="521"/>
        <v>0</v>
      </c>
      <c r="H2752" s="78">
        <f t="shared" si="521"/>
        <v>0</v>
      </c>
      <c r="I2752" s="78">
        <f t="shared" si="521"/>
        <v>388.23</v>
      </c>
    </row>
    <row r="2753" spans="1:14" s="260" customFormat="1" ht="13.5" customHeight="1">
      <c r="A2753" s="357" t="s">
        <v>1086</v>
      </c>
      <c r="B2753" s="230" t="s">
        <v>31</v>
      </c>
      <c r="C2753" s="253">
        <f t="shared" si="516"/>
        <v>389</v>
      </c>
      <c r="D2753" s="253">
        <v>0.77</v>
      </c>
      <c r="E2753" s="253">
        <v>0</v>
      </c>
      <c r="F2753" s="253">
        <v>0</v>
      </c>
      <c r="G2753" s="253">
        <v>0</v>
      </c>
      <c r="H2753" s="253">
        <v>0</v>
      </c>
      <c r="I2753" s="253">
        <v>388.23</v>
      </c>
    </row>
    <row r="2754" spans="1:14" s="260" customFormat="1">
      <c r="A2754" s="239"/>
      <c r="B2754" s="221" t="s">
        <v>32</v>
      </c>
      <c r="C2754" s="253">
        <f t="shared" si="516"/>
        <v>389</v>
      </c>
      <c r="D2754" s="253">
        <v>0.77</v>
      </c>
      <c r="E2754" s="253">
        <v>0</v>
      </c>
      <c r="F2754" s="253">
        <v>0</v>
      </c>
      <c r="G2754" s="253">
        <v>0</v>
      </c>
      <c r="H2754" s="253">
        <v>0</v>
      </c>
      <c r="I2754" s="253">
        <v>388.23</v>
      </c>
    </row>
    <row r="2755" spans="1:14" s="260" customFormat="1">
      <c r="A2755" s="506" t="s">
        <v>55</v>
      </c>
      <c r="B2755" s="465" t="s">
        <v>31</v>
      </c>
      <c r="C2755" s="307">
        <f t="shared" si="516"/>
        <v>152</v>
      </c>
      <c r="D2755" s="307">
        <f>D2757</f>
        <v>0</v>
      </c>
      <c r="E2755" s="307">
        <f t="shared" ref="E2755:I2758" si="522">E2757</f>
        <v>152</v>
      </c>
      <c r="F2755" s="307">
        <f t="shared" si="522"/>
        <v>0</v>
      </c>
      <c r="G2755" s="307">
        <f t="shared" si="522"/>
        <v>0</v>
      </c>
      <c r="H2755" s="307">
        <f t="shared" si="522"/>
        <v>0</v>
      </c>
      <c r="I2755" s="307">
        <f t="shared" si="522"/>
        <v>0</v>
      </c>
      <c r="J2755" s="501"/>
      <c r="K2755" s="501"/>
      <c r="L2755" s="501"/>
      <c r="M2755" s="501"/>
      <c r="N2755" s="501"/>
    </row>
    <row r="2756" spans="1:14" s="260" customFormat="1">
      <c r="A2756" s="341"/>
      <c r="B2756" s="305" t="s">
        <v>32</v>
      </c>
      <c r="C2756" s="307">
        <f t="shared" si="516"/>
        <v>152</v>
      </c>
      <c r="D2756" s="307">
        <f>D2758</f>
        <v>0</v>
      </c>
      <c r="E2756" s="307">
        <f t="shared" si="522"/>
        <v>152</v>
      </c>
      <c r="F2756" s="307">
        <f t="shared" si="522"/>
        <v>0</v>
      </c>
      <c r="G2756" s="307">
        <f t="shared" si="522"/>
        <v>0</v>
      </c>
      <c r="H2756" s="307">
        <f t="shared" si="522"/>
        <v>0</v>
      </c>
      <c r="I2756" s="307">
        <f t="shared" si="522"/>
        <v>0</v>
      </c>
    </row>
    <row r="2757" spans="1:14" s="260" customFormat="1" ht="17.25" customHeight="1">
      <c r="A2757" s="436" t="s">
        <v>1087</v>
      </c>
      <c r="B2757" s="241" t="s">
        <v>31</v>
      </c>
      <c r="C2757" s="253">
        <f t="shared" si="516"/>
        <v>152</v>
      </c>
      <c r="D2757" s="253">
        <f>D2759</f>
        <v>0</v>
      </c>
      <c r="E2757" s="253">
        <f t="shared" si="522"/>
        <v>152</v>
      </c>
      <c r="F2757" s="253">
        <f t="shared" si="522"/>
        <v>0</v>
      </c>
      <c r="G2757" s="253">
        <f t="shared" si="522"/>
        <v>0</v>
      </c>
      <c r="H2757" s="253">
        <f t="shared" si="522"/>
        <v>0</v>
      </c>
      <c r="I2757" s="253">
        <f t="shared" si="522"/>
        <v>0</v>
      </c>
    </row>
    <row r="2758" spans="1:14" s="260" customFormat="1">
      <c r="A2758" s="217"/>
      <c r="B2758" s="228" t="s">
        <v>32</v>
      </c>
      <c r="C2758" s="253">
        <f t="shared" si="516"/>
        <v>152</v>
      </c>
      <c r="D2758" s="253">
        <f>D2760</f>
        <v>0</v>
      </c>
      <c r="E2758" s="253">
        <f t="shared" si="522"/>
        <v>152</v>
      </c>
      <c r="F2758" s="253">
        <f t="shared" si="522"/>
        <v>0</v>
      </c>
      <c r="G2758" s="253">
        <f t="shared" si="522"/>
        <v>0</v>
      </c>
      <c r="H2758" s="253">
        <f t="shared" si="522"/>
        <v>0</v>
      </c>
      <c r="I2758" s="253">
        <f t="shared" si="522"/>
        <v>0</v>
      </c>
    </row>
    <row r="2759" spans="1:14" s="260" customFormat="1" ht="28.5" customHeight="1">
      <c r="A2759" s="545" t="s">
        <v>1088</v>
      </c>
      <c r="B2759" s="241" t="s">
        <v>31</v>
      </c>
      <c r="C2759" s="253">
        <f t="shared" si="516"/>
        <v>152</v>
      </c>
      <c r="D2759" s="253">
        <v>0</v>
      </c>
      <c r="E2759" s="253">
        <v>152</v>
      </c>
      <c r="F2759" s="253">
        <v>0</v>
      </c>
      <c r="G2759" s="253">
        <v>0</v>
      </c>
      <c r="H2759" s="253">
        <v>0</v>
      </c>
      <c r="I2759" s="253">
        <v>0</v>
      </c>
    </row>
    <row r="2760" spans="1:14" s="127" customFormat="1">
      <c r="A2760" s="12"/>
      <c r="B2760" s="62" t="s">
        <v>32</v>
      </c>
      <c r="C2760" s="78">
        <f t="shared" si="516"/>
        <v>152</v>
      </c>
      <c r="D2760" s="78">
        <v>0</v>
      </c>
      <c r="E2760" s="64">
        <v>152</v>
      </c>
      <c r="F2760" s="78">
        <v>0</v>
      </c>
      <c r="G2760" s="78">
        <v>0</v>
      </c>
      <c r="H2760" s="78">
        <v>0</v>
      </c>
      <c r="I2760" s="78">
        <v>0</v>
      </c>
    </row>
    <row r="2761" spans="1:14">
      <c r="A2761" s="693" t="s">
        <v>239</v>
      </c>
      <c r="B2761" s="691"/>
      <c r="C2761" s="691"/>
      <c r="D2761" s="691"/>
      <c r="E2761" s="691"/>
      <c r="F2761" s="691"/>
      <c r="G2761" s="691"/>
      <c r="H2761" s="691"/>
      <c r="I2761" s="692"/>
    </row>
    <row r="2762" spans="1:14">
      <c r="A2762" s="58" t="s">
        <v>57</v>
      </c>
      <c r="B2762" s="139" t="s">
        <v>31</v>
      </c>
      <c r="C2762" s="131">
        <f t="shared" ref="C2762:C2925" si="523">D2762+E2762+F2762+G2762+H2762+I2762</f>
        <v>11739.939999999999</v>
      </c>
      <c r="D2762" s="131">
        <f t="shared" ref="D2762:I2763" si="524">D2764+D2916</f>
        <v>3544.8199999999997</v>
      </c>
      <c r="E2762" s="131">
        <f t="shared" si="524"/>
        <v>1330.2</v>
      </c>
      <c r="F2762" s="131">
        <f t="shared" si="524"/>
        <v>0</v>
      </c>
      <c r="G2762" s="131">
        <f t="shared" si="524"/>
        <v>0</v>
      </c>
      <c r="H2762" s="131">
        <f t="shared" si="524"/>
        <v>0</v>
      </c>
      <c r="I2762" s="131">
        <f t="shared" si="524"/>
        <v>6864.92</v>
      </c>
    </row>
    <row r="2763" spans="1:14">
      <c r="A2763" s="12" t="s">
        <v>90</v>
      </c>
      <c r="B2763" s="140" t="s">
        <v>32</v>
      </c>
      <c r="C2763" s="131">
        <f t="shared" si="523"/>
        <v>11739.939999999999</v>
      </c>
      <c r="D2763" s="131">
        <f t="shared" si="524"/>
        <v>3544.8199999999997</v>
      </c>
      <c r="E2763" s="131">
        <f t="shared" si="524"/>
        <v>1330.2</v>
      </c>
      <c r="F2763" s="131">
        <f t="shared" si="524"/>
        <v>0</v>
      </c>
      <c r="G2763" s="131">
        <f t="shared" si="524"/>
        <v>0</v>
      </c>
      <c r="H2763" s="131">
        <f t="shared" si="524"/>
        <v>0</v>
      </c>
      <c r="I2763" s="131">
        <f t="shared" si="524"/>
        <v>6864.92</v>
      </c>
    </row>
    <row r="2764" spans="1:14">
      <c r="A2764" s="14" t="s">
        <v>33</v>
      </c>
      <c r="B2764" s="54" t="s">
        <v>31</v>
      </c>
      <c r="C2764" s="52">
        <f t="shared" si="523"/>
        <v>2586.0199999999995</v>
      </c>
      <c r="D2764" s="64">
        <f t="shared" ref="D2764:I2765" si="525">D2766</f>
        <v>2042.8199999999997</v>
      </c>
      <c r="E2764" s="64">
        <f t="shared" si="525"/>
        <v>543.20000000000005</v>
      </c>
      <c r="F2764" s="64">
        <f t="shared" si="525"/>
        <v>0</v>
      </c>
      <c r="G2764" s="64">
        <f t="shared" si="525"/>
        <v>0</v>
      </c>
      <c r="H2764" s="64">
        <f t="shared" si="525"/>
        <v>0</v>
      </c>
      <c r="I2764" s="64">
        <f t="shared" si="525"/>
        <v>0</v>
      </c>
    </row>
    <row r="2765" spans="1:14">
      <c r="A2765" s="12" t="s">
        <v>34</v>
      </c>
      <c r="B2765" s="55" t="s">
        <v>32</v>
      </c>
      <c r="C2765" s="52">
        <f t="shared" si="523"/>
        <v>2586.0199999999995</v>
      </c>
      <c r="D2765" s="64">
        <f t="shared" si="525"/>
        <v>2042.8199999999997</v>
      </c>
      <c r="E2765" s="64">
        <f t="shared" si="525"/>
        <v>543.20000000000005</v>
      </c>
      <c r="F2765" s="64">
        <f t="shared" si="525"/>
        <v>0</v>
      </c>
      <c r="G2765" s="64">
        <f t="shared" si="525"/>
        <v>0</v>
      </c>
      <c r="H2765" s="64">
        <f t="shared" si="525"/>
        <v>0</v>
      </c>
      <c r="I2765" s="64">
        <f t="shared" si="525"/>
        <v>0</v>
      </c>
    </row>
    <row r="2766" spans="1:14">
      <c r="A2766" s="19" t="s">
        <v>39</v>
      </c>
      <c r="B2766" s="3" t="s">
        <v>31</v>
      </c>
      <c r="C2766" s="52">
        <f t="shared" si="523"/>
        <v>2586.0199999999995</v>
      </c>
      <c r="D2766" s="64">
        <f t="shared" ref="D2766:I2767" si="526">D2768+D2906</f>
        <v>2042.8199999999997</v>
      </c>
      <c r="E2766" s="64">
        <f t="shared" si="526"/>
        <v>543.20000000000005</v>
      </c>
      <c r="F2766" s="64">
        <f t="shared" si="526"/>
        <v>0</v>
      </c>
      <c r="G2766" s="64">
        <f t="shared" si="526"/>
        <v>0</v>
      </c>
      <c r="H2766" s="64">
        <f t="shared" si="526"/>
        <v>0</v>
      </c>
      <c r="I2766" s="64">
        <f t="shared" si="526"/>
        <v>0</v>
      </c>
    </row>
    <row r="2767" spans="1:14">
      <c r="A2767" s="16"/>
      <c r="B2767" s="4" t="s">
        <v>32</v>
      </c>
      <c r="C2767" s="52">
        <f t="shared" si="523"/>
        <v>2586.0199999999995</v>
      </c>
      <c r="D2767" s="64">
        <f t="shared" si="526"/>
        <v>2042.8199999999997</v>
      </c>
      <c r="E2767" s="64">
        <f t="shared" si="526"/>
        <v>543.20000000000005</v>
      </c>
      <c r="F2767" s="64">
        <f t="shared" si="526"/>
        <v>0</v>
      </c>
      <c r="G2767" s="64">
        <f t="shared" si="526"/>
        <v>0</v>
      </c>
      <c r="H2767" s="64">
        <f t="shared" si="526"/>
        <v>0</v>
      </c>
      <c r="I2767" s="64">
        <f t="shared" si="526"/>
        <v>0</v>
      </c>
    </row>
    <row r="2768" spans="1:14">
      <c r="A2768" s="13" t="s">
        <v>53</v>
      </c>
      <c r="B2768" s="56" t="s">
        <v>31</v>
      </c>
      <c r="C2768" s="52">
        <f t="shared" si="523"/>
        <v>1614.1399999999999</v>
      </c>
      <c r="D2768" s="52">
        <f>D2770</f>
        <v>1099.9399999999998</v>
      </c>
      <c r="E2768" s="52">
        <f t="shared" ref="E2768:I2769" si="527">E2770</f>
        <v>514.20000000000005</v>
      </c>
      <c r="F2768" s="52">
        <f t="shared" si="527"/>
        <v>0</v>
      </c>
      <c r="G2768" s="52">
        <f t="shared" si="527"/>
        <v>0</v>
      </c>
      <c r="H2768" s="52">
        <f t="shared" si="527"/>
        <v>0</v>
      </c>
      <c r="I2768" s="52">
        <f t="shared" si="527"/>
        <v>0</v>
      </c>
    </row>
    <row r="2769" spans="1:9">
      <c r="A2769" s="12"/>
      <c r="B2769" s="55" t="s">
        <v>32</v>
      </c>
      <c r="C2769" s="52">
        <f t="shared" si="523"/>
        <v>1614.1399999999999</v>
      </c>
      <c r="D2769" s="52">
        <f>D2771</f>
        <v>1099.9399999999998</v>
      </c>
      <c r="E2769" s="52">
        <f t="shared" si="527"/>
        <v>514.20000000000005</v>
      </c>
      <c r="F2769" s="52">
        <f t="shared" si="527"/>
        <v>0</v>
      </c>
      <c r="G2769" s="52">
        <f t="shared" si="527"/>
        <v>0</v>
      </c>
      <c r="H2769" s="52">
        <f t="shared" si="527"/>
        <v>0</v>
      </c>
      <c r="I2769" s="52">
        <f t="shared" si="527"/>
        <v>0</v>
      </c>
    </row>
    <row r="2770" spans="1:9" s="95" customFormat="1">
      <c r="A2770" s="47" t="s">
        <v>992</v>
      </c>
      <c r="B2770" s="139" t="s">
        <v>31</v>
      </c>
      <c r="C2770" s="131">
        <f t="shared" si="523"/>
        <v>1614.1399999999999</v>
      </c>
      <c r="D2770" s="131">
        <f t="shared" ref="D2770:I2771" si="528">D2772+D2836+D2868+D2872+D2876+D2886</f>
        <v>1099.9399999999998</v>
      </c>
      <c r="E2770" s="131">
        <f t="shared" si="528"/>
        <v>514.20000000000005</v>
      </c>
      <c r="F2770" s="131">
        <f t="shared" si="528"/>
        <v>0</v>
      </c>
      <c r="G2770" s="131">
        <f t="shared" si="528"/>
        <v>0</v>
      </c>
      <c r="H2770" s="131">
        <f t="shared" si="528"/>
        <v>0</v>
      </c>
      <c r="I2770" s="131">
        <f t="shared" si="528"/>
        <v>0</v>
      </c>
    </row>
    <row r="2771" spans="1:9" s="95" customFormat="1">
      <c r="A2771" s="132"/>
      <c r="B2771" s="140" t="s">
        <v>32</v>
      </c>
      <c r="C2771" s="131">
        <f t="shared" si="523"/>
        <v>1614.1399999999999</v>
      </c>
      <c r="D2771" s="131">
        <f t="shared" si="528"/>
        <v>1099.9399999999998</v>
      </c>
      <c r="E2771" s="131">
        <f t="shared" si="528"/>
        <v>514.20000000000005</v>
      </c>
      <c r="F2771" s="131">
        <f t="shared" si="528"/>
        <v>0</v>
      </c>
      <c r="G2771" s="131">
        <f t="shared" si="528"/>
        <v>0</v>
      </c>
      <c r="H2771" s="131">
        <f t="shared" si="528"/>
        <v>0</v>
      </c>
      <c r="I2771" s="131">
        <f t="shared" si="528"/>
        <v>0</v>
      </c>
    </row>
    <row r="2772" spans="1:9" s="103" customFormat="1" ht="25.5">
      <c r="A2772" s="287" t="s">
        <v>681</v>
      </c>
      <c r="B2772" s="237" t="s">
        <v>31</v>
      </c>
      <c r="C2772" s="64">
        <f t="shared" si="523"/>
        <v>982.09999999999991</v>
      </c>
      <c r="D2772" s="64">
        <f>D2774+D2776+D2778+D2780+D2782+D2784+D2786+D2788+D2790+D2792+D2794+D2796+D2798+D2800+D2802+D2804+D2806+D2808+D2810+D2812+D2814+D2816+D2818+D2820+D2822+D2824+D2826+D2828+D2830+D2832+D2834</f>
        <v>792.09999999999991</v>
      </c>
      <c r="E2772" s="64">
        <f t="shared" ref="E2772:I2773" si="529">E2774+E2776+E2778+E2780+E2782+E2784+E2786+E2788+E2790+E2792+E2794+E2796+E2798+E2800+E2802+E2804+E2806+E2808+E2810+E2812+E2814+E2816+E2818+E2820+E2822+E2824+E2826+E2828+E2830+E2832+E2834</f>
        <v>190</v>
      </c>
      <c r="F2772" s="64">
        <f t="shared" si="529"/>
        <v>0</v>
      </c>
      <c r="G2772" s="64">
        <f t="shared" si="529"/>
        <v>0</v>
      </c>
      <c r="H2772" s="64">
        <f t="shared" si="529"/>
        <v>0</v>
      </c>
      <c r="I2772" s="64">
        <f t="shared" si="529"/>
        <v>0</v>
      </c>
    </row>
    <row r="2773" spans="1:9" s="103" customFormat="1">
      <c r="A2773" s="227"/>
      <c r="B2773" s="238" t="s">
        <v>32</v>
      </c>
      <c r="C2773" s="64">
        <f t="shared" si="523"/>
        <v>982.09999999999991</v>
      </c>
      <c r="D2773" s="64">
        <f>D2775+D2777+D2779+D2781+D2783+D2785+D2787+D2789+D2791+D2793+D2795+D2797+D2799+D2801+D2803+D2805+D2807+D2809+D2811+D2813+D2815+D2817+D2819+D2821+D2823+D2825+D2827+D2829+D2831+D2833+D2835</f>
        <v>792.09999999999991</v>
      </c>
      <c r="E2773" s="64">
        <f t="shared" si="529"/>
        <v>190</v>
      </c>
      <c r="F2773" s="64">
        <f t="shared" si="529"/>
        <v>0</v>
      </c>
      <c r="G2773" s="64">
        <f t="shared" si="529"/>
        <v>0</v>
      </c>
      <c r="H2773" s="64">
        <f t="shared" si="529"/>
        <v>0</v>
      </c>
      <c r="I2773" s="64">
        <f t="shared" si="529"/>
        <v>0</v>
      </c>
    </row>
    <row r="2774" spans="1:9" s="215" customFormat="1" ht="30">
      <c r="A2774" s="563" t="s">
        <v>1089</v>
      </c>
      <c r="B2774" s="230" t="s">
        <v>31</v>
      </c>
      <c r="C2774" s="253">
        <f t="shared" si="523"/>
        <v>16</v>
      </c>
      <c r="D2774" s="253">
        <v>16</v>
      </c>
      <c r="E2774" s="253">
        <v>0</v>
      </c>
      <c r="F2774" s="253">
        <v>0</v>
      </c>
      <c r="G2774" s="253">
        <v>0</v>
      </c>
      <c r="H2774" s="253">
        <v>0</v>
      </c>
      <c r="I2774" s="253">
        <v>0</v>
      </c>
    </row>
    <row r="2775" spans="1:9" s="215" customFormat="1">
      <c r="A2775" s="227"/>
      <c r="B2775" s="221" t="s">
        <v>32</v>
      </c>
      <c r="C2775" s="253">
        <f t="shared" si="523"/>
        <v>16</v>
      </c>
      <c r="D2775" s="253">
        <v>16</v>
      </c>
      <c r="E2775" s="253">
        <v>0</v>
      </c>
      <c r="F2775" s="253">
        <v>0</v>
      </c>
      <c r="G2775" s="253">
        <v>0</v>
      </c>
      <c r="H2775" s="253">
        <v>0</v>
      </c>
      <c r="I2775" s="253">
        <v>0</v>
      </c>
    </row>
    <row r="2776" spans="1:9" s="215" customFormat="1" ht="15">
      <c r="A2776" s="532" t="s">
        <v>1090</v>
      </c>
      <c r="B2776" s="230" t="s">
        <v>31</v>
      </c>
      <c r="C2776" s="253">
        <f t="shared" si="523"/>
        <v>9</v>
      </c>
      <c r="D2776" s="253">
        <v>9</v>
      </c>
      <c r="E2776" s="253">
        <v>0</v>
      </c>
      <c r="F2776" s="253">
        <v>0</v>
      </c>
      <c r="G2776" s="253">
        <v>0</v>
      </c>
      <c r="H2776" s="253">
        <v>0</v>
      </c>
      <c r="I2776" s="253">
        <v>0</v>
      </c>
    </row>
    <row r="2777" spans="1:9" s="215" customFormat="1">
      <c r="A2777" s="227"/>
      <c r="B2777" s="221" t="s">
        <v>32</v>
      </c>
      <c r="C2777" s="253">
        <f t="shared" si="523"/>
        <v>9</v>
      </c>
      <c r="D2777" s="253">
        <v>9</v>
      </c>
      <c r="E2777" s="253">
        <v>0</v>
      </c>
      <c r="F2777" s="253">
        <v>0</v>
      </c>
      <c r="G2777" s="253">
        <v>0</v>
      </c>
      <c r="H2777" s="253">
        <v>0</v>
      </c>
      <c r="I2777" s="253">
        <v>0</v>
      </c>
    </row>
    <row r="2778" spans="1:9" s="215" customFormat="1" ht="30">
      <c r="A2778" s="563" t="s">
        <v>1091</v>
      </c>
      <c r="B2778" s="230" t="s">
        <v>31</v>
      </c>
      <c r="C2778" s="253">
        <f t="shared" si="523"/>
        <v>133</v>
      </c>
      <c r="D2778" s="253">
        <v>133</v>
      </c>
      <c r="E2778" s="253">
        <v>0</v>
      </c>
      <c r="F2778" s="253">
        <v>0</v>
      </c>
      <c r="G2778" s="253">
        <v>0</v>
      </c>
      <c r="H2778" s="253">
        <v>0</v>
      </c>
      <c r="I2778" s="253">
        <v>0</v>
      </c>
    </row>
    <row r="2779" spans="1:9" s="103" customFormat="1">
      <c r="A2779" s="227"/>
      <c r="B2779" s="221" t="s">
        <v>32</v>
      </c>
      <c r="C2779" s="64">
        <f t="shared" si="523"/>
        <v>133</v>
      </c>
      <c r="D2779" s="64">
        <v>133</v>
      </c>
      <c r="E2779" s="64">
        <v>0</v>
      </c>
      <c r="F2779" s="64">
        <v>0</v>
      </c>
      <c r="G2779" s="64">
        <v>0</v>
      </c>
      <c r="H2779" s="64">
        <v>0</v>
      </c>
      <c r="I2779" s="64">
        <v>0</v>
      </c>
    </row>
    <row r="2780" spans="1:9" s="215" customFormat="1" ht="15">
      <c r="A2780" s="564" t="s">
        <v>1092</v>
      </c>
      <c r="B2780" s="230" t="s">
        <v>31</v>
      </c>
      <c r="C2780" s="253">
        <f t="shared" si="523"/>
        <v>11.9</v>
      </c>
      <c r="D2780" s="253">
        <v>11.9</v>
      </c>
      <c r="E2780" s="253">
        <v>0</v>
      </c>
      <c r="F2780" s="253">
        <v>0</v>
      </c>
      <c r="G2780" s="253">
        <v>0</v>
      </c>
      <c r="H2780" s="253">
        <v>0</v>
      </c>
      <c r="I2780" s="253">
        <v>0</v>
      </c>
    </row>
    <row r="2781" spans="1:9" s="215" customFormat="1">
      <c r="A2781" s="227"/>
      <c r="B2781" s="221" t="s">
        <v>32</v>
      </c>
      <c r="C2781" s="253">
        <f t="shared" si="523"/>
        <v>11.9</v>
      </c>
      <c r="D2781" s="253">
        <v>11.9</v>
      </c>
      <c r="E2781" s="253">
        <v>0</v>
      </c>
      <c r="F2781" s="253">
        <v>0</v>
      </c>
      <c r="G2781" s="253">
        <v>0</v>
      </c>
      <c r="H2781" s="253">
        <v>0</v>
      </c>
      <c r="I2781" s="253">
        <v>0</v>
      </c>
    </row>
    <row r="2782" spans="1:9" s="215" customFormat="1" ht="17.25" customHeight="1">
      <c r="A2782" s="533" t="s">
        <v>1093</v>
      </c>
      <c r="B2782" s="230" t="s">
        <v>31</v>
      </c>
      <c r="C2782" s="253">
        <f t="shared" si="523"/>
        <v>35.69</v>
      </c>
      <c r="D2782" s="253">
        <v>35.69</v>
      </c>
      <c r="E2782" s="253">
        <v>0</v>
      </c>
      <c r="F2782" s="253">
        <v>0</v>
      </c>
      <c r="G2782" s="253">
        <v>0</v>
      </c>
      <c r="H2782" s="253">
        <v>0</v>
      </c>
      <c r="I2782" s="253">
        <v>0</v>
      </c>
    </row>
    <row r="2783" spans="1:9" s="215" customFormat="1">
      <c r="A2783" s="227"/>
      <c r="B2783" s="221" t="s">
        <v>32</v>
      </c>
      <c r="C2783" s="253">
        <f t="shared" si="523"/>
        <v>35.69</v>
      </c>
      <c r="D2783" s="253">
        <v>35.69</v>
      </c>
      <c r="E2783" s="253">
        <v>0</v>
      </c>
      <c r="F2783" s="253">
        <v>0</v>
      </c>
      <c r="G2783" s="253">
        <v>0</v>
      </c>
      <c r="H2783" s="253">
        <v>0</v>
      </c>
      <c r="I2783" s="253">
        <v>0</v>
      </c>
    </row>
    <row r="2784" spans="1:9" s="215" customFormat="1" ht="15">
      <c r="A2784" s="564" t="s">
        <v>1092</v>
      </c>
      <c r="B2784" s="230" t="s">
        <v>31</v>
      </c>
      <c r="C2784" s="253">
        <f t="shared" si="523"/>
        <v>53.19</v>
      </c>
      <c r="D2784" s="253">
        <v>53.19</v>
      </c>
      <c r="E2784" s="253">
        <v>0</v>
      </c>
      <c r="F2784" s="253">
        <v>0</v>
      </c>
      <c r="G2784" s="253">
        <v>0</v>
      </c>
      <c r="H2784" s="253">
        <v>0</v>
      </c>
      <c r="I2784" s="253">
        <v>0</v>
      </c>
    </row>
    <row r="2785" spans="1:9" s="215" customFormat="1">
      <c r="A2785" s="227"/>
      <c r="B2785" s="221" t="s">
        <v>32</v>
      </c>
      <c r="C2785" s="253">
        <f t="shared" si="523"/>
        <v>53.19</v>
      </c>
      <c r="D2785" s="253">
        <v>53.19</v>
      </c>
      <c r="E2785" s="253">
        <v>0</v>
      </c>
      <c r="F2785" s="253">
        <v>0</v>
      </c>
      <c r="G2785" s="253">
        <v>0</v>
      </c>
      <c r="H2785" s="253">
        <v>0</v>
      </c>
      <c r="I2785" s="253">
        <v>0</v>
      </c>
    </row>
    <row r="2786" spans="1:9" s="215" customFormat="1" ht="15">
      <c r="A2786" s="564" t="s">
        <v>1093</v>
      </c>
      <c r="B2786" s="230" t="s">
        <v>31</v>
      </c>
      <c r="C2786" s="253">
        <f t="shared" si="523"/>
        <v>9</v>
      </c>
      <c r="D2786" s="253">
        <v>9</v>
      </c>
      <c r="E2786" s="253">
        <v>0</v>
      </c>
      <c r="F2786" s="253">
        <v>0</v>
      </c>
      <c r="G2786" s="253">
        <v>0</v>
      </c>
      <c r="H2786" s="253">
        <v>0</v>
      </c>
      <c r="I2786" s="253">
        <v>0</v>
      </c>
    </row>
    <row r="2787" spans="1:9" s="215" customFormat="1">
      <c r="A2787" s="227"/>
      <c r="B2787" s="221" t="s">
        <v>32</v>
      </c>
      <c r="C2787" s="253">
        <f t="shared" si="523"/>
        <v>9</v>
      </c>
      <c r="D2787" s="253">
        <v>9</v>
      </c>
      <c r="E2787" s="253">
        <v>0</v>
      </c>
      <c r="F2787" s="253">
        <v>0</v>
      </c>
      <c r="G2787" s="253">
        <v>0</v>
      </c>
      <c r="H2787" s="253">
        <v>0</v>
      </c>
      <c r="I2787" s="253">
        <v>0</v>
      </c>
    </row>
    <row r="2788" spans="1:9" s="215" customFormat="1" ht="15">
      <c r="A2788" s="564" t="s">
        <v>1094</v>
      </c>
      <c r="B2788" s="230" t="s">
        <v>31</v>
      </c>
      <c r="C2788" s="253">
        <f t="shared" si="523"/>
        <v>1.89</v>
      </c>
      <c r="D2788" s="253">
        <v>1.89</v>
      </c>
      <c r="E2788" s="253">
        <v>0</v>
      </c>
      <c r="F2788" s="253">
        <v>0</v>
      </c>
      <c r="G2788" s="253">
        <v>0</v>
      </c>
      <c r="H2788" s="253">
        <v>0</v>
      </c>
      <c r="I2788" s="253">
        <v>0</v>
      </c>
    </row>
    <row r="2789" spans="1:9" s="103" customFormat="1">
      <c r="A2789" s="227"/>
      <c r="B2789" s="221" t="s">
        <v>32</v>
      </c>
      <c r="C2789" s="64">
        <f t="shared" si="523"/>
        <v>1.89</v>
      </c>
      <c r="D2789" s="64">
        <v>1.89</v>
      </c>
      <c r="E2789" s="64">
        <v>0</v>
      </c>
      <c r="F2789" s="64">
        <v>0</v>
      </c>
      <c r="G2789" s="64">
        <v>0</v>
      </c>
      <c r="H2789" s="64">
        <v>0</v>
      </c>
      <c r="I2789" s="64">
        <v>0</v>
      </c>
    </row>
    <row r="2790" spans="1:9" s="215" customFormat="1" ht="15">
      <c r="A2790" s="564" t="s">
        <v>1095</v>
      </c>
      <c r="B2790" s="230" t="s">
        <v>31</v>
      </c>
      <c r="C2790" s="253">
        <f t="shared" si="523"/>
        <v>11</v>
      </c>
      <c r="D2790" s="253">
        <v>11</v>
      </c>
      <c r="E2790" s="253">
        <v>0</v>
      </c>
      <c r="F2790" s="253">
        <v>0</v>
      </c>
      <c r="G2790" s="253">
        <v>0</v>
      </c>
      <c r="H2790" s="253">
        <v>0</v>
      </c>
      <c r="I2790" s="253">
        <v>0</v>
      </c>
    </row>
    <row r="2791" spans="1:9" s="215" customFormat="1">
      <c r="A2791" s="227"/>
      <c r="B2791" s="221" t="s">
        <v>32</v>
      </c>
      <c r="C2791" s="253">
        <f t="shared" si="523"/>
        <v>11</v>
      </c>
      <c r="D2791" s="253">
        <v>11</v>
      </c>
      <c r="E2791" s="253">
        <v>0</v>
      </c>
      <c r="F2791" s="253">
        <v>0</v>
      </c>
      <c r="G2791" s="253">
        <v>0</v>
      </c>
      <c r="H2791" s="253">
        <v>0</v>
      </c>
      <c r="I2791" s="253">
        <v>0</v>
      </c>
    </row>
    <row r="2792" spans="1:9" s="215" customFormat="1" ht="15" customHeight="1">
      <c r="A2792" s="564" t="s">
        <v>1096</v>
      </c>
      <c r="B2792" s="230" t="s">
        <v>31</v>
      </c>
      <c r="C2792" s="253">
        <f t="shared" si="523"/>
        <v>12.31</v>
      </c>
      <c r="D2792" s="253">
        <v>12.31</v>
      </c>
      <c r="E2792" s="253">
        <v>0</v>
      </c>
      <c r="F2792" s="253">
        <v>0</v>
      </c>
      <c r="G2792" s="253">
        <v>0</v>
      </c>
      <c r="H2792" s="253">
        <v>0</v>
      </c>
      <c r="I2792" s="253">
        <v>0</v>
      </c>
    </row>
    <row r="2793" spans="1:9" s="215" customFormat="1">
      <c r="A2793" s="227"/>
      <c r="B2793" s="221" t="s">
        <v>32</v>
      </c>
      <c r="C2793" s="253">
        <f t="shared" si="523"/>
        <v>12.31</v>
      </c>
      <c r="D2793" s="253">
        <v>12.31</v>
      </c>
      <c r="E2793" s="253">
        <v>0</v>
      </c>
      <c r="F2793" s="253">
        <v>0</v>
      </c>
      <c r="G2793" s="253">
        <v>0</v>
      </c>
      <c r="H2793" s="253">
        <v>0</v>
      </c>
      <c r="I2793" s="253">
        <v>0</v>
      </c>
    </row>
    <row r="2794" spans="1:9" s="215" customFormat="1" ht="15">
      <c r="A2794" s="564" t="s">
        <v>1097</v>
      </c>
      <c r="B2794" s="230" t="s">
        <v>31</v>
      </c>
      <c r="C2794" s="253">
        <f t="shared" si="523"/>
        <v>94.9</v>
      </c>
      <c r="D2794" s="253">
        <v>94.9</v>
      </c>
      <c r="E2794" s="253">
        <v>0</v>
      </c>
      <c r="F2794" s="253">
        <v>0</v>
      </c>
      <c r="G2794" s="253">
        <v>0</v>
      </c>
      <c r="H2794" s="253">
        <v>0</v>
      </c>
      <c r="I2794" s="253">
        <v>0</v>
      </c>
    </row>
    <row r="2795" spans="1:9" s="215" customFormat="1">
      <c r="A2795" s="227"/>
      <c r="B2795" s="221" t="s">
        <v>32</v>
      </c>
      <c r="C2795" s="253">
        <f t="shared" si="523"/>
        <v>94.9</v>
      </c>
      <c r="D2795" s="253">
        <v>94.9</v>
      </c>
      <c r="E2795" s="253">
        <v>0</v>
      </c>
      <c r="F2795" s="253">
        <v>0</v>
      </c>
      <c r="G2795" s="253">
        <v>0</v>
      </c>
      <c r="H2795" s="253">
        <v>0</v>
      </c>
      <c r="I2795" s="253">
        <v>0</v>
      </c>
    </row>
    <row r="2796" spans="1:9" s="215" customFormat="1" ht="15">
      <c r="A2796" s="564" t="s">
        <v>1098</v>
      </c>
      <c r="B2796" s="230" t="s">
        <v>31</v>
      </c>
      <c r="C2796" s="253">
        <f t="shared" si="523"/>
        <v>111.55</v>
      </c>
      <c r="D2796" s="253">
        <v>111.55</v>
      </c>
      <c r="E2796" s="253">
        <v>0</v>
      </c>
      <c r="F2796" s="253">
        <v>0</v>
      </c>
      <c r="G2796" s="253">
        <v>0</v>
      </c>
      <c r="H2796" s="253">
        <v>0</v>
      </c>
      <c r="I2796" s="253">
        <v>0</v>
      </c>
    </row>
    <row r="2797" spans="1:9" s="215" customFormat="1">
      <c r="A2797" s="227"/>
      <c r="B2797" s="221" t="s">
        <v>32</v>
      </c>
      <c r="C2797" s="253">
        <f t="shared" si="523"/>
        <v>111.55</v>
      </c>
      <c r="D2797" s="253">
        <v>111.55</v>
      </c>
      <c r="E2797" s="253">
        <v>0</v>
      </c>
      <c r="F2797" s="253">
        <v>0</v>
      </c>
      <c r="G2797" s="253">
        <v>0</v>
      </c>
      <c r="H2797" s="253">
        <v>0</v>
      </c>
      <c r="I2797" s="253">
        <v>0</v>
      </c>
    </row>
    <row r="2798" spans="1:9" s="215" customFormat="1" ht="15">
      <c r="A2798" s="564" t="s">
        <v>1099</v>
      </c>
      <c r="B2798" s="230" t="s">
        <v>31</v>
      </c>
      <c r="C2798" s="253">
        <f t="shared" si="523"/>
        <v>87.21</v>
      </c>
      <c r="D2798" s="253">
        <v>87.21</v>
      </c>
      <c r="E2798" s="253">
        <v>0</v>
      </c>
      <c r="F2798" s="253">
        <v>0</v>
      </c>
      <c r="G2798" s="253">
        <v>0</v>
      </c>
      <c r="H2798" s="253">
        <v>0</v>
      </c>
      <c r="I2798" s="253">
        <v>0</v>
      </c>
    </row>
    <row r="2799" spans="1:9" s="215" customFormat="1">
      <c r="A2799" s="227"/>
      <c r="B2799" s="221" t="s">
        <v>32</v>
      </c>
      <c r="C2799" s="253">
        <f t="shared" si="523"/>
        <v>87.21</v>
      </c>
      <c r="D2799" s="253">
        <v>87.21</v>
      </c>
      <c r="E2799" s="253">
        <v>0</v>
      </c>
      <c r="F2799" s="253">
        <v>0</v>
      </c>
      <c r="G2799" s="253">
        <v>0</v>
      </c>
      <c r="H2799" s="253">
        <v>0</v>
      </c>
      <c r="I2799" s="253">
        <v>0</v>
      </c>
    </row>
    <row r="2800" spans="1:9" s="215" customFormat="1" ht="15" customHeight="1">
      <c r="A2800" s="565" t="s">
        <v>1100</v>
      </c>
      <c r="B2800" s="230" t="s">
        <v>31</v>
      </c>
      <c r="C2800" s="253">
        <f t="shared" si="523"/>
        <v>15</v>
      </c>
      <c r="D2800" s="253">
        <v>15</v>
      </c>
      <c r="E2800" s="253">
        <v>0</v>
      </c>
      <c r="F2800" s="253">
        <v>0</v>
      </c>
      <c r="G2800" s="253">
        <v>0</v>
      </c>
      <c r="H2800" s="253">
        <v>0</v>
      </c>
      <c r="I2800" s="253">
        <v>0</v>
      </c>
    </row>
    <row r="2801" spans="1:9" s="215" customFormat="1">
      <c r="A2801" s="227"/>
      <c r="B2801" s="221" t="s">
        <v>32</v>
      </c>
      <c r="C2801" s="253">
        <f t="shared" si="523"/>
        <v>15</v>
      </c>
      <c r="D2801" s="253">
        <v>15</v>
      </c>
      <c r="E2801" s="253">
        <v>0</v>
      </c>
      <c r="F2801" s="253">
        <v>0</v>
      </c>
      <c r="G2801" s="253">
        <v>0</v>
      </c>
      <c r="H2801" s="253">
        <v>0</v>
      </c>
      <c r="I2801" s="253">
        <v>0</v>
      </c>
    </row>
    <row r="2802" spans="1:9" s="215" customFormat="1" ht="15">
      <c r="A2802" s="564" t="s">
        <v>1096</v>
      </c>
      <c r="B2802" s="230" t="s">
        <v>31</v>
      </c>
      <c r="C2802" s="253">
        <f t="shared" si="523"/>
        <v>13</v>
      </c>
      <c r="D2802" s="253">
        <v>13</v>
      </c>
      <c r="E2802" s="253">
        <v>0</v>
      </c>
      <c r="F2802" s="253">
        <v>0</v>
      </c>
      <c r="G2802" s="253">
        <v>0</v>
      </c>
      <c r="H2802" s="253">
        <v>0</v>
      </c>
      <c r="I2802" s="253">
        <v>0</v>
      </c>
    </row>
    <row r="2803" spans="1:9" s="215" customFormat="1">
      <c r="A2803" s="227"/>
      <c r="B2803" s="221" t="s">
        <v>32</v>
      </c>
      <c r="C2803" s="253">
        <f t="shared" si="523"/>
        <v>13</v>
      </c>
      <c r="D2803" s="253">
        <v>13</v>
      </c>
      <c r="E2803" s="253">
        <v>0</v>
      </c>
      <c r="F2803" s="253">
        <v>0</v>
      </c>
      <c r="G2803" s="253">
        <v>0</v>
      </c>
      <c r="H2803" s="253">
        <v>0</v>
      </c>
      <c r="I2803" s="253">
        <v>0</v>
      </c>
    </row>
    <row r="2804" spans="1:9" s="215" customFormat="1" ht="16.5" customHeight="1">
      <c r="A2804" s="524" t="s">
        <v>1096</v>
      </c>
      <c r="B2804" s="230" t="s">
        <v>31</v>
      </c>
      <c r="C2804" s="253">
        <f t="shared" si="523"/>
        <v>26</v>
      </c>
      <c r="D2804" s="253">
        <v>26</v>
      </c>
      <c r="E2804" s="253">
        <v>0</v>
      </c>
      <c r="F2804" s="253">
        <v>0</v>
      </c>
      <c r="G2804" s="253">
        <v>0</v>
      </c>
      <c r="H2804" s="253">
        <v>0</v>
      </c>
      <c r="I2804" s="253">
        <v>0</v>
      </c>
    </row>
    <row r="2805" spans="1:9" s="215" customFormat="1" ht="13.5" customHeight="1">
      <c r="A2805" s="227"/>
      <c r="B2805" s="221" t="s">
        <v>32</v>
      </c>
      <c r="C2805" s="253">
        <f t="shared" si="523"/>
        <v>26</v>
      </c>
      <c r="D2805" s="253">
        <v>26</v>
      </c>
      <c r="E2805" s="253">
        <v>0</v>
      </c>
      <c r="F2805" s="253">
        <v>0</v>
      </c>
      <c r="G2805" s="253">
        <v>0</v>
      </c>
      <c r="H2805" s="253">
        <v>0</v>
      </c>
      <c r="I2805" s="253">
        <v>0</v>
      </c>
    </row>
    <row r="2806" spans="1:9" s="215" customFormat="1" ht="17.25" customHeight="1">
      <c r="A2806" s="524" t="s">
        <v>1096</v>
      </c>
      <c r="B2806" s="230" t="s">
        <v>31</v>
      </c>
      <c r="C2806" s="253">
        <f t="shared" si="523"/>
        <v>8</v>
      </c>
      <c r="D2806" s="253">
        <v>8</v>
      </c>
      <c r="E2806" s="253">
        <v>0</v>
      </c>
      <c r="F2806" s="253">
        <v>0</v>
      </c>
      <c r="G2806" s="253">
        <v>0</v>
      </c>
      <c r="H2806" s="253">
        <v>0</v>
      </c>
      <c r="I2806" s="253">
        <v>0</v>
      </c>
    </row>
    <row r="2807" spans="1:9" s="215" customFormat="1">
      <c r="A2807" s="227"/>
      <c r="B2807" s="221" t="s">
        <v>32</v>
      </c>
      <c r="C2807" s="253">
        <f t="shared" si="523"/>
        <v>8</v>
      </c>
      <c r="D2807" s="253">
        <v>8</v>
      </c>
      <c r="E2807" s="253">
        <v>0</v>
      </c>
      <c r="F2807" s="253">
        <v>0</v>
      </c>
      <c r="G2807" s="253">
        <v>0</v>
      </c>
      <c r="H2807" s="253">
        <v>0</v>
      </c>
      <c r="I2807" s="253">
        <v>0</v>
      </c>
    </row>
    <row r="2808" spans="1:9" s="215" customFormat="1" ht="30">
      <c r="A2808" s="524" t="s">
        <v>1101</v>
      </c>
      <c r="B2808" s="230" t="s">
        <v>31</v>
      </c>
      <c r="C2808" s="253">
        <f t="shared" si="523"/>
        <v>41</v>
      </c>
      <c r="D2808" s="253">
        <v>41</v>
      </c>
      <c r="E2808" s="253">
        <v>0</v>
      </c>
      <c r="F2808" s="253">
        <v>0</v>
      </c>
      <c r="G2808" s="253">
        <v>0</v>
      </c>
      <c r="H2808" s="253">
        <v>0</v>
      </c>
      <c r="I2808" s="253">
        <v>0</v>
      </c>
    </row>
    <row r="2809" spans="1:9" s="215" customFormat="1">
      <c r="A2809" s="227"/>
      <c r="B2809" s="221" t="s">
        <v>32</v>
      </c>
      <c r="C2809" s="253">
        <f t="shared" si="523"/>
        <v>41</v>
      </c>
      <c r="D2809" s="253">
        <v>41</v>
      </c>
      <c r="E2809" s="253">
        <v>0</v>
      </c>
      <c r="F2809" s="253">
        <v>0</v>
      </c>
      <c r="G2809" s="253">
        <v>0</v>
      </c>
      <c r="H2809" s="253">
        <v>0</v>
      </c>
      <c r="I2809" s="253">
        <v>0</v>
      </c>
    </row>
    <row r="2810" spans="1:9" s="215" customFormat="1" ht="16.5" customHeight="1">
      <c r="A2810" s="524" t="s">
        <v>1096</v>
      </c>
      <c r="B2810" s="230" t="s">
        <v>31</v>
      </c>
      <c r="C2810" s="253">
        <f t="shared" si="523"/>
        <v>21.14</v>
      </c>
      <c r="D2810" s="253">
        <v>21.14</v>
      </c>
      <c r="E2810" s="253">
        <v>0</v>
      </c>
      <c r="F2810" s="253">
        <v>0</v>
      </c>
      <c r="G2810" s="253">
        <v>0</v>
      </c>
      <c r="H2810" s="253">
        <v>0</v>
      </c>
      <c r="I2810" s="253">
        <v>0</v>
      </c>
    </row>
    <row r="2811" spans="1:9" s="215" customFormat="1">
      <c r="A2811" s="227"/>
      <c r="B2811" s="221" t="s">
        <v>32</v>
      </c>
      <c r="C2811" s="253">
        <f t="shared" si="523"/>
        <v>21.14</v>
      </c>
      <c r="D2811" s="253">
        <v>21.14</v>
      </c>
      <c r="E2811" s="253">
        <v>0</v>
      </c>
      <c r="F2811" s="253">
        <v>0</v>
      </c>
      <c r="G2811" s="253">
        <v>0</v>
      </c>
      <c r="H2811" s="253">
        <v>0</v>
      </c>
      <c r="I2811" s="253">
        <v>0</v>
      </c>
    </row>
    <row r="2812" spans="1:9" s="215" customFormat="1" ht="15">
      <c r="A2812" s="524" t="s">
        <v>1102</v>
      </c>
      <c r="B2812" s="230" t="s">
        <v>31</v>
      </c>
      <c r="C2812" s="253">
        <f t="shared" si="523"/>
        <v>6.74</v>
      </c>
      <c r="D2812" s="253">
        <v>6.74</v>
      </c>
      <c r="E2812" s="253">
        <v>0</v>
      </c>
      <c r="F2812" s="253">
        <v>0</v>
      </c>
      <c r="G2812" s="253">
        <v>0</v>
      </c>
      <c r="H2812" s="253">
        <v>0</v>
      </c>
      <c r="I2812" s="253">
        <v>0</v>
      </c>
    </row>
    <row r="2813" spans="1:9" s="215" customFormat="1">
      <c r="A2813" s="227"/>
      <c r="B2813" s="221" t="s">
        <v>32</v>
      </c>
      <c r="C2813" s="253">
        <f t="shared" si="523"/>
        <v>6.74</v>
      </c>
      <c r="D2813" s="253">
        <v>6.74</v>
      </c>
      <c r="E2813" s="253">
        <v>0</v>
      </c>
      <c r="F2813" s="253">
        <v>0</v>
      </c>
      <c r="G2813" s="253">
        <v>0</v>
      </c>
      <c r="H2813" s="253">
        <v>0</v>
      </c>
      <c r="I2813" s="253">
        <v>0</v>
      </c>
    </row>
    <row r="2814" spans="1:9" s="215" customFormat="1" ht="14.25" customHeight="1">
      <c r="A2814" s="524" t="s">
        <v>1096</v>
      </c>
      <c r="B2814" s="230" t="s">
        <v>31</v>
      </c>
      <c r="C2814" s="253">
        <f t="shared" si="523"/>
        <v>13.06</v>
      </c>
      <c r="D2814" s="253">
        <v>13.06</v>
      </c>
      <c r="E2814" s="253">
        <v>0</v>
      </c>
      <c r="F2814" s="253">
        <v>0</v>
      </c>
      <c r="G2814" s="253">
        <v>0</v>
      </c>
      <c r="H2814" s="253">
        <v>0</v>
      </c>
      <c r="I2814" s="253">
        <v>0</v>
      </c>
    </row>
    <row r="2815" spans="1:9" s="215" customFormat="1">
      <c r="A2815" s="227"/>
      <c r="B2815" s="221" t="s">
        <v>32</v>
      </c>
      <c r="C2815" s="253">
        <f t="shared" si="523"/>
        <v>13.06</v>
      </c>
      <c r="D2815" s="253">
        <v>13.06</v>
      </c>
      <c r="E2815" s="253">
        <v>0</v>
      </c>
      <c r="F2815" s="253">
        <v>0</v>
      </c>
      <c r="G2815" s="253">
        <v>0</v>
      </c>
      <c r="H2815" s="253">
        <v>0</v>
      </c>
      <c r="I2815" s="253">
        <v>0</v>
      </c>
    </row>
    <row r="2816" spans="1:9" s="215" customFormat="1" ht="15">
      <c r="A2816" s="524" t="s">
        <v>1103</v>
      </c>
      <c r="B2816" s="230" t="s">
        <v>31</v>
      </c>
      <c r="C2816" s="253">
        <f t="shared" si="523"/>
        <v>2</v>
      </c>
      <c r="D2816" s="253">
        <v>2</v>
      </c>
      <c r="E2816" s="253">
        <v>0</v>
      </c>
      <c r="F2816" s="253">
        <v>0</v>
      </c>
      <c r="G2816" s="253">
        <v>0</v>
      </c>
      <c r="H2816" s="253">
        <v>0</v>
      </c>
      <c r="I2816" s="253">
        <v>0</v>
      </c>
    </row>
    <row r="2817" spans="1:9" s="215" customFormat="1">
      <c r="A2817" s="227"/>
      <c r="B2817" s="221" t="s">
        <v>32</v>
      </c>
      <c r="C2817" s="253">
        <f t="shared" si="523"/>
        <v>2</v>
      </c>
      <c r="D2817" s="253">
        <v>2</v>
      </c>
      <c r="E2817" s="253">
        <v>0</v>
      </c>
      <c r="F2817" s="253">
        <v>0</v>
      </c>
      <c r="G2817" s="253">
        <v>0</v>
      </c>
      <c r="H2817" s="253">
        <v>0</v>
      </c>
      <c r="I2817" s="253">
        <v>0</v>
      </c>
    </row>
    <row r="2818" spans="1:9" s="215" customFormat="1" ht="16.5" customHeight="1">
      <c r="A2818" s="524" t="s">
        <v>1104</v>
      </c>
      <c r="B2818" s="230" t="s">
        <v>31</v>
      </c>
      <c r="C2818" s="253">
        <f t="shared" si="523"/>
        <v>4.5599999999999996</v>
      </c>
      <c r="D2818" s="253">
        <v>4.5599999999999996</v>
      </c>
      <c r="E2818" s="253">
        <v>0</v>
      </c>
      <c r="F2818" s="253">
        <v>0</v>
      </c>
      <c r="G2818" s="253">
        <v>0</v>
      </c>
      <c r="H2818" s="253">
        <v>0</v>
      </c>
      <c r="I2818" s="253">
        <v>0</v>
      </c>
    </row>
    <row r="2819" spans="1:9" s="103" customFormat="1">
      <c r="A2819" s="227"/>
      <c r="B2819" s="221" t="s">
        <v>32</v>
      </c>
      <c r="C2819" s="64">
        <f t="shared" si="523"/>
        <v>4.5599999999999996</v>
      </c>
      <c r="D2819" s="64">
        <v>4.5599999999999996</v>
      </c>
      <c r="E2819" s="64">
        <v>0</v>
      </c>
      <c r="F2819" s="64">
        <v>0</v>
      </c>
      <c r="G2819" s="64">
        <v>0</v>
      </c>
      <c r="H2819" s="64">
        <v>0</v>
      </c>
      <c r="I2819" s="64">
        <v>0</v>
      </c>
    </row>
    <row r="2820" spans="1:9" s="215" customFormat="1" ht="15">
      <c r="A2820" s="524" t="s">
        <v>1102</v>
      </c>
      <c r="B2820" s="230" t="s">
        <v>31</v>
      </c>
      <c r="C2820" s="253">
        <f t="shared" si="523"/>
        <v>15.61</v>
      </c>
      <c r="D2820" s="253">
        <v>15.61</v>
      </c>
      <c r="E2820" s="253">
        <v>0</v>
      </c>
      <c r="F2820" s="253">
        <v>0</v>
      </c>
      <c r="G2820" s="253">
        <v>0</v>
      </c>
      <c r="H2820" s="253">
        <v>0</v>
      </c>
      <c r="I2820" s="253">
        <v>0</v>
      </c>
    </row>
    <row r="2821" spans="1:9" s="215" customFormat="1">
      <c r="A2821" s="227"/>
      <c r="B2821" s="221" t="s">
        <v>32</v>
      </c>
      <c r="C2821" s="253">
        <f t="shared" si="523"/>
        <v>15.61</v>
      </c>
      <c r="D2821" s="253">
        <v>15.61</v>
      </c>
      <c r="E2821" s="253">
        <v>0</v>
      </c>
      <c r="F2821" s="253">
        <v>0</v>
      </c>
      <c r="G2821" s="253">
        <v>0</v>
      </c>
      <c r="H2821" s="253">
        <v>0</v>
      </c>
      <c r="I2821" s="253">
        <v>0</v>
      </c>
    </row>
    <row r="2822" spans="1:9" s="215" customFormat="1" ht="15" customHeight="1">
      <c r="A2822" s="524" t="s">
        <v>1105</v>
      </c>
      <c r="B2822" s="230" t="s">
        <v>31</v>
      </c>
      <c r="C2822" s="253">
        <f t="shared" si="523"/>
        <v>2.23</v>
      </c>
      <c r="D2822" s="253">
        <v>2.23</v>
      </c>
      <c r="E2822" s="253">
        <v>0</v>
      </c>
      <c r="F2822" s="253">
        <v>0</v>
      </c>
      <c r="G2822" s="253">
        <v>0</v>
      </c>
      <c r="H2822" s="253">
        <v>0</v>
      </c>
      <c r="I2822" s="253">
        <v>0</v>
      </c>
    </row>
    <row r="2823" spans="1:9" s="215" customFormat="1">
      <c r="A2823" s="227"/>
      <c r="B2823" s="221" t="s">
        <v>32</v>
      </c>
      <c r="C2823" s="253">
        <f t="shared" si="523"/>
        <v>2.23</v>
      </c>
      <c r="D2823" s="253">
        <v>2.23</v>
      </c>
      <c r="E2823" s="253">
        <v>0</v>
      </c>
      <c r="F2823" s="253">
        <v>0</v>
      </c>
      <c r="G2823" s="253">
        <v>0</v>
      </c>
      <c r="H2823" s="253">
        <v>0</v>
      </c>
      <c r="I2823" s="253">
        <v>0</v>
      </c>
    </row>
    <row r="2824" spans="1:9" s="215" customFormat="1" ht="15">
      <c r="A2824" s="524" t="s">
        <v>1102</v>
      </c>
      <c r="B2824" s="230" t="s">
        <v>31</v>
      </c>
      <c r="C2824" s="253">
        <f t="shared" si="523"/>
        <v>12.24</v>
      </c>
      <c r="D2824" s="253">
        <v>12.24</v>
      </c>
      <c r="E2824" s="253">
        <v>0</v>
      </c>
      <c r="F2824" s="253">
        <v>0</v>
      </c>
      <c r="G2824" s="253">
        <v>0</v>
      </c>
      <c r="H2824" s="253">
        <v>0</v>
      </c>
      <c r="I2824" s="253">
        <v>0</v>
      </c>
    </row>
    <row r="2825" spans="1:9" s="215" customFormat="1">
      <c r="A2825" s="227"/>
      <c r="B2825" s="221" t="s">
        <v>32</v>
      </c>
      <c r="C2825" s="253">
        <f t="shared" si="523"/>
        <v>12.24</v>
      </c>
      <c r="D2825" s="253">
        <v>12.24</v>
      </c>
      <c r="E2825" s="253">
        <v>0</v>
      </c>
      <c r="F2825" s="253">
        <v>0</v>
      </c>
      <c r="G2825" s="253">
        <v>0</v>
      </c>
      <c r="H2825" s="253">
        <v>0</v>
      </c>
      <c r="I2825" s="253">
        <v>0</v>
      </c>
    </row>
    <row r="2826" spans="1:9" s="215" customFormat="1" ht="15" customHeight="1">
      <c r="A2826" s="524" t="s">
        <v>1096</v>
      </c>
      <c r="B2826" s="230" t="s">
        <v>31</v>
      </c>
      <c r="C2826" s="253">
        <f t="shared" si="523"/>
        <v>24.88</v>
      </c>
      <c r="D2826" s="253">
        <v>24.88</v>
      </c>
      <c r="E2826" s="253">
        <v>0</v>
      </c>
      <c r="F2826" s="253">
        <v>0</v>
      </c>
      <c r="G2826" s="253">
        <v>0</v>
      </c>
      <c r="H2826" s="253">
        <v>0</v>
      </c>
      <c r="I2826" s="253">
        <v>0</v>
      </c>
    </row>
    <row r="2827" spans="1:9" s="215" customFormat="1">
      <c r="A2827" s="227"/>
      <c r="B2827" s="221" t="s">
        <v>32</v>
      </c>
      <c r="C2827" s="253">
        <f t="shared" si="523"/>
        <v>24.88</v>
      </c>
      <c r="D2827" s="253">
        <v>24.88</v>
      </c>
      <c r="E2827" s="253">
        <v>0</v>
      </c>
      <c r="F2827" s="253">
        <v>0</v>
      </c>
      <c r="G2827" s="253">
        <v>0</v>
      </c>
      <c r="H2827" s="253">
        <v>0</v>
      </c>
      <c r="I2827" s="253">
        <v>0</v>
      </c>
    </row>
    <row r="2828" spans="1:9" s="215" customFormat="1" ht="45" customHeight="1">
      <c r="A2828" s="495" t="s">
        <v>1106</v>
      </c>
      <c r="B2828" s="230" t="s">
        <v>31</v>
      </c>
      <c r="C2828" s="253">
        <f t="shared" si="523"/>
        <v>26</v>
      </c>
      <c r="D2828" s="253">
        <v>0</v>
      </c>
      <c r="E2828" s="64">
        <f>27-1</f>
        <v>26</v>
      </c>
      <c r="F2828" s="253">
        <v>0</v>
      </c>
      <c r="G2828" s="253">
        <v>0</v>
      </c>
      <c r="H2828" s="253">
        <v>0</v>
      </c>
      <c r="I2828" s="253">
        <v>0</v>
      </c>
    </row>
    <row r="2829" spans="1:9" s="103" customFormat="1">
      <c r="A2829" s="227"/>
      <c r="B2829" s="221" t="s">
        <v>32</v>
      </c>
      <c r="C2829" s="64">
        <f t="shared" si="523"/>
        <v>26</v>
      </c>
      <c r="D2829" s="64">
        <v>0</v>
      </c>
      <c r="E2829" s="64">
        <f>27-1</f>
        <v>26</v>
      </c>
      <c r="F2829" s="64">
        <v>0</v>
      </c>
      <c r="G2829" s="64">
        <v>0</v>
      </c>
      <c r="H2829" s="64">
        <v>0</v>
      </c>
      <c r="I2829" s="64">
        <v>0</v>
      </c>
    </row>
    <row r="2830" spans="1:9" s="215" customFormat="1" ht="15" customHeight="1">
      <c r="A2830" s="507" t="s">
        <v>1107</v>
      </c>
      <c r="B2830" s="230" t="s">
        <v>31</v>
      </c>
      <c r="C2830" s="253">
        <f t="shared" si="523"/>
        <v>6</v>
      </c>
      <c r="D2830" s="253">
        <v>0</v>
      </c>
      <c r="E2830" s="253">
        <v>6</v>
      </c>
      <c r="F2830" s="253">
        <v>0</v>
      </c>
      <c r="G2830" s="253">
        <v>0</v>
      </c>
      <c r="H2830" s="253">
        <v>0</v>
      </c>
      <c r="I2830" s="253">
        <v>0</v>
      </c>
    </row>
    <row r="2831" spans="1:9" s="215" customFormat="1">
      <c r="A2831" s="227"/>
      <c r="B2831" s="221" t="s">
        <v>32</v>
      </c>
      <c r="C2831" s="253">
        <f t="shared" si="523"/>
        <v>6</v>
      </c>
      <c r="D2831" s="253">
        <v>0</v>
      </c>
      <c r="E2831" s="253">
        <v>6</v>
      </c>
      <c r="F2831" s="253">
        <v>0</v>
      </c>
      <c r="G2831" s="253">
        <v>0</v>
      </c>
      <c r="H2831" s="253">
        <v>0</v>
      </c>
      <c r="I2831" s="253">
        <v>0</v>
      </c>
    </row>
    <row r="2832" spans="1:9" s="215" customFormat="1" ht="32.25" customHeight="1">
      <c r="A2832" s="495" t="s">
        <v>1108</v>
      </c>
      <c r="B2832" s="230" t="s">
        <v>31</v>
      </c>
      <c r="C2832" s="253">
        <f t="shared" si="523"/>
        <v>130</v>
      </c>
      <c r="D2832" s="253">
        <v>0</v>
      </c>
      <c r="E2832" s="253">
        <v>130</v>
      </c>
      <c r="F2832" s="253">
        <v>0</v>
      </c>
      <c r="G2832" s="253">
        <v>0</v>
      </c>
      <c r="H2832" s="253">
        <v>0</v>
      </c>
      <c r="I2832" s="253">
        <v>0</v>
      </c>
    </row>
    <row r="2833" spans="1:9" s="215" customFormat="1">
      <c r="A2833" s="227"/>
      <c r="B2833" s="221" t="s">
        <v>32</v>
      </c>
      <c r="C2833" s="253">
        <f t="shared" si="523"/>
        <v>130</v>
      </c>
      <c r="D2833" s="253">
        <v>0</v>
      </c>
      <c r="E2833" s="253">
        <v>130</v>
      </c>
      <c r="F2833" s="253">
        <v>0</v>
      </c>
      <c r="G2833" s="253">
        <v>0</v>
      </c>
      <c r="H2833" s="253">
        <v>0</v>
      </c>
      <c r="I2833" s="253">
        <v>0</v>
      </c>
    </row>
    <row r="2834" spans="1:9" s="215" customFormat="1" ht="15" customHeight="1">
      <c r="A2834" s="495" t="s">
        <v>1109</v>
      </c>
      <c r="B2834" s="230" t="s">
        <v>31</v>
      </c>
      <c r="C2834" s="253">
        <f t="shared" si="523"/>
        <v>28</v>
      </c>
      <c r="D2834" s="253">
        <v>0</v>
      </c>
      <c r="E2834" s="64">
        <f>39-11</f>
        <v>28</v>
      </c>
      <c r="F2834" s="253">
        <v>0</v>
      </c>
      <c r="G2834" s="253">
        <v>0</v>
      </c>
      <c r="H2834" s="253">
        <v>0</v>
      </c>
      <c r="I2834" s="253">
        <v>0</v>
      </c>
    </row>
    <row r="2835" spans="1:9" s="103" customFormat="1">
      <c r="A2835" s="227"/>
      <c r="B2835" s="221" t="s">
        <v>32</v>
      </c>
      <c r="C2835" s="64">
        <f t="shared" si="523"/>
        <v>28</v>
      </c>
      <c r="D2835" s="64">
        <v>0</v>
      </c>
      <c r="E2835" s="64">
        <f>39-11</f>
        <v>28</v>
      </c>
      <c r="F2835" s="64">
        <v>0</v>
      </c>
      <c r="G2835" s="64">
        <v>0</v>
      </c>
      <c r="H2835" s="64">
        <v>0</v>
      </c>
      <c r="I2835" s="64">
        <v>0</v>
      </c>
    </row>
    <row r="2836" spans="1:9" s="208" customFormat="1" ht="14.25">
      <c r="A2836" s="350" t="s">
        <v>899</v>
      </c>
      <c r="B2836" s="230" t="s">
        <v>31</v>
      </c>
      <c r="C2836" s="64">
        <f t="shared" si="523"/>
        <v>229.81</v>
      </c>
      <c r="D2836" s="64">
        <f>D2838+D2840+D2842+D2844+D2846+D2848+D2850+D2852+D2854+D2856+D2858+D2860+D2862+D2864+D2866</f>
        <v>199.51</v>
      </c>
      <c r="E2836" s="64">
        <f t="shared" ref="E2836:I2837" si="530">E2838+E2840+E2842+E2844+E2846+E2848+E2850+E2852+E2854+E2856+E2858+E2860+E2862+E2864+E2866</f>
        <v>30.3</v>
      </c>
      <c r="F2836" s="64">
        <f t="shared" si="530"/>
        <v>0</v>
      </c>
      <c r="G2836" s="64">
        <f t="shared" si="530"/>
        <v>0</v>
      </c>
      <c r="H2836" s="64">
        <f t="shared" si="530"/>
        <v>0</v>
      </c>
      <c r="I2836" s="64">
        <f t="shared" si="530"/>
        <v>0</v>
      </c>
    </row>
    <row r="2837" spans="1:9" s="103" customFormat="1">
      <c r="A2837" s="132"/>
      <c r="B2837" s="221" t="s">
        <v>32</v>
      </c>
      <c r="C2837" s="64">
        <f t="shared" si="523"/>
        <v>229.81</v>
      </c>
      <c r="D2837" s="64">
        <f>D2839+D2841+D2843+D2845+D2847+D2849+D2851+D2853+D2855+D2857+D2859+D2861+D2863+D2865+D2867</f>
        <v>199.51</v>
      </c>
      <c r="E2837" s="64">
        <f t="shared" si="530"/>
        <v>30.3</v>
      </c>
      <c r="F2837" s="64">
        <f t="shared" si="530"/>
        <v>0</v>
      </c>
      <c r="G2837" s="64">
        <f t="shared" si="530"/>
        <v>0</v>
      </c>
      <c r="H2837" s="64">
        <f t="shared" si="530"/>
        <v>0</v>
      </c>
      <c r="I2837" s="64">
        <f t="shared" si="530"/>
        <v>0</v>
      </c>
    </row>
    <row r="2838" spans="1:9" s="215" customFormat="1" ht="15">
      <c r="A2838" s="359" t="s">
        <v>1110</v>
      </c>
      <c r="B2838" s="230" t="s">
        <v>31</v>
      </c>
      <c r="C2838" s="253">
        <f t="shared" si="523"/>
        <v>30.55</v>
      </c>
      <c r="D2838" s="253">
        <v>30.55</v>
      </c>
      <c r="E2838" s="253">
        <v>0</v>
      </c>
      <c r="F2838" s="253">
        <v>0</v>
      </c>
      <c r="G2838" s="253">
        <v>0</v>
      </c>
      <c r="H2838" s="253">
        <v>0</v>
      </c>
      <c r="I2838" s="253">
        <v>0</v>
      </c>
    </row>
    <row r="2839" spans="1:9" s="215" customFormat="1">
      <c r="A2839" s="341"/>
      <c r="B2839" s="221" t="s">
        <v>32</v>
      </c>
      <c r="C2839" s="253">
        <f t="shared" si="523"/>
        <v>30.55</v>
      </c>
      <c r="D2839" s="253">
        <v>30.55</v>
      </c>
      <c r="E2839" s="253">
        <v>0</v>
      </c>
      <c r="F2839" s="253">
        <v>0</v>
      </c>
      <c r="G2839" s="253">
        <v>0</v>
      </c>
      <c r="H2839" s="253">
        <v>0</v>
      </c>
      <c r="I2839" s="253">
        <v>0</v>
      </c>
    </row>
    <row r="2840" spans="1:9" s="215" customFormat="1" ht="15.75" customHeight="1">
      <c r="A2840" s="359" t="s">
        <v>1111</v>
      </c>
      <c r="B2840" s="230" t="s">
        <v>31</v>
      </c>
      <c r="C2840" s="253">
        <f t="shared" si="523"/>
        <v>11.87</v>
      </c>
      <c r="D2840" s="253">
        <v>11.87</v>
      </c>
      <c r="E2840" s="253">
        <v>0</v>
      </c>
      <c r="F2840" s="253">
        <f t="shared" ref="F2840:I2841" si="531">F2842+F2844</f>
        <v>0</v>
      </c>
      <c r="G2840" s="253">
        <f t="shared" si="531"/>
        <v>0</v>
      </c>
      <c r="H2840" s="253">
        <f t="shared" si="531"/>
        <v>0</v>
      </c>
      <c r="I2840" s="253">
        <f t="shared" si="531"/>
        <v>0</v>
      </c>
    </row>
    <row r="2841" spans="1:9" s="215" customFormat="1">
      <c r="A2841" s="217"/>
      <c r="B2841" s="221" t="s">
        <v>32</v>
      </c>
      <c r="C2841" s="253">
        <f t="shared" si="523"/>
        <v>11.87</v>
      </c>
      <c r="D2841" s="253">
        <v>11.87</v>
      </c>
      <c r="E2841" s="253">
        <v>0</v>
      </c>
      <c r="F2841" s="253">
        <f t="shared" si="531"/>
        <v>0</v>
      </c>
      <c r="G2841" s="253">
        <f t="shared" si="531"/>
        <v>0</v>
      </c>
      <c r="H2841" s="253">
        <f t="shared" si="531"/>
        <v>0</v>
      </c>
      <c r="I2841" s="253">
        <f t="shared" si="531"/>
        <v>0</v>
      </c>
    </row>
    <row r="2842" spans="1:9" s="215" customFormat="1" ht="15">
      <c r="A2842" s="464" t="s">
        <v>1112</v>
      </c>
      <c r="B2842" s="230" t="s">
        <v>31</v>
      </c>
      <c r="C2842" s="253">
        <f t="shared" si="523"/>
        <v>28.7</v>
      </c>
      <c r="D2842" s="253">
        <v>28.7</v>
      </c>
      <c r="E2842" s="253">
        <v>0</v>
      </c>
      <c r="F2842" s="253">
        <v>0</v>
      </c>
      <c r="G2842" s="253">
        <v>0</v>
      </c>
      <c r="H2842" s="253">
        <v>0</v>
      </c>
      <c r="I2842" s="253">
        <v>0</v>
      </c>
    </row>
    <row r="2843" spans="1:9" s="215" customFormat="1">
      <c r="A2843" s="217"/>
      <c r="B2843" s="221" t="s">
        <v>32</v>
      </c>
      <c r="C2843" s="253">
        <f t="shared" si="523"/>
        <v>28.7</v>
      </c>
      <c r="D2843" s="253">
        <v>28.7</v>
      </c>
      <c r="E2843" s="253">
        <v>0</v>
      </c>
      <c r="F2843" s="253">
        <v>0</v>
      </c>
      <c r="G2843" s="253">
        <v>0</v>
      </c>
      <c r="H2843" s="253">
        <v>0</v>
      </c>
      <c r="I2843" s="253">
        <v>0</v>
      </c>
    </row>
    <row r="2844" spans="1:9" s="215" customFormat="1" ht="15">
      <c r="A2844" s="464" t="s">
        <v>1113</v>
      </c>
      <c r="B2844" s="230" t="s">
        <v>31</v>
      </c>
      <c r="C2844" s="253">
        <f t="shared" si="523"/>
        <v>13.83</v>
      </c>
      <c r="D2844" s="253">
        <v>13.83</v>
      </c>
      <c r="E2844" s="253">
        <v>0</v>
      </c>
      <c r="F2844" s="253">
        <v>0</v>
      </c>
      <c r="G2844" s="253">
        <v>0</v>
      </c>
      <c r="H2844" s="253">
        <v>0</v>
      </c>
      <c r="I2844" s="253">
        <v>0</v>
      </c>
    </row>
    <row r="2845" spans="1:9" s="215" customFormat="1">
      <c r="A2845" s="217"/>
      <c r="B2845" s="221" t="s">
        <v>32</v>
      </c>
      <c r="C2845" s="253">
        <f t="shared" si="523"/>
        <v>13.83</v>
      </c>
      <c r="D2845" s="253">
        <v>13.83</v>
      </c>
      <c r="E2845" s="253">
        <v>0</v>
      </c>
      <c r="F2845" s="253">
        <v>0</v>
      </c>
      <c r="G2845" s="253">
        <v>0</v>
      </c>
      <c r="H2845" s="253">
        <v>0</v>
      </c>
      <c r="I2845" s="253">
        <v>0</v>
      </c>
    </row>
    <row r="2846" spans="1:9" s="215" customFormat="1" ht="15">
      <c r="A2846" s="464" t="s">
        <v>1114</v>
      </c>
      <c r="B2846" s="230" t="s">
        <v>31</v>
      </c>
      <c r="C2846" s="253">
        <f t="shared" si="523"/>
        <v>14.99</v>
      </c>
      <c r="D2846" s="253">
        <v>14.99</v>
      </c>
      <c r="E2846" s="253">
        <v>0</v>
      </c>
      <c r="F2846" s="253">
        <v>0</v>
      </c>
      <c r="G2846" s="253">
        <v>0</v>
      </c>
      <c r="H2846" s="253">
        <v>0</v>
      </c>
      <c r="I2846" s="253">
        <v>0</v>
      </c>
    </row>
    <row r="2847" spans="1:9" s="215" customFormat="1">
      <c r="A2847" s="227"/>
      <c r="B2847" s="221" t="s">
        <v>32</v>
      </c>
      <c r="C2847" s="253">
        <f t="shared" si="523"/>
        <v>14.99</v>
      </c>
      <c r="D2847" s="253">
        <v>14.99</v>
      </c>
      <c r="E2847" s="253">
        <v>0</v>
      </c>
      <c r="F2847" s="253">
        <v>0</v>
      </c>
      <c r="G2847" s="253">
        <v>0</v>
      </c>
      <c r="H2847" s="253">
        <v>0</v>
      </c>
      <c r="I2847" s="253">
        <v>0</v>
      </c>
    </row>
    <row r="2848" spans="1:9" s="215" customFormat="1" ht="15" customHeight="1">
      <c r="A2848" s="464" t="s">
        <v>1115</v>
      </c>
      <c r="B2848" s="230" t="s">
        <v>31</v>
      </c>
      <c r="C2848" s="253">
        <f t="shared" si="523"/>
        <v>24.12</v>
      </c>
      <c r="D2848" s="253">
        <v>24.12</v>
      </c>
      <c r="E2848" s="253">
        <v>0</v>
      </c>
      <c r="F2848" s="253">
        <v>0</v>
      </c>
      <c r="G2848" s="253">
        <v>0</v>
      </c>
      <c r="H2848" s="253">
        <v>0</v>
      </c>
      <c r="I2848" s="253">
        <v>0</v>
      </c>
    </row>
    <row r="2849" spans="1:9" s="215" customFormat="1">
      <c r="A2849" s="227"/>
      <c r="B2849" s="221" t="s">
        <v>32</v>
      </c>
      <c r="C2849" s="253">
        <f t="shared" si="523"/>
        <v>24.12</v>
      </c>
      <c r="D2849" s="253">
        <v>24.12</v>
      </c>
      <c r="E2849" s="253">
        <v>0</v>
      </c>
      <c r="F2849" s="253">
        <v>0</v>
      </c>
      <c r="G2849" s="253">
        <v>0</v>
      </c>
      <c r="H2849" s="253">
        <v>0</v>
      </c>
      <c r="I2849" s="253">
        <v>0</v>
      </c>
    </row>
    <row r="2850" spans="1:9" s="215" customFormat="1" ht="15">
      <c r="A2850" s="359" t="s">
        <v>1116</v>
      </c>
      <c r="B2850" s="230" t="s">
        <v>31</v>
      </c>
      <c r="C2850" s="253">
        <f t="shared" si="523"/>
        <v>16.95</v>
      </c>
      <c r="D2850" s="253">
        <v>16.95</v>
      </c>
      <c r="E2850" s="253">
        <v>0</v>
      </c>
      <c r="F2850" s="253">
        <v>0</v>
      </c>
      <c r="G2850" s="253">
        <v>0</v>
      </c>
      <c r="H2850" s="253">
        <v>0</v>
      </c>
      <c r="I2850" s="253">
        <v>0</v>
      </c>
    </row>
    <row r="2851" spans="1:9" s="215" customFormat="1">
      <c r="A2851" s="227"/>
      <c r="B2851" s="221" t="s">
        <v>32</v>
      </c>
      <c r="C2851" s="253">
        <f t="shared" si="523"/>
        <v>16.95</v>
      </c>
      <c r="D2851" s="253">
        <v>16.95</v>
      </c>
      <c r="E2851" s="253">
        <v>0</v>
      </c>
      <c r="F2851" s="253">
        <v>0</v>
      </c>
      <c r="G2851" s="253">
        <v>0</v>
      </c>
      <c r="H2851" s="253">
        <v>0</v>
      </c>
      <c r="I2851" s="253">
        <v>0</v>
      </c>
    </row>
    <row r="2852" spans="1:9" s="215" customFormat="1" ht="29.25" customHeight="1">
      <c r="A2852" s="355" t="s">
        <v>1117</v>
      </c>
      <c r="B2852" s="230" t="s">
        <v>31</v>
      </c>
      <c r="C2852" s="253">
        <f t="shared" si="523"/>
        <v>11.59</v>
      </c>
      <c r="D2852" s="253">
        <v>11.59</v>
      </c>
      <c r="E2852" s="253">
        <v>0</v>
      </c>
      <c r="F2852" s="253">
        <v>0</v>
      </c>
      <c r="G2852" s="253">
        <v>0</v>
      </c>
      <c r="H2852" s="253">
        <v>0</v>
      </c>
      <c r="I2852" s="253">
        <v>0</v>
      </c>
    </row>
    <row r="2853" spans="1:9" s="103" customFormat="1">
      <c r="A2853" s="227"/>
      <c r="B2853" s="221" t="s">
        <v>32</v>
      </c>
      <c r="C2853" s="64">
        <f t="shared" si="523"/>
        <v>11.59</v>
      </c>
      <c r="D2853" s="64">
        <v>11.59</v>
      </c>
      <c r="E2853" s="64">
        <v>0</v>
      </c>
      <c r="F2853" s="64">
        <v>0</v>
      </c>
      <c r="G2853" s="64">
        <v>0</v>
      </c>
      <c r="H2853" s="64">
        <v>0</v>
      </c>
      <c r="I2853" s="64">
        <v>0</v>
      </c>
    </row>
    <row r="2854" spans="1:9" s="215" customFormat="1" ht="30">
      <c r="A2854" s="356" t="s">
        <v>1118</v>
      </c>
      <c r="B2854" s="230" t="s">
        <v>31</v>
      </c>
      <c r="C2854" s="253">
        <f t="shared" si="523"/>
        <v>36.909999999999997</v>
      </c>
      <c r="D2854" s="253">
        <v>36.909999999999997</v>
      </c>
      <c r="E2854" s="253">
        <v>0</v>
      </c>
      <c r="F2854" s="253">
        <v>0</v>
      </c>
      <c r="G2854" s="253">
        <v>0</v>
      </c>
      <c r="H2854" s="253">
        <v>0</v>
      </c>
      <c r="I2854" s="253">
        <v>0</v>
      </c>
    </row>
    <row r="2855" spans="1:9" s="215" customFormat="1">
      <c r="A2855" s="227"/>
      <c r="B2855" s="221" t="s">
        <v>32</v>
      </c>
      <c r="C2855" s="253">
        <f t="shared" si="523"/>
        <v>36.909999999999997</v>
      </c>
      <c r="D2855" s="253">
        <v>36.909999999999997</v>
      </c>
      <c r="E2855" s="253">
        <v>0</v>
      </c>
      <c r="F2855" s="253">
        <v>0</v>
      </c>
      <c r="G2855" s="253">
        <v>0</v>
      </c>
      <c r="H2855" s="253">
        <v>0</v>
      </c>
      <c r="I2855" s="253">
        <v>0</v>
      </c>
    </row>
    <row r="2856" spans="1:9" s="215" customFormat="1" ht="15" customHeight="1">
      <c r="A2856" s="464" t="s">
        <v>1112</v>
      </c>
      <c r="B2856" s="230" t="s">
        <v>31</v>
      </c>
      <c r="C2856" s="253">
        <f t="shared" si="523"/>
        <v>10</v>
      </c>
      <c r="D2856" s="253">
        <v>10</v>
      </c>
      <c r="E2856" s="253">
        <v>0</v>
      </c>
      <c r="F2856" s="253">
        <v>0</v>
      </c>
      <c r="G2856" s="253">
        <v>0</v>
      </c>
      <c r="H2856" s="253">
        <v>0</v>
      </c>
      <c r="I2856" s="253">
        <v>0</v>
      </c>
    </row>
    <row r="2857" spans="1:9" s="103" customFormat="1">
      <c r="A2857" s="227"/>
      <c r="B2857" s="221" t="s">
        <v>32</v>
      </c>
      <c r="C2857" s="64">
        <f t="shared" si="523"/>
        <v>10</v>
      </c>
      <c r="D2857" s="64">
        <v>10</v>
      </c>
      <c r="E2857" s="64">
        <v>0</v>
      </c>
      <c r="F2857" s="64">
        <v>0</v>
      </c>
      <c r="G2857" s="64">
        <v>0</v>
      </c>
      <c r="H2857" s="64">
        <v>0</v>
      </c>
      <c r="I2857" s="64">
        <v>0</v>
      </c>
    </row>
    <row r="2858" spans="1:9" s="215" customFormat="1">
      <c r="A2858" s="598" t="s">
        <v>1119</v>
      </c>
      <c r="B2858" s="230" t="s">
        <v>31</v>
      </c>
      <c r="C2858" s="253">
        <f t="shared" si="523"/>
        <v>0.7</v>
      </c>
      <c r="D2858" s="253">
        <v>0</v>
      </c>
      <c r="E2858" s="253">
        <v>0.7</v>
      </c>
      <c r="F2858" s="253">
        <v>0</v>
      </c>
      <c r="G2858" s="253">
        <v>0</v>
      </c>
      <c r="H2858" s="253">
        <v>0</v>
      </c>
      <c r="I2858" s="253">
        <v>0</v>
      </c>
    </row>
    <row r="2859" spans="1:9" s="103" customFormat="1">
      <c r="A2859" s="227"/>
      <c r="B2859" s="221" t="s">
        <v>32</v>
      </c>
      <c r="C2859" s="64">
        <f t="shared" si="523"/>
        <v>0.7</v>
      </c>
      <c r="D2859" s="64">
        <v>0</v>
      </c>
      <c r="E2859" s="64">
        <v>0.7</v>
      </c>
      <c r="F2859" s="64">
        <v>0</v>
      </c>
      <c r="G2859" s="64">
        <v>0</v>
      </c>
      <c r="H2859" s="64">
        <v>0</v>
      </c>
      <c r="I2859" s="64">
        <v>0</v>
      </c>
    </row>
    <row r="2860" spans="1:9" s="215" customFormat="1">
      <c r="A2860" s="598" t="s">
        <v>1120</v>
      </c>
      <c r="B2860" s="230" t="s">
        <v>31</v>
      </c>
      <c r="C2860" s="253">
        <f t="shared" si="523"/>
        <v>5.6</v>
      </c>
      <c r="D2860" s="253">
        <v>0</v>
      </c>
      <c r="E2860" s="253">
        <v>5.6</v>
      </c>
      <c r="F2860" s="253">
        <v>0</v>
      </c>
      <c r="G2860" s="253">
        <v>0</v>
      </c>
      <c r="H2860" s="253">
        <v>0</v>
      </c>
      <c r="I2860" s="253">
        <v>0</v>
      </c>
    </row>
    <row r="2861" spans="1:9" s="103" customFormat="1">
      <c r="A2861" s="227"/>
      <c r="B2861" s="221" t="s">
        <v>32</v>
      </c>
      <c r="C2861" s="64">
        <f t="shared" si="523"/>
        <v>5.6</v>
      </c>
      <c r="D2861" s="64">
        <v>0</v>
      </c>
      <c r="E2861" s="64">
        <v>5.6</v>
      </c>
      <c r="F2861" s="64">
        <v>0</v>
      </c>
      <c r="G2861" s="64">
        <v>0</v>
      </c>
      <c r="H2861" s="64">
        <v>0</v>
      </c>
      <c r="I2861" s="64">
        <v>0</v>
      </c>
    </row>
    <row r="2862" spans="1:9" s="215" customFormat="1">
      <c r="A2862" s="598" t="s">
        <v>1121</v>
      </c>
      <c r="B2862" s="230" t="s">
        <v>31</v>
      </c>
      <c r="C2862" s="253">
        <f t="shared" si="523"/>
        <v>6</v>
      </c>
      <c r="D2862" s="253">
        <v>0</v>
      </c>
      <c r="E2862" s="253">
        <v>6</v>
      </c>
      <c r="F2862" s="253">
        <v>0</v>
      </c>
      <c r="G2862" s="253">
        <v>0</v>
      </c>
      <c r="H2862" s="253">
        <v>0</v>
      </c>
      <c r="I2862" s="253">
        <v>0</v>
      </c>
    </row>
    <row r="2863" spans="1:9" s="103" customFormat="1">
      <c r="A2863" s="227"/>
      <c r="B2863" s="221" t="s">
        <v>32</v>
      </c>
      <c r="C2863" s="64">
        <f t="shared" si="523"/>
        <v>6</v>
      </c>
      <c r="D2863" s="64">
        <v>0</v>
      </c>
      <c r="E2863" s="64">
        <v>6</v>
      </c>
      <c r="F2863" s="64">
        <v>0</v>
      </c>
      <c r="G2863" s="64">
        <v>0</v>
      </c>
      <c r="H2863" s="64">
        <v>0</v>
      </c>
      <c r="I2863" s="64">
        <v>0</v>
      </c>
    </row>
    <row r="2864" spans="1:9" s="215" customFormat="1" ht="15">
      <c r="A2864" s="458" t="s">
        <v>1122</v>
      </c>
      <c r="B2864" s="230" t="s">
        <v>31</v>
      </c>
      <c r="C2864" s="253">
        <f t="shared" si="523"/>
        <v>10.5</v>
      </c>
      <c r="D2864" s="253">
        <v>0</v>
      </c>
      <c r="E2864" s="253">
        <v>10.5</v>
      </c>
      <c r="F2864" s="253">
        <v>0</v>
      </c>
      <c r="G2864" s="253">
        <v>0</v>
      </c>
      <c r="H2864" s="253">
        <v>0</v>
      </c>
      <c r="I2864" s="253">
        <v>0</v>
      </c>
    </row>
    <row r="2865" spans="1:14" s="103" customFormat="1">
      <c r="A2865" s="227"/>
      <c r="B2865" s="221" t="s">
        <v>32</v>
      </c>
      <c r="C2865" s="64">
        <f t="shared" si="523"/>
        <v>10.5</v>
      </c>
      <c r="D2865" s="64">
        <v>0</v>
      </c>
      <c r="E2865" s="64">
        <v>10.5</v>
      </c>
      <c r="F2865" s="64">
        <v>0</v>
      </c>
      <c r="G2865" s="64">
        <v>0</v>
      </c>
      <c r="H2865" s="64">
        <v>0</v>
      </c>
      <c r="I2865" s="64">
        <v>0</v>
      </c>
    </row>
    <row r="2866" spans="1:14" s="215" customFormat="1" ht="15">
      <c r="A2866" s="458" t="s">
        <v>1123</v>
      </c>
      <c r="B2866" s="230" t="s">
        <v>31</v>
      </c>
      <c r="C2866" s="253">
        <f t="shared" si="523"/>
        <v>7.5</v>
      </c>
      <c r="D2866" s="253">
        <v>0</v>
      </c>
      <c r="E2866" s="253">
        <v>7.5</v>
      </c>
      <c r="F2866" s="253">
        <v>0</v>
      </c>
      <c r="G2866" s="253">
        <v>0</v>
      </c>
      <c r="H2866" s="253">
        <v>0</v>
      </c>
      <c r="I2866" s="253">
        <v>0</v>
      </c>
    </row>
    <row r="2867" spans="1:14" s="103" customFormat="1">
      <c r="A2867" s="227"/>
      <c r="B2867" s="221" t="s">
        <v>32</v>
      </c>
      <c r="C2867" s="64">
        <f t="shared" si="523"/>
        <v>7.5</v>
      </c>
      <c r="D2867" s="64">
        <v>0</v>
      </c>
      <c r="E2867" s="64">
        <v>7.5</v>
      </c>
      <c r="F2867" s="64">
        <v>0</v>
      </c>
      <c r="G2867" s="64">
        <v>0</v>
      </c>
      <c r="H2867" s="64">
        <v>0</v>
      </c>
      <c r="I2867" s="64">
        <v>0</v>
      </c>
    </row>
    <row r="2868" spans="1:14" s="103" customFormat="1">
      <c r="A2868" s="309" t="s">
        <v>1124</v>
      </c>
      <c r="B2868" s="237" t="s">
        <v>31</v>
      </c>
      <c r="C2868" s="64">
        <f t="shared" si="523"/>
        <v>1.49</v>
      </c>
      <c r="D2868" s="64">
        <f>D2870</f>
        <v>1.49</v>
      </c>
      <c r="E2868" s="64">
        <f t="shared" ref="E2868:I2869" si="532">E2870</f>
        <v>0</v>
      </c>
      <c r="F2868" s="64">
        <f t="shared" si="532"/>
        <v>0</v>
      </c>
      <c r="G2868" s="64">
        <f t="shared" si="532"/>
        <v>0</v>
      </c>
      <c r="H2868" s="64">
        <f t="shared" si="532"/>
        <v>0</v>
      </c>
      <c r="I2868" s="64">
        <f t="shared" si="532"/>
        <v>0</v>
      </c>
    </row>
    <row r="2869" spans="1:14" s="103" customFormat="1">
      <c r="A2869" s="227"/>
      <c r="B2869" s="238" t="s">
        <v>32</v>
      </c>
      <c r="C2869" s="64">
        <f t="shared" si="523"/>
        <v>1.49</v>
      </c>
      <c r="D2869" s="64">
        <f>D2871</f>
        <v>1.49</v>
      </c>
      <c r="E2869" s="64">
        <f t="shared" si="532"/>
        <v>0</v>
      </c>
      <c r="F2869" s="64">
        <f t="shared" si="532"/>
        <v>0</v>
      </c>
      <c r="G2869" s="64">
        <f t="shared" si="532"/>
        <v>0</v>
      </c>
      <c r="H2869" s="64">
        <f t="shared" si="532"/>
        <v>0</v>
      </c>
      <c r="I2869" s="64">
        <f t="shared" si="532"/>
        <v>0</v>
      </c>
    </row>
    <row r="2870" spans="1:14" s="215" customFormat="1" ht="15">
      <c r="A2870" s="359" t="s">
        <v>1125</v>
      </c>
      <c r="B2870" s="230" t="s">
        <v>31</v>
      </c>
      <c r="C2870" s="253">
        <f t="shared" si="523"/>
        <v>1.49</v>
      </c>
      <c r="D2870" s="253">
        <v>1.49</v>
      </c>
      <c r="E2870" s="253">
        <v>0</v>
      </c>
      <c r="F2870" s="253">
        <v>0</v>
      </c>
      <c r="G2870" s="253">
        <v>0</v>
      </c>
      <c r="H2870" s="253">
        <v>0</v>
      </c>
      <c r="I2870" s="253">
        <v>0</v>
      </c>
      <c r="J2870" s="681"/>
      <c r="K2870" s="682"/>
      <c r="L2870" s="682"/>
      <c r="M2870" s="682"/>
      <c r="N2870" s="682"/>
    </row>
    <row r="2871" spans="1:14" s="103" customFormat="1">
      <c r="A2871" s="227"/>
      <c r="B2871" s="221" t="s">
        <v>32</v>
      </c>
      <c r="C2871" s="64">
        <f t="shared" si="523"/>
        <v>1.49</v>
      </c>
      <c r="D2871" s="64">
        <v>1.49</v>
      </c>
      <c r="E2871" s="64">
        <v>0</v>
      </c>
      <c r="F2871" s="64">
        <v>0</v>
      </c>
      <c r="G2871" s="64">
        <v>0</v>
      </c>
      <c r="H2871" s="64">
        <v>0</v>
      </c>
      <c r="I2871" s="64">
        <v>0</v>
      </c>
      <c r="J2871" s="694"/>
      <c r="K2871" s="695"/>
      <c r="L2871" s="695"/>
      <c r="M2871" s="695"/>
      <c r="N2871" s="695"/>
    </row>
    <row r="2872" spans="1:14" s="103" customFormat="1" ht="25.5">
      <c r="A2872" s="287" t="s">
        <v>921</v>
      </c>
      <c r="B2872" s="237" t="s">
        <v>31</v>
      </c>
      <c r="C2872" s="64">
        <f t="shared" si="523"/>
        <v>106.84</v>
      </c>
      <c r="D2872" s="64">
        <f>D2874</f>
        <v>106.84</v>
      </c>
      <c r="E2872" s="64">
        <f t="shared" ref="E2872:I2873" si="533">E2874</f>
        <v>0</v>
      </c>
      <c r="F2872" s="64">
        <f t="shared" si="533"/>
        <v>0</v>
      </c>
      <c r="G2872" s="64">
        <f t="shared" si="533"/>
        <v>0</v>
      </c>
      <c r="H2872" s="64">
        <f t="shared" si="533"/>
        <v>0</v>
      </c>
      <c r="I2872" s="64">
        <f t="shared" si="533"/>
        <v>0</v>
      </c>
    </row>
    <row r="2873" spans="1:14" s="103" customFormat="1">
      <c r="A2873" s="227"/>
      <c r="B2873" s="238" t="s">
        <v>32</v>
      </c>
      <c r="C2873" s="64">
        <f t="shared" si="523"/>
        <v>106.84</v>
      </c>
      <c r="D2873" s="64">
        <f>D2875</f>
        <v>106.84</v>
      </c>
      <c r="E2873" s="64">
        <f t="shared" si="533"/>
        <v>0</v>
      </c>
      <c r="F2873" s="64">
        <f t="shared" si="533"/>
        <v>0</v>
      </c>
      <c r="G2873" s="64">
        <f t="shared" si="533"/>
        <v>0</v>
      </c>
      <c r="H2873" s="64">
        <f t="shared" si="533"/>
        <v>0</v>
      </c>
      <c r="I2873" s="64">
        <f t="shared" si="533"/>
        <v>0</v>
      </c>
    </row>
    <row r="2874" spans="1:14" s="215" customFormat="1" ht="15">
      <c r="A2874" s="508" t="s">
        <v>1126</v>
      </c>
      <c r="B2874" s="230" t="s">
        <v>31</v>
      </c>
      <c r="C2874" s="253">
        <f t="shared" si="523"/>
        <v>106.84</v>
      </c>
      <c r="D2874" s="253">
        <v>106.84</v>
      </c>
      <c r="E2874" s="253">
        <v>0</v>
      </c>
      <c r="F2874" s="253">
        <v>0</v>
      </c>
      <c r="G2874" s="253">
        <v>0</v>
      </c>
      <c r="H2874" s="253">
        <v>0</v>
      </c>
      <c r="I2874" s="253">
        <v>0</v>
      </c>
    </row>
    <row r="2875" spans="1:14" s="103" customFormat="1">
      <c r="A2875" s="227"/>
      <c r="B2875" s="221" t="s">
        <v>32</v>
      </c>
      <c r="C2875" s="64">
        <f t="shared" si="523"/>
        <v>106.84</v>
      </c>
      <c r="D2875" s="64">
        <v>106.84</v>
      </c>
      <c r="E2875" s="64">
        <v>0</v>
      </c>
      <c r="F2875" s="64">
        <v>0</v>
      </c>
      <c r="G2875" s="64">
        <v>0</v>
      </c>
      <c r="H2875" s="64">
        <v>0</v>
      </c>
      <c r="I2875" s="64">
        <v>0</v>
      </c>
    </row>
    <row r="2876" spans="1:14" s="208" customFormat="1" ht="14.25">
      <c r="A2876" s="350" t="s">
        <v>1127</v>
      </c>
      <c r="B2876" s="230" t="s">
        <v>31</v>
      </c>
      <c r="C2876" s="64">
        <f t="shared" si="523"/>
        <v>191</v>
      </c>
      <c r="D2876" s="64">
        <f>-D2878+D2880+D2882+D2884</f>
        <v>0</v>
      </c>
      <c r="E2876" s="64">
        <f>E2878+E2880+E2882+E2884</f>
        <v>191</v>
      </c>
      <c r="F2876" s="64">
        <f t="shared" ref="F2876:I2877" si="534">-F2878+F2880+F2882+F2884</f>
        <v>0</v>
      </c>
      <c r="G2876" s="64">
        <f t="shared" si="534"/>
        <v>0</v>
      </c>
      <c r="H2876" s="64">
        <f t="shared" si="534"/>
        <v>0</v>
      </c>
      <c r="I2876" s="64">
        <f t="shared" si="534"/>
        <v>0</v>
      </c>
    </row>
    <row r="2877" spans="1:14" s="103" customFormat="1">
      <c r="A2877" s="132"/>
      <c r="B2877" s="221" t="s">
        <v>32</v>
      </c>
      <c r="C2877" s="64">
        <f t="shared" si="523"/>
        <v>191</v>
      </c>
      <c r="D2877" s="64">
        <f>-D2879+D2881+D2883+D2885</f>
        <v>0</v>
      </c>
      <c r="E2877" s="64">
        <f>E2879+E2881+E2883+E2885</f>
        <v>191</v>
      </c>
      <c r="F2877" s="64">
        <f t="shared" si="534"/>
        <v>0</v>
      </c>
      <c r="G2877" s="64">
        <f t="shared" si="534"/>
        <v>0</v>
      </c>
      <c r="H2877" s="64">
        <f t="shared" si="534"/>
        <v>0</v>
      </c>
      <c r="I2877" s="64">
        <f t="shared" si="534"/>
        <v>0</v>
      </c>
    </row>
    <row r="2878" spans="1:14" s="401" customFormat="1" ht="16.5" customHeight="1">
      <c r="A2878" s="599" t="s">
        <v>1128</v>
      </c>
      <c r="B2878" s="560" t="s">
        <v>31</v>
      </c>
      <c r="C2878" s="400">
        <f t="shared" si="523"/>
        <v>59</v>
      </c>
      <c r="D2878" s="400">
        <v>0</v>
      </c>
      <c r="E2878" s="400">
        <f>69-10</f>
        <v>59</v>
      </c>
      <c r="F2878" s="400">
        <v>0</v>
      </c>
      <c r="G2878" s="400">
        <v>0</v>
      </c>
      <c r="H2878" s="400">
        <v>0</v>
      </c>
      <c r="I2878" s="400">
        <v>0</v>
      </c>
    </row>
    <row r="2879" spans="1:14" s="401" customFormat="1">
      <c r="A2879" s="600"/>
      <c r="B2879" s="601" t="s">
        <v>32</v>
      </c>
      <c r="C2879" s="400">
        <f t="shared" si="523"/>
        <v>59</v>
      </c>
      <c r="D2879" s="400">
        <v>0</v>
      </c>
      <c r="E2879" s="400">
        <f>69-10</f>
        <v>59</v>
      </c>
      <c r="F2879" s="400">
        <v>0</v>
      </c>
      <c r="G2879" s="400">
        <v>0</v>
      </c>
      <c r="H2879" s="400">
        <v>0</v>
      </c>
      <c r="I2879" s="400">
        <v>0</v>
      </c>
    </row>
    <row r="2880" spans="1:14" s="215" customFormat="1" ht="17.25" customHeight="1">
      <c r="A2880" s="355" t="s">
        <v>1129</v>
      </c>
      <c r="B2880" s="230" t="s">
        <v>31</v>
      </c>
      <c r="C2880" s="253">
        <f t="shared" si="523"/>
        <v>22</v>
      </c>
      <c r="D2880" s="253">
        <v>0</v>
      </c>
      <c r="E2880" s="253">
        <v>22</v>
      </c>
      <c r="F2880" s="253">
        <v>0</v>
      </c>
      <c r="G2880" s="253">
        <v>0</v>
      </c>
      <c r="H2880" s="253">
        <v>0</v>
      </c>
      <c r="I2880" s="253">
        <v>0</v>
      </c>
    </row>
    <row r="2881" spans="1:9" s="215" customFormat="1">
      <c r="A2881" s="227"/>
      <c r="B2881" s="221" t="s">
        <v>32</v>
      </c>
      <c r="C2881" s="253">
        <f t="shared" si="523"/>
        <v>22</v>
      </c>
      <c r="D2881" s="253">
        <v>0</v>
      </c>
      <c r="E2881" s="253">
        <v>22</v>
      </c>
      <c r="F2881" s="253">
        <v>0</v>
      </c>
      <c r="G2881" s="253">
        <v>0</v>
      </c>
      <c r="H2881" s="253">
        <v>0</v>
      </c>
      <c r="I2881" s="253">
        <v>0</v>
      </c>
    </row>
    <row r="2882" spans="1:9" s="215" customFormat="1" ht="17.25" customHeight="1">
      <c r="A2882" s="464" t="s">
        <v>1130</v>
      </c>
      <c r="B2882" s="230" t="s">
        <v>31</v>
      </c>
      <c r="C2882" s="253">
        <f t="shared" si="523"/>
        <v>20</v>
      </c>
      <c r="D2882" s="253">
        <v>0</v>
      </c>
      <c r="E2882" s="253">
        <v>20</v>
      </c>
      <c r="F2882" s="253">
        <v>0</v>
      </c>
      <c r="G2882" s="253">
        <v>0</v>
      </c>
      <c r="H2882" s="253">
        <v>0</v>
      </c>
      <c r="I2882" s="253">
        <v>0</v>
      </c>
    </row>
    <row r="2883" spans="1:9" s="215" customFormat="1">
      <c r="A2883" s="227"/>
      <c r="B2883" s="221" t="s">
        <v>32</v>
      </c>
      <c r="C2883" s="253">
        <f t="shared" si="523"/>
        <v>20</v>
      </c>
      <c r="D2883" s="253">
        <v>0</v>
      </c>
      <c r="E2883" s="253">
        <v>20</v>
      </c>
      <c r="F2883" s="253">
        <v>0</v>
      </c>
      <c r="G2883" s="253">
        <v>0</v>
      </c>
      <c r="H2883" s="253">
        <v>0</v>
      </c>
      <c r="I2883" s="253">
        <v>0</v>
      </c>
    </row>
    <row r="2884" spans="1:9" s="215" customFormat="1" ht="18.75" customHeight="1">
      <c r="A2884" s="464" t="s">
        <v>1131</v>
      </c>
      <c r="B2884" s="230" t="s">
        <v>31</v>
      </c>
      <c r="C2884" s="253">
        <f t="shared" si="523"/>
        <v>90</v>
      </c>
      <c r="D2884" s="253">
        <v>0</v>
      </c>
      <c r="E2884" s="253">
        <v>90</v>
      </c>
      <c r="F2884" s="253">
        <v>0</v>
      </c>
      <c r="G2884" s="253">
        <v>0</v>
      </c>
      <c r="H2884" s="253">
        <v>0</v>
      </c>
      <c r="I2884" s="253">
        <v>0</v>
      </c>
    </row>
    <row r="2885" spans="1:9" s="103" customFormat="1">
      <c r="A2885" s="227"/>
      <c r="B2885" s="221" t="s">
        <v>32</v>
      </c>
      <c r="C2885" s="64">
        <f t="shared" si="523"/>
        <v>90</v>
      </c>
      <c r="D2885" s="64">
        <v>0</v>
      </c>
      <c r="E2885" s="64">
        <v>90</v>
      </c>
      <c r="F2885" s="64">
        <v>0</v>
      </c>
      <c r="G2885" s="64">
        <v>0</v>
      </c>
      <c r="H2885" s="64">
        <v>0</v>
      </c>
      <c r="I2885" s="64">
        <v>0</v>
      </c>
    </row>
    <row r="2886" spans="1:9" s="103" customFormat="1" ht="25.5">
      <c r="A2886" s="287" t="s">
        <v>924</v>
      </c>
      <c r="B2886" s="237" t="s">
        <v>31</v>
      </c>
      <c r="C2886" s="64">
        <f t="shared" si="523"/>
        <v>102.9</v>
      </c>
      <c r="D2886" s="64">
        <f>D2888+D2890+D2892+D2894+D2896+D2898+D2900+D2902+D2904</f>
        <v>0</v>
      </c>
      <c r="E2886" s="64">
        <f t="shared" ref="E2886:I2887" si="535">E2888+E2890+E2892+E2894+E2896+E2898+E2900+E2902+E2904</f>
        <v>102.9</v>
      </c>
      <c r="F2886" s="64">
        <f t="shared" si="535"/>
        <v>0</v>
      </c>
      <c r="G2886" s="64">
        <f t="shared" si="535"/>
        <v>0</v>
      </c>
      <c r="H2886" s="64">
        <f t="shared" si="535"/>
        <v>0</v>
      </c>
      <c r="I2886" s="64">
        <f t="shared" si="535"/>
        <v>0</v>
      </c>
    </row>
    <row r="2887" spans="1:9" s="103" customFormat="1">
      <c r="A2887" s="227"/>
      <c r="B2887" s="238" t="s">
        <v>32</v>
      </c>
      <c r="C2887" s="64">
        <f t="shared" si="523"/>
        <v>102.9</v>
      </c>
      <c r="D2887" s="64">
        <f>D2889+D2891+D2893+D2895+D2897+D2899+D2901+D2903+D2905</f>
        <v>0</v>
      </c>
      <c r="E2887" s="64">
        <f t="shared" si="535"/>
        <v>102.9</v>
      </c>
      <c r="F2887" s="64">
        <f t="shared" si="535"/>
        <v>0</v>
      </c>
      <c r="G2887" s="64">
        <f t="shared" si="535"/>
        <v>0</v>
      </c>
      <c r="H2887" s="64">
        <f t="shared" si="535"/>
        <v>0</v>
      </c>
      <c r="I2887" s="64">
        <f t="shared" si="535"/>
        <v>0</v>
      </c>
    </row>
    <row r="2888" spans="1:9" s="215" customFormat="1">
      <c r="A2888" s="597" t="s">
        <v>1132</v>
      </c>
      <c r="B2888" s="230" t="s">
        <v>31</v>
      </c>
      <c r="C2888" s="253">
        <f t="shared" si="523"/>
        <v>3</v>
      </c>
      <c r="D2888" s="253">
        <v>0</v>
      </c>
      <c r="E2888" s="253">
        <v>3</v>
      </c>
      <c r="F2888" s="253">
        <v>0</v>
      </c>
      <c r="G2888" s="253">
        <v>0</v>
      </c>
      <c r="H2888" s="253">
        <v>0</v>
      </c>
      <c r="I2888" s="253">
        <v>0</v>
      </c>
    </row>
    <row r="2889" spans="1:9" s="103" customFormat="1">
      <c r="A2889" s="227"/>
      <c r="B2889" s="221" t="s">
        <v>32</v>
      </c>
      <c r="C2889" s="64">
        <f t="shared" si="523"/>
        <v>3</v>
      </c>
      <c r="D2889" s="64">
        <v>0</v>
      </c>
      <c r="E2889" s="64">
        <v>3</v>
      </c>
      <c r="F2889" s="64">
        <v>0</v>
      </c>
      <c r="G2889" s="64">
        <v>0</v>
      </c>
      <c r="H2889" s="64">
        <v>0</v>
      </c>
      <c r="I2889" s="64">
        <v>0</v>
      </c>
    </row>
    <row r="2890" spans="1:9" s="215" customFormat="1">
      <c r="A2890" s="597" t="s">
        <v>1133</v>
      </c>
      <c r="B2890" s="230" t="s">
        <v>31</v>
      </c>
      <c r="C2890" s="253">
        <f t="shared" si="523"/>
        <v>13.5</v>
      </c>
      <c r="D2890" s="253">
        <v>0</v>
      </c>
      <c r="E2890" s="253">
        <v>13.5</v>
      </c>
      <c r="F2890" s="253">
        <v>0</v>
      </c>
      <c r="G2890" s="253">
        <v>0</v>
      </c>
      <c r="H2890" s="253">
        <v>0</v>
      </c>
      <c r="I2890" s="253">
        <v>0</v>
      </c>
    </row>
    <row r="2891" spans="1:9" s="103" customFormat="1">
      <c r="A2891" s="227"/>
      <c r="B2891" s="221" t="s">
        <v>32</v>
      </c>
      <c r="C2891" s="64">
        <f t="shared" si="523"/>
        <v>13.5</v>
      </c>
      <c r="D2891" s="64">
        <v>0</v>
      </c>
      <c r="E2891" s="64">
        <v>13.5</v>
      </c>
      <c r="F2891" s="64">
        <v>0</v>
      </c>
      <c r="G2891" s="64">
        <v>0</v>
      </c>
      <c r="H2891" s="64">
        <v>0</v>
      </c>
      <c r="I2891" s="64">
        <v>0</v>
      </c>
    </row>
    <row r="2892" spans="1:9" s="215" customFormat="1">
      <c r="A2892" s="597" t="s">
        <v>1120</v>
      </c>
      <c r="B2892" s="230" t="s">
        <v>31</v>
      </c>
      <c r="C2892" s="253">
        <f t="shared" si="523"/>
        <v>7.2</v>
      </c>
      <c r="D2892" s="253">
        <v>0</v>
      </c>
      <c r="E2892" s="253">
        <v>7.2</v>
      </c>
      <c r="F2892" s="253">
        <v>0</v>
      </c>
      <c r="G2892" s="253">
        <v>0</v>
      </c>
      <c r="H2892" s="253">
        <v>0</v>
      </c>
      <c r="I2892" s="253">
        <v>0</v>
      </c>
    </row>
    <row r="2893" spans="1:9" s="103" customFormat="1">
      <c r="A2893" s="227"/>
      <c r="B2893" s="221" t="s">
        <v>32</v>
      </c>
      <c r="C2893" s="64">
        <f t="shared" si="523"/>
        <v>7.2</v>
      </c>
      <c r="D2893" s="64">
        <v>0</v>
      </c>
      <c r="E2893" s="64">
        <v>7.2</v>
      </c>
      <c r="F2893" s="64">
        <v>0</v>
      </c>
      <c r="G2893" s="64">
        <v>0</v>
      </c>
      <c r="H2893" s="64">
        <v>0</v>
      </c>
      <c r="I2893" s="64">
        <v>0</v>
      </c>
    </row>
    <row r="2894" spans="1:9" s="215" customFormat="1">
      <c r="A2894" s="597" t="s">
        <v>1134</v>
      </c>
      <c r="B2894" s="230" t="s">
        <v>31</v>
      </c>
      <c r="C2894" s="253">
        <f t="shared" si="523"/>
        <v>7.5</v>
      </c>
      <c r="D2894" s="253">
        <v>0</v>
      </c>
      <c r="E2894" s="253">
        <v>7.5</v>
      </c>
      <c r="F2894" s="253">
        <v>0</v>
      </c>
      <c r="G2894" s="253">
        <v>0</v>
      </c>
      <c r="H2894" s="253">
        <v>0</v>
      </c>
      <c r="I2894" s="253">
        <v>0</v>
      </c>
    </row>
    <row r="2895" spans="1:9" s="103" customFormat="1">
      <c r="A2895" s="227"/>
      <c r="B2895" s="221" t="s">
        <v>32</v>
      </c>
      <c r="C2895" s="64">
        <f t="shared" si="523"/>
        <v>7.5</v>
      </c>
      <c r="D2895" s="64">
        <v>0</v>
      </c>
      <c r="E2895" s="64">
        <v>7.5</v>
      </c>
      <c r="F2895" s="64">
        <v>0</v>
      </c>
      <c r="G2895" s="64">
        <v>0</v>
      </c>
      <c r="H2895" s="64">
        <v>0</v>
      </c>
      <c r="I2895" s="64">
        <v>0</v>
      </c>
    </row>
    <row r="2896" spans="1:9" s="215" customFormat="1">
      <c r="A2896" s="597" t="s">
        <v>1135</v>
      </c>
      <c r="B2896" s="230" t="s">
        <v>31</v>
      </c>
      <c r="C2896" s="253">
        <f t="shared" si="523"/>
        <v>12</v>
      </c>
      <c r="D2896" s="253">
        <v>0</v>
      </c>
      <c r="E2896" s="253">
        <v>12</v>
      </c>
      <c r="F2896" s="253">
        <v>0</v>
      </c>
      <c r="G2896" s="253">
        <v>0</v>
      </c>
      <c r="H2896" s="253">
        <v>0</v>
      </c>
      <c r="I2896" s="253">
        <v>0</v>
      </c>
    </row>
    <row r="2897" spans="1:12" s="103" customFormat="1">
      <c r="A2897" s="227"/>
      <c r="B2897" s="221" t="s">
        <v>32</v>
      </c>
      <c r="C2897" s="64">
        <f t="shared" si="523"/>
        <v>12</v>
      </c>
      <c r="D2897" s="64">
        <v>0</v>
      </c>
      <c r="E2897" s="64">
        <v>12</v>
      </c>
      <c r="F2897" s="64">
        <v>0</v>
      </c>
      <c r="G2897" s="64">
        <v>0</v>
      </c>
      <c r="H2897" s="64">
        <v>0</v>
      </c>
      <c r="I2897" s="64">
        <v>0</v>
      </c>
    </row>
    <row r="2898" spans="1:12" s="215" customFormat="1">
      <c r="A2898" s="597" t="s">
        <v>1135</v>
      </c>
      <c r="B2898" s="230" t="s">
        <v>31</v>
      </c>
      <c r="C2898" s="253">
        <f t="shared" si="523"/>
        <v>22</v>
      </c>
      <c r="D2898" s="253">
        <v>0</v>
      </c>
      <c r="E2898" s="253">
        <v>22</v>
      </c>
      <c r="F2898" s="253">
        <v>0</v>
      </c>
      <c r="G2898" s="253">
        <v>0</v>
      </c>
      <c r="H2898" s="253">
        <v>0</v>
      </c>
      <c r="I2898" s="253">
        <v>0</v>
      </c>
    </row>
    <row r="2899" spans="1:12" s="103" customFormat="1">
      <c r="A2899" s="227"/>
      <c r="B2899" s="221" t="s">
        <v>32</v>
      </c>
      <c r="C2899" s="64">
        <f t="shared" si="523"/>
        <v>22</v>
      </c>
      <c r="D2899" s="64">
        <v>0</v>
      </c>
      <c r="E2899" s="64">
        <v>22</v>
      </c>
      <c r="F2899" s="64">
        <v>0</v>
      </c>
      <c r="G2899" s="64">
        <v>0</v>
      </c>
      <c r="H2899" s="64">
        <v>0</v>
      </c>
      <c r="I2899" s="64">
        <v>0</v>
      </c>
    </row>
    <row r="2900" spans="1:12" s="215" customFormat="1">
      <c r="A2900" s="597" t="s">
        <v>1136</v>
      </c>
      <c r="B2900" s="230" t="s">
        <v>31</v>
      </c>
      <c r="C2900" s="253">
        <f t="shared" si="523"/>
        <v>0.7</v>
      </c>
      <c r="D2900" s="253">
        <v>0</v>
      </c>
      <c r="E2900" s="253">
        <v>0.7</v>
      </c>
      <c r="F2900" s="253">
        <v>0</v>
      </c>
      <c r="G2900" s="253">
        <v>0</v>
      </c>
      <c r="H2900" s="253">
        <v>0</v>
      </c>
      <c r="I2900" s="253">
        <v>0</v>
      </c>
    </row>
    <row r="2901" spans="1:12" s="103" customFormat="1">
      <c r="A2901" s="227"/>
      <c r="B2901" s="221" t="s">
        <v>32</v>
      </c>
      <c r="C2901" s="64">
        <f t="shared" si="523"/>
        <v>0.7</v>
      </c>
      <c r="D2901" s="64">
        <v>0</v>
      </c>
      <c r="E2901" s="64">
        <v>0.7</v>
      </c>
      <c r="F2901" s="64">
        <v>0</v>
      </c>
      <c r="G2901" s="64">
        <v>0</v>
      </c>
      <c r="H2901" s="64">
        <v>0</v>
      </c>
      <c r="I2901" s="64">
        <v>0</v>
      </c>
    </row>
    <row r="2902" spans="1:12" s="215" customFormat="1">
      <c r="A2902" s="597" t="s">
        <v>1137</v>
      </c>
      <c r="B2902" s="230" t="s">
        <v>31</v>
      </c>
      <c r="C2902" s="253">
        <f t="shared" si="523"/>
        <v>13</v>
      </c>
      <c r="D2902" s="253">
        <v>0</v>
      </c>
      <c r="E2902" s="253">
        <v>13</v>
      </c>
      <c r="F2902" s="253">
        <v>0</v>
      </c>
      <c r="G2902" s="253">
        <v>0</v>
      </c>
      <c r="H2902" s="253">
        <v>0</v>
      </c>
      <c r="I2902" s="253">
        <v>0</v>
      </c>
    </row>
    <row r="2903" spans="1:12" s="103" customFormat="1">
      <c r="A2903" s="227"/>
      <c r="B2903" s="221" t="s">
        <v>32</v>
      </c>
      <c r="C2903" s="64">
        <f t="shared" si="523"/>
        <v>13</v>
      </c>
      <c r="D2903" s="64">
        <v>0</v>
      </c>
      <c r="E2903" s="64">
        <v>13</v>
      </c>
      <c r="F2903" s="64">
        <v>0</v>
      </c>
      <c r="G2903" s="64">
        <v>0</v>
      </c>
      <c r="H2903" s="64">
        <v>0</v>
      </c>
      <c r="I2903" s="64">
        <v>0</v>
      </c>
    </row>
    <row r="2904" spans="1:12" s="215" customFormat="1">
      <c r="A2904" s="627" t="s">
        <v>1138</v>
      </c>
      <c r="B2904" s="230" t="s">
        <v>31</v>
      </c>
      <c r="C2904" s="253">
        <f t="shared" si="523"/>
        <v>24</v>
      </c>
      <c r="D2904" s="253">
        <v>0</v>
      </c>
      <c r="E2904" s="253">
        <v>24</v>
      </c>
      <c r="F2904" s="253">
        <v>0</v>
      </c>
      <c r="G2904" s="253">
        <v>0</v>
      </c>
      <c r="H2904" s="253">
        <v>0</v>
      </c>
      <c r="I2904" s="253">
        <v>0</v>
      </c>
    </row>
    <row r="2905" spans="1:12" s="103" customFormat="1">
      <c r="A2905" s="227"/>
      <c r="B2905" s="221" t="s">
        <v>32</v>
      </c>
      <c r="C2905" s="64">
        <f t="shared" si="523"/>
        <v>24</v>
      </c>
      <c r="D2905" s="64">
        <v>0</v>
      </c>
      <c r="E2905" s="64">
        <v>24</v>
      </c>
      <c r="F2905" s="64">
        <v>0</v>
      </c>
      <c r="G2905" s="64">
        <v>0</v>
      </c>
      <c r="H2905" s="64">
        <v>0</v>
      </c>
      <c r="I2905" s="64">
        <v>0</v>
      </c>
    </row>
    <row r="2906" spans="1:12" s="95" customFormat="1">
      <c r="A2906" s="47" t="s">
        <v>55</v>
      </c>
      <c r="B2906" s="139" t="s">
        <v>31</v>
      </c>
      <c r="C2906" s="131">
        <f t="shared" si="523"/>
        <v>971.88</v>
      </c>
      <c r="D2906" s="131">
        <f>D2908+D2912</f>
        <v>942.88</v>
      </c>
      <c r="E2906" s="131">
        <f t="shared" ref="E2906:I2907" si="536">E2908+E2912</f>
        <v>29</v>
      </c>
      <c r="F2906" s="131">
        <f t="shared" si="536"/>
        <v>0</v>
      </c>
      <c r="G2906" s="131">
        <f t="shared" si="536"/>
        <v>0</v>
      </c>
      <c r="H2906" s="131">
        <f t="shared" si="536"/>
        <v>0</v>
      </c>
      <c r="I2906" s="131">
        <f t="shared" si="536"/>
        <v>0</v>
      </c>
    </row>
    <row r="2907" spans="1:12" s="95" customFormat="1">
      <c r="A2907" s="132"/>
      <c r="B2907" s="140" t="s">
        <v>32</v>
      </c>
      <c r="C2907" s="131">
        <f t="shared" si="523"/>
        <v>971.88</v>
      </c>
      <c r="D2907" s="131">
        <f>D2909+D2913</f>
        <v>942.88</v>
      </c>
      <c r="E2907" s="131">
        <f t="shared" si="536"/>
        <v>29</v>
      </c>
      <c r="F2907" s="131">
        <f t="shared" si="536"/>
        <v>0</v>
      </c>
      <c r="G2907" s="131">
        <f t="shared" si="536"/>
        <v>0</v>
      </c>
      <c r="H2907" s="131">
        <f t="shared" si="536"/>
        <v>0</v>
      </c>
      <c r="I2907" s="131">
        <f t="shared" si="536"/>
        <v>0</v>
      </c>
    </row>
    <row r="2908" spans="1:12" s="103" customFormat="1" ht="25.5">
      <c r="A2908" s="287" t="s">
        <v>681</v>
      </c>
      <c r="B2908" s="237" t="s">
        <v>31</v>
      </c>
      <c r="C2908" s="64">
        <f t="shared" si="523"/>
        <v>921.61</v>
      </c>
      <c r="D2908" s="64">
        <f>D2910</f>
        <v>892.61</v>
      </c>
      <c r="E2908" s="64">
        <f t="shared" ref="E2908:I2909" si="537">E2910</f>
        <v>29</v>
      </c>
      <c r="F2908" s="64">
        <f t="shared" si="537"/>
        <v>0</v>
      </c>
      <c r="G2908" s="64">
        <f t="shared" si="537"/>
        <v>0</v>
      </c>
      <c r="H2908" s="64">
        <f t="shared" si="537"/>
        <v>0</v>
      </c>
      <c r="I2908" s="64">
        <f t="shared" si="537"/>
        <v>0</v>
      </c>
    </row>
    <row r="2909" spans="1:12" s="103" customFormat="1">
      <c r="A2909" s="227"/>
      <c r="B2909" s="238" t="s">
        <v>32</v>
      </c>
      <c r="C2909" s="64">
        <f t="shared" si="523"/>
        <v>921.61</v>
      </c>
      <c r="D2909" s="64">
        <f>D2911</f>
        <v>892.61</v>
      </c>
      <c r="E2909" s="64">
        <f t="shared" si="537"/>
        <v>29</v>
      </c>
      <c r="F2909" s="64">
        <f t="shared" si="537"/>
        <v>0</v>
      </c>
      <c r="G2909" s="64">
        <f t="shared" si="537"/>
        <v>0</v>
      </c>
      <c r="H2909" s="64">
        <f t="shared" si="537"/>
        <v>0</v>
      </c>
      <c r="I2909" s="64">
        <f t="shared" si="537"/>
        <v>0</v>
      </c>
    </row>
    <row r="2910" spans="1:12" s="215" customFormat="1" ht="15">
      <c r="A2910" s="472" t="s">
        <v>1139</v>
      </c>
      <c r="B2910" s="230" t="s">
        <v>31</v>
      </c>
      <c r="C2910" s="253">
        <f t="shared" si="523"/>
        <v>921.61</v>
      </c>
      <c r="D2910" s="253">
        <v>892.61</v>
      </c>
      <c r="E2910" s="253">
        <v>29</v>
      </c>
      <c r="F2910" s="253">
        <v>0</v>
      </c>
      <c r="G2910" s="253">
        <v>0</v>
      </c>
      <c r="H2910" s="253">
        <v>0</v>
      </c>
      <c r="I2910" s="253">
        <v>0</v>
      </c>
      <c r="J2910" s="672" t="s">
        <v>1140</v>
      </c>
      <c r="K2910" s="673"/>
      <c r="L2910" s="673"/>
    </row>
    <row r="2911" spans="1:12" s="215" customFormat="1">
      <c r="A2911" s="227"/>
      <c r="B2911" s="221" t="s">
        <v>32</v>
      </c>
      <c r="C2911" s="253">
        <f t="shared" si="523"/>
        <v>921.61</v>
      </c>
      <c r="D2911" s="253">
        <v>892.61</v>
      </c>
      <c r="E2911" s="253">
        <v>29</v>
      </c>
      <c r="F2911" s="253">
        <v>0</v>
      </c>
      <c r="G2911" s="253">
        <v>0</v>
      </c>
      <c r="H2911" s="253">
        <v>0</v>
      </c>
      <c r="I2911" s="253">
        <v>0</v>
      </c>
      <c r="J2911" s="672"/>
      <c r="K2911" s="673"/>
      <c r="L2911" s="673"/>
    </row>
    <row r="2912" spans="1:12" s="215" customFormat="1" ht="14.25">
      <c r="A2912" s="350" t="s">
        <v>899</v>
      </c>
      <c r="B2912" s="237" t="s">
        <v>31</v>
      </c>
      <c r="C2912" s="253">
        <f t="shared" si="523"/>
        <v>50.27</v>
      </c>
      <c r="D2912" s="253">
        <f>D2914</f>
        <v>50.27</v>
      </c>
      <c r="E2912" s="253">
        <f t="shared" ref="E2912:I2913" si="538">E2914</f>
        <v>0</v>
      </c>
      <c r="F2912" s="253">
        <f t="shared" si="538"/>
        <v>0</v>
      </c>
      <c r="G2912" s="253">
        <f t="shared" si="538"/>
        <v>0</v>
      </c>
      <c r="H2912" s="253">
        <f t="shared" si="538"/>
        <v>0</v>
      </c>
      <c r="I2912" s="253">
        <f t="shared" si="538"/>
        <v>0</v>
      </c>
    </row>
    <row r="2913" spans="1:17" s="215" customFormat="1">
      <c r="A2913" s="227"/>
      <c r="B2913" s="238" t="s">
        <v>32</v>
      </c>
      <c r="C2913" s="253">
        <f t="shared" si="523"/>
        <v>50.27</v>
      </c>
      <c r="D2913" s="253">
        <f>D2915</f>
        <v>50.27</v>
      </c>
      <c r="E2913" s="253">
        <f t="shared" si="538"/>
        <v>0</v>
      </c>
      <c r="F2913" s="253">
        <f t="shared" si="538"/>
        <v>0</v>
      </c>
      <c r="G2913" s="253">
        <f t="shared" si="538"/>
        <v>0</v>
      </c>
      <c r="H2913" s="253">
        <f t="shared" si="538"/>
        <v>0</v>
      </c>
      <c r="I2913" s="253">
        <f t="shared" si="538"/>
        <v>0</v>
      </c>
    </row>
    <row r="2914" spans="1:17" s="215" customFormat="1" ht="28.5" customHeight="1">
      <c r="A2914" s="355" t="s">
        <v>1141</v>
      </c>
      <c r="B2914" s="230" t="s">
        <v>31</v>
      </c>
      <c r="C2914" s="253">
        <f t="shared" si="523"/>
        <v>50.27</v>
      </c>
      <c r="D2914" s="253">
        <v>50.27</v>
      </c>
      <c r="E2914" s="253">
        <v>0</v>
      </c>
      <c r="F2914" s="253">
        <v>0</v>
      </c>
      <c r="G2914" s="253">
        <v>0</v>
      </c>
      <c r="H2914" s="253">
        <v>0</v>
      </c>
      <c r="I2914" s="253">
        <v>0</v>
      </c>
    </row>
    <row r="2915" spans="1:17" s="103" customFormat="1">
      <c r="A2915" s="227"/>
      <c r="B2915" s="221" t="s">
        <v>32</v>
      </c>
      <c r="C2915" s="64">
        <f t="shared" si="523"/>
        <v>50.27</v>
      </c>
      <c r="D2915" s="64">
        <v>50.27</v>
      </c>
      <c r="E2915" s="64">
        <v>0</v>
      </c>
      <c r="F2915" s="64">
        <v>0</v>
      </c>
      <c r="G2915" s="64">
        <v>0</v>
      </c>
      <c r="H2915" s="64">
        <v>0</v>
      </c>
      <c r="I2915" s="64">
        <v>0</v>
      </c>
    </row>
    <row r="2916" spans="1:17" s="120" customFormat="1">
      <c r="A2916" s="105" t="s">
        <v>583</v>
      </c>
      <c r="B2916" s="137" t="s">
        <v>31</v>
      </c>
      <c r="C2916" s="126">
        <f t="shared" si="523"/>
        <v>9153.92</v>
      </c>
      <c r="D2916" s="126">
        <f>D2918</f>
        <v>1502</v>
      </c>
      <c r="E2916" s="126">
        <f>E2918</f>
        <v>787</v>
      </c>
      <c r="F2916" s="126">
        <f t="shared" ref="E2916:I2921" si="539">F2918</f>
        <v>0</v>
      </c>
      <c r="G2916" s="126">
        <f t="shared" si="539"/>
        <v>0</v>
      </c>
      <c r="H2916" s="126">
        <f t="shared" si="539"/>
        <v>0</v>
      </c>
      <c r="I2916" s="126">
        <f t="shared" si="539"/>
        <v>6864.92</v>
      </c>
    </row>
    <row r="2917" spans="1:17" s="120" customFormat="1">
      <c r="A2917" s="88" t="s">
        <v>34</v>
      </c>
      <c r="B2917" s="138" t="s">
        <v>32</v>
      </c>
      <c r="C2917" s="126">
        <f t="shared" si="523"/>
        <v>9153.92</v>
      </c>
      <c r="D2917" s="126">
        <f>D2919</f>
        <v>1502</v>
      </c>
      <c r="E2917" s="126">
        <f t="shared" si="539"/>
        <v>787</v>
      </c>
      <c r="F2917" s="126">
        <f t="shared" si="539"/>
        <v>0</v>
      </c>
      <c r="G2917" s="126">
        <f t="shared" si="539"/>
        <v>0</v>
      </c>
      <c r="H2917" s="126">
        <f t="shared" si="539"/>
        <v>0</v>
      </c>
      <c r="I2917" s="126">
        <f t="shared" si="539"/>
        <v>6864.92</v>
      </c>
    </row>
    <row r="2918" spans="1:17" s="120" customFormat="1">
      <c r="A2918" s="89" t="s">
        <v>39</v>
      </c>
      <c r="B2918" s="90" t="s">
        <v>31</v>
      </c>
      <c r="C2918" s="83">
        <f t="shared" si="523"/>
        <v>9153.92</v>
      </c>
      <c r="D2918" s="78">
        <f>D2920</f>
        <v>1502</v>
      </c>
      <c r="E2918" s="78">
        <f t="shared" si="539"/>
        <v>787</v>
      </c>
      <c r="F2918" s="78">
        <f t="shared" si="539"/>
        <v>0</v>
      </c>
      <c r="G2918" s="78">
        <f t="shared" si="539"/>
        <v>0</v>
      </c>
      <c r="H2918" s="78">
        <f t="shared" si="539"/>
        <v>0</v>
      </c>
      <c r="I2918" s="78">
        <f t="shared" si="539"/>
        <v>6864.92</v>
      </c>
    </row>
    <row r="2919" spans="1:17" s="120" customFormat="1">
      <c r="A2919" s="91"/>
      <c r="B2919" s="166" t="s">
        <v>32</v>
      </c>
      <c r="C2919" s="83">
        <f t="shared" si="523"/>
        <v>9153.92</v>
      </c>
      <c r="D2919" s="78">
        <f>D2921</f>
        <v>1502</v>
      </c>
      <c r="E2919" s="78">
        <f t="shared" si="539"/>
        <v>787</v>
      </c>
      <c r="F2919" s="78">
        <f t="shared" si="539"/>
        <v>0</v>
      </c>
      <c r="G2919" s="78">
        <f t="shared" si="539"/>
        <v>0</v>
      </c>
      <c r="H2919" s="78">
        <f t="shared" si="539"/>
        <v>0</v>
      </c>
      <c r="I2919" s="78">
        <f t="shared" si="539"/>
        <v>6864.92</v>
      </c>
    </row>
    <row r="2920" spans="1:17" s="120" customFormat="1">
      <c r="A2920" s="110" t="s">
        <v>53</v>
      </c>
      <c r="B2920" s="116" t="s">
        <v>31</v>
      </c>
      <c r="C2920" s="83">
        <f t="shared" si="523"/>
        <v>9153.92</v>
      </c>
      <c r="D2920" s="78">
        <f>D2922</f>
        <v>1502</v>
      </c>
      <c r="E2920" s="78">
        <f t="shared" si="539"/>
        <v>787</v>
      </c>
      <c r="F2920" s="78">
        <f t="shared" si="539"/>
        <v>0</v>
      </c>
      <c r="G2920" s="78">
        <f t="shared" si="539"/>
        <v>0</v>
      </c>
      <c r="H2920" s="78">
        <f t="shared" si="539"/>
        <v>0</v>
      </c>
      <c r="I2920" s="78">
        <f t="shared" si="539"/>
        <v>6864.92</v>
      </c>
    </row>
    <row r="2921" spans="1:17" s="120" customFormat="1">
      <c r="A2921" s="88"/>
      <c r="B2921" s="119" t="s">
        <v>32</v>
      </c>
      <c r="C2921" s="83">
        <f t="shared" si="523"/>
        <v>9153.92</v>
      </c>
      <c r="D2921" s="78">
        <f>D2923</f>
        <v>1502</v>
      </c>
      <c r="E2921" s="78">
        <f t="shared" si="539"/>
        <v>787</v>
      </c>
      <c r="F2921" s="78">
        <f t="shared" si="539"/>
        <v>0</v>
      </c>
      <c r="G2921" s="78">
        <f t="shared" si="539"/>
        <v>0</v>
      </c>
      <c r="H2921" s="78">
        <f t="shared" si="539"/>
        <v>0</v>
      </c>
      <c r="I2921" s="78">
        <f t="shared" si="539"/>
        <v>6864.92</v>
      </c>
    </row>
    <row r="2922" spans="1:17" s="150" customFormat="1">
      <c r="A2922" s="105" t="s">
        <v>992</v>
      </c>
      <c r="B2922" s="137" t="s">
        <v>31</v>
      </c>
      <c r="C2922" s="126">
        <f t="shared" si="523"/>
        <v>9153.92</v>
      </c>
      <c r="D2922" s="126">
        <f>D2924+D2932</f>
        <v>1502</v>
      </c>
      <c r="E2922" s="126">
        <f t="shared" ref="E2922:I2923" si="540">E2924+E2932</f>
        <v>787</v>
      </c>
      <c r="F2922" s="126">
        <f t="shared" si="540"/>
        <v>0</v>
      </c>
      <c r="G2922" s="126">
        <f t="shared" si="540"/>
        <v>0</v>
      </c>
      <c r="H2922" s="126">
        <f t="shared" si="540"/>
        <v>0</v>
      </c>
      <c r="I2922" s="126">
        <f t="shared" si="540"/>
        <v>6864.92</v>
      </c>
    </row>
    <row r="2923" spans="1:17" s="150" customFormat="1">
      <c r="A2923" s="152"/>
      <c r="B2923" s="138" t="s">
        <v>32</v>
      </c>
      <c r="C2923" s="126">
        <f t="shared" si="523"/>
        <v>9153.92</v>
      </c>
      <c r="D2923" s="126">
        <f>D2925+D2933</f>
        <v>1502</v>
      </c>
      <c r="E2923" s="126">
        <f t="shared" si="540"/>
        <v>787</v>
      </c>
      <c r="F2923" s="126">
        <f t="shared" si="540"/>
        <v>0</v>
      </c>
      <c r="G2923" s="126">
        <f t="shared" si="540"/>
        <v>0</v>
      </c>
      <c r="H2923" s="126">
        <f t="shared" si="540"/>
        <v>0</v>
      </c>
      <c r="I2923" s="126">
        <f t="shared" si="540"/>
        <v>6864.92</v>
      </c>
    </row>
    <row r="2924" spans="1:17" s="120" customFormat="1">
      <c r="A2924" s="142" t="s">
        <v>1142</v>
      </c>
      <c r="B2924" s="125" t="s">
        <v>31</v>
      </c>
      <c r="C2924" s="195">
        <f t="shared" si="523"/>
        <v>8983.92</v>
      </c>
      <c r="D2924" s="126">
        <f>D2926+D2928+D2930</f>
        <v>1502</v>
      </c>
      <c r="E2924" s="126">
        <f t="shared" ref="E2924:I2925" si="541">E2926+E2928+E2930</f>
        <v>617</v>
      </c>
      <c r="F2924" s="126">
        <f t="shared" si="541"/>
        <v>0</v>
      </c>
      <c r="G2924" s="126">
        <f t="shared" si="541"/>
        <v>0</v>
      </c>
      <c r="H2924" s="126">
        <f t="shared" si="541"/>
        <v>0</v>
      </c>
      <c r="I2924" s="126">
        <f t="shared" si="541"/>
        <v>6864.92</v>
      </c>
    </row>
    <row r="2925" spans="1:17" s="120" customFormat="1">
      <c r="A2925" s="121"/>
      <c r="B2925" s="128" t="s">
        <v>32</v>
      </c>
      <c r="C2925" s="195">
        <f t="shared" si="523"/>
        <v>8983.92</v>
      </c>
      <c r="D2925" s="126">
        <f>D2927+D2929+D2931</f>
        <v>1502</v>
      </c>
      <c r="E2925" s="126">
        <f t="shared" si="541"/>
        <v>617</v>
      </c>
      <c r="F2925" s="126">
        <f t="shared" si="541"/>
        <v>0</v>
      </c>
      <c r="G2925" s="126">
        <f t="shared" si="541"/>
        <v>0</v>
      </c>
      <c r="H2925" s="126">
        <f t="shared" si="541"/>
        <v>0</v>
      </c>
      <c r="I2925" s="126">
        <f t="shared" si="541"/>
        <v>6864.92</v>
      </c>
    </row>
    <row r="2926" spans="1:17" s="215" customFormat="1">
      <c r="A2926" s="354" t="s">
        <v>1143</v>
      </c>
      <c r="B2926" s="241" t="s">
        <v>31</v>
      </c>
      <c r="C2926" s="284">
        <f t="shared" ref="C2926:C2949" si="542">D2926+E2926+F2926+G2926+H2926+I2926</f>
        <v>1799</v>
      </c>
      <c r="D2926" s="253">
        <f>2+6+20+222+1179</f>
        <v>1429</v>
      </c>
      <c r="E2926" s="253">
        <f>370-20+17</f>
        <v>367</v>
      </c>
      <c r="F2926" s="253">
        <v>0</v>
      </c>
      <c r="G2926" s="253">
        <v>0</v>
      </c>
      <c r="H2926" s="253">
        <v>0</v>
      </c>
      <c r="I2926" s="253">
        <f>20-17</f>
        <v>3</v>
      </c>
      <c r="J2926" s="674" t="s">
        <v>1144</v>
      </c>
      <c r="K2926" s="675"/>
      <c r="L2926" s="675"/>
      <c r="M2926" s="675"/>
      <c r="N2926" s="675"/>
      <c r="O2926" s="675"/>
      <c r="P2926" s="675"/>
      <c r="Q2926" s="676"/>
    </row>
    <row r="2927" spans="1:17" s="215" customFormat="1">
      <c r="A2927" s="280"/>
      <c r="B2927" s="228" t="s">
        <v>32</v>
      </c>
      <c r="C2927" s="284">
        <f t="shared" si="542"/>
        <v>1799</v>
      </c>
      <c r="D2927" s="253">
        <f>2+6+20+222+1179</f>
        <v>1429</v>
      </c>
      <c r="E2927" s="253">
        <f>370-20+17</f>
        <v>367</v>
      </c>
      <c r="F2927" s="253">
        <v>0</v>
      </c>
      <c r="G2927" s="253">
        <v>0</v>
      </c>
      <c r="H2927" s="253">
        <v>0</v>
      </c>
      <c r="I2927" s="253">
        <f>20-17</f>
        <v>3</v>
      </c>
      <c r="J2927" s="674"/>
      <c r="K2927" s="675"/>
      <c r="L2927" s="675"/>
      <c r="M2927" s="675"/>
      <c r="N2927" s="675"/>
      <c r="O2927" s="675"/>
      <c r="P2927" s="675"/>
      <c r="Q2927" s="676"/>
    </row>
    <row r="2928" spans="1:17" s="215" customFormat="1" ht="15">
      <c r="A2928" s="459" t="s">
        <v>1145</v>
      </c>
      <c r="B2928" s="241" t="s">
        <v>31</v>
      </c>
      <c r="C2928" s="284">
        <f t="shared" si="542"/>
        <v>483</v>
      </c>
      <c r="D2928" s="253">
        <v>73</v>
      </c>
      <c r="E2928" s="253">
        <v>0</v>
      </c>
      <c r="F2928" s="253">
        <v>0</v>
      </c>
      <c r="G2928" s="253">
        <v>0</v>
      </c>
      <c r="H2928" s="253">
        <v>0</v>
      </c>
      <c r="I2928" s="253">
        <f>483-73</f>
        <v>410</v>
      </c>
      <c r="J2928" s="677"/>
      <c r="K2928" s="678"/>
      <c r="L2928" s="678"/>
      <c r="M2928" s="678"/>
      <c r="N2928" s="678"/>
      <c r="O2928" s="678"/>
      <c r="P2928" s="678"/>
      <c r="Q2928" s="862"/>
    </row>
    <row r="2929" spans="1:17" s="215" customFormat="1">
      <c r="A2929" s="280"/>
      <c r="B2929" s="228" t="s">
        <v>32</v>
      </c>
      <c r="C2929" s="284">
        <f t="shared" si="542"/>
        <v>483</v>
      </c>
      <c r="D2929" s="253">
        <v>73</v>
      </c>
      <c r="E2929" s="253">
        <v>0</v>
      </c>
      <c r="F2929" s="253">
        <v>0</v>
      </c>
      <c r="G2929" s="253">
        <v>0</v>
      </c>
      <c r="H2929" s="253">
        <v>0</v>
      </c>
      <c r="I2929" s="253">
        <f>483-73</f>
        <v>410</v>
      </c>
      <c r="J2929" s="677"/>
      <c r="K2929" s="678"/>
      <c r="L2929" s="678"/>
      <c r="M2929" s="678"/>
      <c r="N2929" s="678"/>
      <c r="O2929" s="678"/>
      <c r="P2929" s="678"/>
      <c r="Q2929" s="862"/>
    </row>
    <row r="2930" spans="1:17" s="401" customFormat="1" ht="15">
      <c r="A2930" s="566" t="s">
        <v>1146</v>
      </c>
      <c r="B2930" s="403" t="s">
        <v>31</v>
      </c>
      <c r="C2930" s="567">
        <f t="shared" si="542"/>
        <v>6701.92</v>
      </c>
      <c r="D2930" s="400">
        <v>0</v>
      </c>
      <c r="E2930" s="400">
        <f>100+27+123</f>
        <v>250</v>
      </c>
      <c r="F2930" s="400">
        <v>0</v>
      </c>
      <c r="G2930" s="400">
        <v>0</v>
      </c>
      <c r="H2930" s="400">
        <v>0</v>
      </c>
      <c r="I2930" s="400">
        <f>6701.92-100-27-123</f>
        <v>6451.92</v>
      </c>
      <c r="J2930" s="679" t="s">
        <v>1147</v>
      </c>
      <c r="K2930" s="680"/>
      <c r="L2930" s="680"/>
      <c r="M2930" s="680"/>
      <c r="N2930" s="680"/>
      <c r="O2930" s="680"/>
      <c r="P2930" s="680"/>
      <c r="Q2930" s="873"/>
    </row>
    <row r="2931" spans="1:17" s="401" customFormat="1">
      <c r="A2931" s="568"/>
      <c r="B2931" s="407" t="s">
        <v>32</v>
      </c>
      <c r="C2931" s="567">
        <f t="shared" si="542"/>
        <v>6701.92</v>
      </c>
      <c r="D2931" s="400">
        <v>0</v>
      </c>
      <c r="E2931" s="400">
        <f>100+27+123</f>
        <v>250</v>
      </c>
      <c r="F2931" s="400">
        <v>0</v>
      </c>
      <c r="G2931" s="400">
        <v>0</v>
      </c>
      <c r="H2931" s="400">
        <v>0</v>
      </c>
      <c r="I2931" s="400">
        <f>6701.92-100-27-123</f>
        <v>6451.92</v>
      </c>
      <c r="J2931" s="679"/>
      <c r="K2931" s="680"/>
      <c r="L2931" s="680"/>
      <c r="M2931" s="680"/>
      <c r="N2931" s="680"/>
      <c r="O2931" s="680"/>
      <c r="P2931" s="680"/>
      <c r="Q2931" s="873"/>
    </row>
    <row r="2932" spans="1:17" s="150" customFormat="1" ht="14.25">
      <c r="A2932" s="181" t="s">
        <v>1148</v>
      </c>
      <c r="B2932" s="63" t="s">
        <v>31</v>
      </c>
      <c r="C2932" s="285">
        <f t="shared" si="542"/>
        <v>170</v>
      </c>
      <c r="D2932" s="126">
        <f>D2946+D2948</f>
        <v>0</v>
      </c>
      <c r="E2932" s="126">
        <f t="shared" ref="E2932:I2933" si="543">E2946+E2948</f>
        <v>170</v>
      </c>
      <c r="F2932" s="126">
        <f t="shared" si="543"/>
        <v>0</v>
      </c>
      <c r="G2932" s="126">
        <f t="shared" si="543"/>
        <v>0</v>
      </c>
      <c r="H2932" s="126">
        <f t="shared" si="543"/>
        <v>0</v>
      </c>
      <c r="I2932" s="126">
        <f t="shared" si="543"/>
        <v>0</v>
      </c>
    </row>
    <row r="2933" spans="1:17" s="120" customFormat="1">
      <c r="A2933" s="231"/>
      <c r="B2933" s="62" t="s">
        <v>32</v>
      </c>
      <c r="C2933" s="285">
        <f t="shared" si="542"/>
        <v>170</v>
      </c>
      <c r="D2933" s="126">
        <f>D2947+D2949</f>
        <v>0</v>
      </c>
      <c r="E2933" s="126">
        <f t="shared" si="543"/>
        <v>170</v>
      </c>
      <c r="F2933" s="126">
        <f t="shared" si="543"/>
        <v>0</v>
      </c>
      <c r="G2933" s="126">
        <f t="shared" si="543"/>
        <v>0</v>
      </c>
      <c r="H2933" s="126">
        <f t="shared" si="543"/>
        <v>0</v>
      </c>
      <c r="I2933" s="126">
        <f t="shared" si="543"/>
        <v>0</v>
      </c>
    </row>
    <row r="2934" spans="1:17" hidden="1">
      <c r="A2934" s="31" t="s">
        <v>57</v>
      </c>
      <c r="B2934" s="63" t="s">
        <v>31</v>
      </c>
      <c r="C2934" s="64">
        <f t="shared" si="542"/>
        <v>0</v>
      </c>
      <c r="D2934" s="64">
        <f>D2936</f>
        <v>0</v>
      </c>
      <c r="E2934" s="64">
        <f>E2936</f>
        <v>0</v>
      </c>
      <c r="F2934" s="64">
        <f t="shared" ref="F2934:I2935" si="544">F2936</f>
        <v>0</v>
      </c>
      <c r="G2934" s="64">
        <f t="shared" si="544"/>
        <v>0</v>
      </c>
      <c r="H2934" s="64">
        <f t="shared" si="544"/>
        <v>0</v>
      </c>
      <c r="I2934" s="64">
        <f t="shared" si="544"/>
        <v>0</v>
      </c>
    </row>
    <row r="2935" spans="1:17" hidden="1">
      <c r="A2935" s="21" t="s">
        <v>90</v>
      </c>
      <c r="B2935" s="62" t="s">
        <v>32</v>
      </c>
      <c r="C2935" s="64">
        <f t="shared" si="542"/>
        <v>0</v>
      </c>
      <c r="D2935" s="64">
        <f>D2937</f>
        <v>0</v>
      </c>
      <c r="E2935" s="64">
        <f>E2937</f>
        <v>0</v>
      </c>
      <c r="F2935" s="64">
        <f t="shared" si="544"/>
        <v>0</v>
      </c>
      <c r="G2935" s="64">
        <f t="shared" si="544"/>
        <v>0</v>
      </c>
      <c r="H2935" s="64">
        <f t="shared" si="544"/>
        <v>0</v>
      </c>
      <c r="I2935" s="64">
        <f t="shared" si="544"/>
        <v>0</v>
      </c>
    </row>
    <row r="2936" spans="1:17" hidden="1">
      <c r="A2936" s="58" t="s">
        <v>140</v>
      </c>
      <c r="B2936" s="24" t="s">
        <v>31</v>
      </c>
      <c r="C2936" s="64">
        <f t="shared" si="542"/>
        <v>0</v>
      </c>
      <c r="D2936" s="64">
        <f t="shared" ref="D2936:I2943" si="545">D2938</f>
        <v>0</v>
      </c>
      <c r="E2936" s="64">
        <f t="shared" si="545"/>
        <v>0</v>
      </c>
      <c r="F2936" s="64">
        <f t="shared" si="545"/>
        <v>0</v>
      </c>
      <c r="G2936" s="64">
        <f t="shared" si="545"/>
        <v>0</v>
      </c>
      <c r="H2936" s="64">
        <f t="shared" si="545"/>
        <v>0</v>
      </c>
      <c r="I2936" s="64">
        <f t="shared" si="545"/>
        <v>0</v>
      </c>
    </row>
    <row r="2937" spans="1:17" hidden="1">
      <c r="A2937" s="21" t="s">
        <v>141</v>
      </c>
      <c r="B2937" s="26" t="s">
        <v>32</v>
      </c>
      <c r="C2937" s="64">
        <f t="shared" si="542"/>
        <v>0</v>
      </c>
      <c r="D2937" s="64">
        <f t="shared" si="545"/>
        <v>0</v>
      </c>
      <c r="E2937" s="64">
        <f t="shared" si="545"/>
        <v>0</v>
      </c>
      <c r="F2937" s="64">
        <f t="shared" si="545"/>
        <v>0</v>
      </c>
      <c r="G2937" s="64">
        <f t="shared" si="545"/>
        <v>0</v>
      </c>
      <c r="H2937" s="64">
        <f t="shared" si="545"/>
        <v>0</v>
      </c>
      <c r="I2937" s="64">
        <f t="shared" si="545"/>
        <v>0</v>
      </c>
    </row>
    <row r="2938" spans="1:17" hidden="1">
      <c r="A2938" s="19" t="s">
        <v>39</v>
      </c>
      <c r="B2938" s="59" t="s">
        <v>31</v>
      </c>
      <c r="C2938" s="64">
        <f t="shared" si="542"/>
        <v>0</v>
      </c>
      <c r="D2938" s="64">
        <f t="shared" si="545"/>
        <v>0</v>
      </c>
      <c r="E2938" s="64">
        <f t="shared" si="545"/>
        <v>0</v>
      </c>
      <c r="F2938" s="64">
        <f t="shared" si="545"/>
        <v>0</v>
      </c>
      <c r="G2938" s="64">
        <f t="shared" si="545"/>
        <v>0</v>
      </c>
      <c r="H2938" s="64">
        <f t="shared" si="545"/>
        <v>0</v>
      </c>
      <c r="I2938" s="64">
        <f t="shared" si="545"/>
        <v>0</v>
      </c>
    </row>
    <row r="2939" spans="1:17" hidden="1">
      <c r="A2939" s="16"/>
      <c r="B2939" s="62" t="s">
        <v>32</v>
      </c>
      <c r="C2939" s="64">
        <f t="shared" si="542"/>
        <v>0</v>
      </c>
      <c r="D2939" s="64">
        <f t="shared" si="545"/>
        <v>0</v>
      </c>
      <c r="E2939" s="64">
        <f t="shared" si="545"/>
        <v>0</v>
      </c>
      <c r="F2939" s="64">
        <f t="shared" si="545"/>
        <v>0</v>
      </c>
      <c r="G2939" s="64">
        <f t="shared" si="545"/>
        <v>0</v>
      </c>
      <c r="H2939" s="64">
        <f t="shared" si="545"/>
        <v>0</v>
      </c>
      <c r="I2939" s="64">
        <f t="shared" si="545"/>
        <v>0</v>
      </c>
    </row>
    <row r="2940" spans="1:17" hidden="1">
      <c r="A2940" s="28" t="s">
        <v>53</v>
      </c>
      <c r="B2940" s="320" t="s">
        <v>31</v>
      </c>
      <c r="C2940" s="64">
        <f t="shared" si="542"/>
        <v>0</v>
      </c>
      <c r="D2940" s="64">
        <f t="shared" si="545"/>
        <v>0</v>
      </c>
      <c r="E2940" s="64">
        <f t="shared" si="545"/>
        <v>0</v>
      </c>
      <c r="F2940" s="64">
        <f t="shared" si="545"/>
        <v>0</v>
      </c>
      <c r="G2940" s="64">
        <f t="shared" si="545"/>
        <v>0</v>
      </c>
      <c r="H2940" s="64">
        <f t="shared" si="545"/>
        <v>0</v>
      </c>
      <c r="I2940" s="64">
        <f t="shared" si="545"/>
        <v>0</v>
      </c>
    </row>
    <row r="2941" spans="1:17" hidden="1">
      <c r="A2941" s="12"/>
      <c r="B2941" s="33" t="s">
        <v>32</v>
      </c>
      <c r="C2941" s="64">
        <f t="shared" si="542"/>
        <v>0</v>
      </c>
      <c r="D2941" s="64">
        <f t="shared" si="545"/>
        <v>0</v>
      </c>
      <c r="E2941" s="64">
        <f t="shared" si="545"/>
        <v>0</v>
      </c>
      <c r="F2941" s="64">
        <f t="shared" si="545"/>
        <v>0</v>
      </c>
      <c r="G2941" s="64">
        <f t="shared" si="545"/>
        <v>0</v>
      </c>
      <c r="H2941" s="64">
        <f t="shared" si="545"/>
        <v>0</v>
      </c>
      <c r="I2941" s="64">
        <f t="shared" si="545"/>
        <v>0</v>
      </c>
    </row>
    <row r="2942" spans="1:17" s="95" customFormat="1" hidden="1">
      <c r="A2942" s="96" t="s">
        <v>44</v>
      </c>
      <c r="B2942" s="153" t="s">
        <v>31</v>
      </c>
      <c r="C2942" s="131">
        <f t="shared" si="542"/>
        <v>0</v>
      </c>
      <c r="D2942" s="131">
        <f t="shared" si="545"/>
        <v>0</v>
      </c>
      <c r="E2942" s="131">
        <f t="shared" si="545"/>
        <v>0</v>
      </c>
      <c r="F2942" s="131">
        <f t="shared" si="545"/>
        <v>0</v>
      </c>
      <c r="G2942" s="131">
        <f t="shared" si="545"/>
        <v>0</v>
      </c>
      <c r="H2942" s="131">
        <f t="shared" si="545"/>
        <v>0</v>
      </c>
      <c r="I2942" s="131">
        <f t="shared" si="545"/>
        <v>0</v>
      </c>
    </row>
    <row r="2943" spans="1:17" s="95" customFormat="1" hidden="1">
      <c r="A2943" s="132"/>
      <c r="B2943" s="140" t="s">
        <v>32</v>
      </c>
      <c r="C2943" s="131">
        <f t="shared" si="542"/>
        <v>0</v>
      </c>
      <c r="D2943" s="131">
        <f t="shared" si="545"/>
        <v>0</v>
      </c>
      <c r="E2943" s="131">
        <f t="shared" si="545"/>
        <v>0</v>
      </c>
      <c r="F2943" s="131">
        <f t="shared" si="545"/>
        <v>0</v>
      </c>
      <c r="G2943" s="131">
        <f t="shared" si="545"/>
        <v>0</v>
      </c>
      <c r="H2943" s="131">
        <f t="shared" si="545"/>
        <v>0</v>
      </c>
      <c r="I2943" s="131">
        <f t="shared" si="545"/>
        <v>0</v>
      </c>
    </row>
    <row r="2944" spans="1:17" hidden="1">
      <c r="A2944" s="79" t="s">
        <v>1149</v>
      </c>
      <c r="B2944" s="42" t="s">
        <v>31</v>
      </c>
      <c r="C2944" s="64">
        <f t="shared" si="542"/>
        <v>0</v>
      </c>
      <c r="D2944" s="64">
        <v>0</v>
      </c>
      <c r="E2944" s="64">
        <v>0</v>
      </c>
      <c r="F2944" s="64">
        <v>0</v>
      </c>
      <c r="G2944" s="64">
        <v>0</v>
      </c>
      <c r="H2944" s="64">
        <v>0</v>
      </c>
      <c r="I2944" s="64">
        <v>0</v>
      </c>
    </row>
    <row r="2945" spans="1:15" hidden="1">
      <c r="A2945" s="12"/>
      <c r="B2945" s="41" t="s">
        <v>32</v>
      </c>
      <c r="C2945" s="64">
        <f t="shared" si="542"/>
        <v>0</v>
      </c>
      <c r="D2945" s="64">
        <v>0</v>
      </c>
      <c r="E2945" s="64">
        <v>0</v>
      </c>
      <c r="F2945" s="64">
        <v>0</v>
      </c>
      <c r="G2945" s="64">
        <v>0</v>
      </c>
      <c r="H2945" s="64">
        <v>0</v>
      </c>
      <c r="I2945" s="64">
        <v>0</v>
      </c>
    </row>
    <row r="2946" spans="1:15" s="215" customFormat="1" ht="25.5">
      <c r="A2946" s="378" t="s">
        <v>1150</v>
      </c>
      <c r="B2946" s="241" t="s">
        <v>31</v>
      </c>
      <c r="C2946" s="284">
        <f t="shared" si="542"/>
        <v>0</v>
      </c>
      <c r="D2946" s="253">
        <v>0</v>
      </c>
      <c r="E2946" s="64">
        <f>110-110</f>
        <v>0</v>
      </c>
      <c r="F2946" s="253">
        <v>0</v>
      </c>
      <c r="G2946" s="253">
        <v>0</v>
      </c>
      <c r="H2946" s="253">
        <v>0</v>
      </c>
      <c r="I2946" s="253">
        <v>0</v>
      </c>
      <c r="J2946" s="681"/>
      <c r="K2946" s="682"/>
      <c r="L2946" s="682"/>
      <c r="M2946" s="682"/>
      <c r="N2946" s="682"/>
      <c r="O2946" s="682"/>
    </row>
    <row r="2947" spans="1:15" s="208" customFormat="1">
      <c r="A2947" s="231"/>
      <c r="B2947" s="62" t="s">
        <v>32</v>
      </c>
      <c r="C2947" s="285">
        <f t="shared" si="542"/>
        <v>0</v>
      </c>
      <c r="D2947" s="78">
        <v>0</v>
      </c>
      <c r="E2947" s="64">
        <f>110-110</f>
        <v>0</v>
      </c>
      <c r="F2947" s="78">
        <v>0</v>
      </c>
      <c r="G2947" s="78">
        <v>0</v>
      </c>
      <c r="H2947" s="78">
        <v>0</v>
      </c>
      <c r="I2947" s="78">
        <v>0</v>
      </c>
      <c r="J2947" s="681"/>
      <c r="K2947" s="682"/>
      <c r="L2947" s="682"/>
      <c r="M2947" s="682"/>
      <c r="N2947" s="682"/>
      <c r="O2947" s="682"/>
    </row>
    <row r="2948" spans="1:15" s="215" customFormat="1" ht="15">
      <c r="A2948" s="355" t="s">
        <v>1151</v>
      </c>
      <c r="B2948" s="241" t="s">
        <v>31</v>
      </c>
      <c r="C2948" s="284">
        <f t="shared" si="542"/>
        <v>170</v>
      </c>
      <c r="D2948" s="253">
        <v>0</v>
      </c>
      <c r="E2948" s="64">
        <v>170</v>
      </c>
      <c r="F2948" s="253">
        <v>0</v>
      </c>
      <c r="G2948" s="253">
        <v>0</v>
      </c>
      <c r="H2948" s="253">
        <v>0</v>
      </c>
      <c r="I2948" s="253">
        <v>0</v>
      </c>
      <c r="J2948" s="681"/>
      <c r="K2948" s="682"/>
      <c r="L2948" s="682"/>
      <c r="M2948" s="682"/>
      <c r="N2948" s="682"/>
      <c r="O2948" s="682"/>
    </row>
    <row r="2949" spans="1:15" s="208" customFormat="1">
      <c r="A2949" s="231"/>
      <c r="B2949" s="62" t="s">
        <v>32</v>
      </c>
      <c r="C2949" s="285">
        <f t="shared" si="542"/>
        <v>170</v>
      </c>
      <c r="D2949" s="78">
        <v>0</v>
      </c>
      <c r="E2949" s="64">
        <v>170</v>
      </c>
      <c r="F2949" s="78">
        <v>0</v>
      </c>
      <c r="G2949" s="78">
        <v>0</v>
      </c>
      <c r="H2949" s="78">
        <v>0</v>
      </c>
      <c r="I2949" s="78">
        <v>0</v>
      </c>
      <c r="J2949" s="681"/>
      <c r="K2949" s="682"/>
      <c r="L2949" s="682"/>
      <c r="M2949" s="682"/>
      <c r="N2949" s="682"/>
      <c r="O2949" s="682"/>
    </row>
    <row r="2950" spans="1:15">
      <c r="A2950" s="666" t="s">
        <v>701</v>
      </c>
      <c r="B2950" s="667"/>
      <c r="C2950" s="667"/>
      <c r="D2950" s="667"/>
      <c r="E2950" s="667"/>
      <c r="F2950" s="667"/>
      <c r="G2950" s="667"/>
      <c r="H2950" s="667"/>
      <c r="I2950" s="668"/>
    </row>
    <row r="2951" spans="1:15" s="157" customFormat="1">
      <c r="A2951" s="36" t="s">
        <v>57</v>
      </c>
      <c r="B2951" s="63" t="s">
        <v>31</v>
      </c>
      <c r="C2951" s="156">
        <f t="shared" ref="C2951:C2962" si="546">D2951+E2951+F2951+G2951+H2951+I2951</f>
        <v>44</v>
      </c>
      <c r="D2951" s="64">
        <f t="shared" ref="D2951:I2960" si="547">D2953</f>
        <v>44</v>
      </c>
      <c r="E2951" s="64">
        <f t="shared" si="547"/>
        <v>0</v>
      </c>
      <c r="F2951" s="64">
        <f t="shared" si="547"/>
        <v>0</v>
      </c>
      <c r="G2951" s="64">
        <f t="shared" si="547"/>
        <v>0</v>
      </c>
      <c r="H2951" s="64">
        <f t="shared" si="547"/>
        <v>0</v>
      </c>
      <c r="I2951" s="64">
        <f t="shared" si="547"/>
        <v>0</v>
      </c>
    </row>
    <row r="2952" spans="1:15" s="157" customFormat="1">
      <c r="A2952" s="199" t="s">
        <v>90</v>
      </c>
      <c r="B2952" s="62" t="s">
        <v>32</v>
      </c>
      <c r="C2952" s="156">
        <f t="shared" si="546"/>
        <v>44</v>
      </c>
      <c r="D2952" s="64">
        <f t="shared" si="547"/>
        <v>44</v>
      </c>
      <c r="E2952" s="64">
        <f t="shared" si="547"/>
        <v>0</v>
      </c>
      <c r="F2952" s="64">
        <f t="shared" si="547"/>
        <v>0</v>
      </c>
      <c r="G2952" s="64">
        <f t="shared" si="547"/>
        <v>0</v>
      </c>
      <c r="H2952" s="64">
        <f t="shared" si="547"/>
        <v>0</v>
      </c>
      <c r="I2952" s="64">
        <f t="shared" si="547"/>
        <v>0</v>
      </c>
    </row>
    <row r="2953" spans="1:15" s="157" customFormat="1">
      <c r="A2953" s="200" t="s">
        <v>33</v>
      </c>
      <c r="B2953" s="63" t="s">
        <v>31</v>
      </c>
      <c r="C2953" s="156">
        <f t="shared" si="546"/>
        <v>44</v>
      </c>
      <c r="D2953" s="64">
        <f t="shared" si="547"/>
        <v>44</v>
      </c>
      <c r="E2953" s="64">
        <f t="shared" si="547"/>
        <v>0</v>
      </c>
      <c r="F2953" s="64">
        <f t="shared" si="547"/>
        <v>0</v>
      </c>
      <c r="G2953" s="64">
        <f t="shared" si="547"/>
        <v>0</v>
      </c>
      <c r="H2953" s="64">
        <f t="shared" si="547"/>
        <v>0</v>
      </c>
      <c r="I2953" s="64">
        <f t="shared" si="547"/>
        <v>0</v>
      </c>
    </row>
    <row r="2954" spans="1:15" s="157" customFormat="1">
      <c r="A2954" s="199" t="s">
        <v>34</v>
      </c>
      <c r="B2954" s="62" t="s">
        <v>32</v>
      </c>
      <c r="C2954" s="156">
        <f t="shared" si="546"/>
        <v>44</v>
      </c>
      <c r="D2954" s="64">
        <f t="shared" si="547"/>
        <v>44</v>
      </c>
      <c r="E2954" s="64">
        <f t="shared" si="547"/>
        <v>0</v>
      </c>
      <c r="F2954" s="64">
        <f t="shared" si="547"/>
        <v>0</v>
      </c>
      <c r="G2954" s="64">
        <f t="shared" si="547"/>
        <v>0</v>
      </c>
      <c r="H2954" s="64">
        <f t="shared" si="547"/>
        <v>0</v>
      </c>
      <c r="I2954" s="64">
        <f t="shared" si="547"/>
        <v>0</v>
      </c>
    </row>
    <row r="2955" spans="1:15" s="157" customFormat="1">
      <c r="A2955" s="201" t="s">
        <v>39</v>
      </c>
      <c r="B2955" s="63" t="s">
        <v>31</v>
      </c>
      <c r="C2955" s="156">
        <f t="shared" si="546"/>
        <v>44</v>
      </c>
      <c r="D2955" s="64">
        <f t="shared" si="547"/>
        <v>44</v>
      </c>
      <c r="E2955" s="64">
        <f t="shared" si="547"/>
        <v>0</v>
      </c>
      <c r="F2955" s="64">
        <f t="shared" si="547"/>
        <v>0</v>
      </c>
      <c r="G2955" s="64">
        <f t="shared" si="547"/>
        <v>0</v>
      </c>
      <c r="H2955" s="64">
        <f t="shared" si="547"/>
        <v>0</v>
      </c>
      <c r="I2955" s="64">
        <f t="shared" si="547"/>
        <v>0</v>
      </c>
    </row>
    <row r="2956" spans="1:15" s="157" customFormat="1">
      <c r="A2956" s="51"/>
      <c r="B2956" s="62" t="s">
        <v>32</v>
      </c>
      <c r="C2956" s="156">
        <f t="shared" si="546"/>
        <v>44</v>
      </c>
      <c r="D2956" s="64">
        <f t="shared" si="547"/>
        <v>44</v>
      </c>
      <c r="E2956" s="64">
        <f t="shared" si="547"/>
        <v>0</v>
      </c>
      <c r="F2956" s="64">
        <f t="shared" si="547"/>
        <v>0</v>
      </c>
      <c r="G2956" s="64">
        <f t="shared" si="547"/>
        <v>0</v>
      </c>
      <c r="H2956" s="64">
        <f t="shared" si="547"/>
        <v>0</v>
      </c>
      <c r="I2956" s="64">
        <f t="shared" si="547"/>
        <v>0</v>
      </c>
    </row>
    <row r="2957" spans="1:15" s="157" customFormat="1">
      <c r="A2957" s="202" t="s">
        <v>40</v>
      </c>
      <c r="B2957" s="63" t="s">
        <v>31</v>
      </c>
      <c r="C2957" s="156">
        <f t="shared" si="546"/>
        <v>44</v>
      </c>
      <c r="D2957" s="64">
        <f t="shared" si="547"/>
        <v>44</v>
      </c>
      <c r="E2957" s="64">
        <f t="shared" si="547"/>
        <v>0</v>
      </c>
      <c r="F2957" s="64">
        <f t="shared" si="547"/>
        <v>0</v>
      </c>
      <c r="G2957" s="64">
        <f t="shared" si="547"/>
        <v>0</v>
      </c>
      <c r="H2957" s="64">
        <f t="shared" si="547"/>
        <v>0</v>
      </c>
      <c r="I2957" s="64">
        <f t="shared" si="547"/>
        <v>0</v>
      </c>
    </row>
    <row r="2958" spans="1:15" s="157" customFormat="1">
      <c r="A2958" s="39"/>
      <c r="B2958" s="62" t="s">
        <v>32</v>
      </c>
      <c r="C2958" s="156">
        <f t="shared" si="546"/>
        <v>44</v>
      </c>
      <c r="D2958" s="64">
        <f t="shared" si="547"/>
        <v>44</v>
      </c>
      <c r="E2958" s="64">
        <f t="shared" si="547"/>
        <v>0</v>
      </c>
      <c r="F2958" s="64">
        <f t="shared" si="547"/>
        <v>0</v>
      </c>
      <c r="G2958" s="64">
        <f t="shared" si="547"/>
        <v>0</v>
      </c>
      <c r="H2958" s="64">
        <f t="shared" si="547"/>
        <v>0</v>
      </c>
      <c r="I2958" s="64">
        <f t="shared" si="547"/>
        <v>0</v>
      </c>
    </row>
    <row r="2959" spans="1:15" s="157" customFormat="1">
      <c r="A2959" s="203" t="s">
        <v>992</v>
      </c>
      <c r="B2959" s="63" t="s">
        <v>31</v>
      </c>
      <c r="C2959" s="156">
        <f t="shared" si="546"/>
        <v>44</v>
      </c>
      <c r="D2959" s="64">
        <f t="shared" si="547"/>
        <v>44</v>
      </c>
      <c r="E2959" s="64">
        <f t="shared" si="547"/>
        <v>0</v>
      </c>
      <c r="F2959" s="64">
        <f t="shared" si="547"/>
        <v>0</v>
      </c>
      <c r="G2959" s="64">
        <f t="shared" si="547"/>
        <v>0</v>
      </c>
      <c r="H2959" s="64">
        <f t="shared" si="547"/>
        <v>0</v>
      </c>
      <c r="I2959" s="64">
        <f t="shared" si="547"/>
        <v>0</v>
      </c>
    </row>
    <row r="2960" spans="1:15" s="157" customFormat="1">
      <c r="A2960" s="57"/>
      <c r="B2960" s="62" t="s">
        <v>32</v>
      </c>
      <c r="C2960" s="156">
        <f t="shared" si="546"/>
        <v>44</v>
      </c>
      <c r="D2960" s="64">
        <f t="shared" si="547"/>
        <v>44</v>
      </c>
      <c r="E2960" s="64">
        <f t="shared" si="547"/>
        <v>0</v>
      </c>
      <c r="F2960" s="64">
        <f t="shared" si="547"/>
        <v>0</v>
      </c>
      <c r="G2960" s="64">
        <f t="shared" si="547"/>
        <v>0</v>
      </c>
      <c r="H2960" s="64">
        <f t="shared" si="547"/>
        <v>0</v>
      </c>
      <c r="I2960" s="64">
        <f t="shared" si="547"/>
        <v>0</v>
      </c>
    </row>
    <row r="2961" spans="1:10" s="27" customFormat="1" ht="25.5">
      <c r="A2961" s="258" t="s">
        <v>1152</v>
      </c>
      <c r="B2961" s="24" t="s">
        <v>31</v>
      </c>
      <c r="C2961" s="198">
        <f t="shared" si="546"/>
        <v>44</v>
      </c>
      <c r="D2961" s="72">
        <f>D2962</f>
        <v>44</v>
      </c>
      <c r="E2961" s="205">
        <f>E2962</f>
        <v>0</v>
      </c>
      <c r="F2961" s="72">
        <v>0</v>
      </c>
      <c r="G2961" s="72">
        <v>0</v>
      </c>
      <c r="H2961" s="72">
        <v>0</v>
      </c>
      <c r="I2961" s="72">
        <v>0</v>
      </c>
    </row>
    <row r="2962" spans="1:10" s="27" customFormat="1">
      <c r="A2962" s="199"/>
      <c r="B2962" s="29" t="s">
        <v>32</v>
      </c>
      <c r="C2962" s="267">
        <f t="shared" si="546"/>
        <v>44</v>
      </c>
      <c r="D2962" s="268">
        <v>44</v>
      </c>
      <c r="E2962" s="269">
        <v>0</v>
      </c>
      <c r="F2962" s="268">
        <v>0</v>
      </c>
      <c r="G2962" s="268">
        <v>0</v>
      </c>
      <c r="H2962" s="268">
        <v>0</v>
      </c>
      <c r="I2962" s="268">
        <v>0</v>
      </c>
    </row>
    <row r="2963" spans="1:10">
      <c r="A2963" s="663" t="s">
        <v>62</v>
      </c>
      <c r="B2963" s="664"/>
      <c r="C2963" s="664"/>
      <c r="D2963" s="664"/>
      <c r="E2963" s="664"/>
      <c r="F2963" s="664"/>
      <c r="G2963" s="664"/>
      <c r="H2963" s="664"/>
      <c r="I2963" s="665"/>
    </row>
    <row r="2964" spans="1:10">
      <c r="A2964" s="669" t="s">
        <v>57</v>
      </c>
      <c r="B2964" s="670"/>
      <c r="C2964" s="670"/>
      <c r="D2964" s="670"/>
      <c r="E2964" s="670"/>
      <c r="F2964" s="670"/>
      <c r="G2964" s="670"/>
      <c r="H2964" s="670"/>
      <c r="I2964" s="671"/>
    </row>
    <row r="2965" spans="1:10">
      <c r="A2965" s="7" t="s">
        <v>30</v>
      </c>
      <c r="B2965" s="3" t="s">
        <v>31</v>
      </c>
      <c r="C2965" s="52">
        <f t="shared" ref="C2965:C2976" si="548">D2965+E2965+F2965+G2965+H2965+I2965</f>
        <v>643571.93299999996</v>
      </c>
      <c r="D2965" s="52">
        <f t="shared" ref="D2965:I2966" si="549">D2967+D2977</f>
        <v>186448.29300000001</v>
      </c>
      <c r="E2965" s="52">
        <f t="shared" si="549"/>
        <v>175841</v>
      </c>
      <c r="F2965" s="52">
        <f t="shared" si="549"/>
        <v>109369.64</v>
      </c>
      <c r="G2965" s="52">
        <f t="shared" si="549"/>
        <v>96702.94</v>
      </c>
      <c r="H2965" s="52">
        <f t="shared" si="549"/>
        <v>75083.600000000006</v>
      </c>
      <c r="I2965" s="52">
        <f t="shared" si="549"/>
        <v>126.46000000000001</v>
      </c>
      <c r="J2965" s="68"/>
    </row>
    <row r="2966" spans="1:10" ht="13.5" thickBot="1">
      <c r="A2966" s="8"/>
      <c r="B2966" s="9" t="s">
        <v>32</v>
      </c>
      <c r="C2966" s="52">
        <f t="shared" si="548"/>
        <v>643571.93299999996</v>
      </c>
      <c r="D2966" s="52">
        <f t="shared" si="549"/>
        <v>186448.29300000001</v>
      </c>
      <c r="E2966" s="52">
        <f t="shared" si="549"/>
        <v>175841</v>
      </c>
      <c r="F2966" s="52">
        <f t="shared" si="549"/>
        <v>109369.64</v>
      </c>
      <c r="G2966" s="52">
        <f t="shared" si="549"/>
        <v>96702.94</v>
      </c>
      <c r="H2966" s="52">
        <f t="shared" si="549"/>
        <v>75083.600000000006</v>
      </c>
      <c r="I2966" s="52">
        <f t="shared" si="549"/>
        <v>126.46000000000001</v>
      </c>
      <c r="J2966" s="68"/>
    </row>
    <row r="2967" spans="1:10">
      <c r="A2967" s="14" t="s">
        <v>33</v>
      </c>
      <c r="B2967" s="3" t="s">
        <v>31</v>
      </c>
      <c r="C2967" s="52">
        <f t="shared" si="548"/>
        <v>590823.93299999996</v>
      </c>
      <c r="D2967" s="52">
        <f>D2969+D2971+D2973+D2975</f>
        <v>134250.29300000001</v>
      </c>
      <c r="E2967" s="52">
        <f t="shared" ref="E2967:I2968" si="550">E2969+E2971+E2973+E2975</f>
        <v>175345</v>
      </c>
      <c r="F2967" s="52">
        <f t="shared" si="550"/>
        <v>109369.64</v>
      </c>
      <c r="G2967" s="52">
        <f t="shared" si="550"/>
        <v>96702.94</v>
      </c>
      <c r="H2967" s="52">
        <f t="shared" si="550"/>
        <v>75083.600000000006</v>
      </c>
      <c r="I2967" s="52">
        <f t="shared" si="550"/>
        <v>72.460000000000008</v>
      </c>
    </row>
    <row r="2968" spans="1:10">
      <c r="A2968" s="10" t="s">
        <v>34</v>
      </c>
      <c r="B2968" s="4" t="s">
        <v>32</v>
      </c>
      <c r="C2968" s="52">
        <f t="shared" si="548"/>
        <v>590823.93299999996</v>
      </c>
      <c r="D2968" s="52">
        <f>D2970+D2972+D2974+D2976</f>
        <v>134250.29300000001</v>
      </c>
      <c r="E2968" s="52">
        <f t="shared" si="550"/>
        <v>175345</v>
      </c>
      <c r="F2968" s="52">
        <f t="shared" si="550"/>
        <v>109369.64</v>
      </c>
      <c r="G2968" s="52">
        <f t="shared" si="550"/>
        <v>96702.94</v>
      </c>
      <c r="H2968" s="52">
        <f t="shared" si="550"/>
        <v>75083.600000000006</v>
      </c>
      <c r="I2968" s="52">
        <f t="shared" si="550"/>
        <v>72.460000000000008</v>
      </c>
    </row>
    <row r="2969" spans="1:10" s="20" customFormat="1">
      <c r="A2969" s="17" t="s">
        <v>1153</v>
      </c>
      <c r="B2969" s="54" t="s">
        <v>31</v>
      </c>
      <c r="C2969" s="64">
        <f>D2969+E2969+F2969+G2969+H2969+I2969</f>
        <v>6078</v>
      </c>
      <c r="D2969" s="64">
        <f t="shared" ref="D2969:I2970" si="551">D665</f>
        <v>0</v>
      </c>
      <c r="E2969" s="64">
        <f t="shared" si="551"/>
        <v>5926</v>
      </c>
      <c r="F2969" s="64">
        <f t="shared" si="551"/>
        <v>152</v>
      </c>
      <c r="G2969" s="64">
        <f t="shared" si="551"/>
        <v>0</v>
      </c>
      <c r="H2969" s="64">
        <f t="shared" si="551"/>
        <v>0</v>
      </c>
      <c r="I2969" s="64">
        <f t="shared" si="551"/>
        <v>0</v>
      </c>
    </row>
    <row r="2970" spans="1:10" s="20" customFormat="1">
      <c r="A2970" s="16" t="s">
        <v>37</v>
      </c>
      <c r="B2970" s="55" t="s">
        <v>32</v>
      </c>
      <c r="C2970" s="64">
        <f t="shared" ref="C2970" si="552">D2970+E2970+F2970+G2970+H2970+I2970</f>
        <v>6078</v>
      </c>
      <c r="D2970" s="64">
        <f t="shared" si="551"/>
        <v>0</v>
      </c>
      <c r="E2970" s="64">
        <f t="shared" si="551"/>
        <v>5926</v>
      </c>
      <c r="F2970" s="64">
        <f t="shared" si="551"/>
        <v>152</v>
      </c>
      <c r="G2970" s="64">
        <f t="shared" si="551"/>
        <v>0</v>
      </c>
      <c r="H2970" s="64">
        <f t="shared" si="551"/>
        <v>0</v>
      </c>
      <c r="I2970" s="64">
        <f t="shared" si="551"/>
        <v>0</v>
      </c>
    </row>
    <row r="2971" spans="1:10" s="20" customFormat="1">
      <c r="A2971" s="17" t="s">
        <v>36</v>
      </c>
      <c r="B2971" s="54" t="s">
        <v>31</v>
      </c>
      <c r="C2971" s="64">
        <f>D2971+E2971+F2971+G2971+H2971+I2971</f>
        <v>126130</v>
      </c>
      <c r="D2971" s="64">
        <f t="shared" ref="D2971:I2972" si="553">D118</f>
        <v>118084</v>
      </c>
      <c r="E2971" s="64">
        <f t="shared" si="553"/>
        <v>8046</v>
      </c>
      <c r="F2971" s="64">
        <f t="shared" si="553"/>
        <v>0</v>
      </c>
      <c r="G2971" s="64">
        <f t="shared" si="553"/>
        <v>0</v>
      </c>
      <c r="H2971" s="64">
        <f t="shared" si="553"/>
        <v>0</v>
      </c>
      <c r="I2971" s="64">
        <f t="shared" si="553"/>
        <v>0</v>
      </c>
    </row>
    <row r="2972" spans="1:10" s="20" customFormat="1">
      <c r="A2972" s="16" t="s">
        <v>37</v>
      </c>
      <c r="B2972" s="55" t="s">
        <v>32</v>
      </c>
      <c r="C2972" s="64">
        <f t="shared" si="548"/>
        <v>126130</v>
      </c>
      <c r="D2972" s="64">
        <f t="shared" si="553"/>
        <v>118084</v>
      </c>
      <c r="E2972" s="64">
        <f t="shared" si="553"/>
        <v>8046</v>
      </c>
      <c r="F2972" s="64">
        <f t="shared" si="553"/>
        <v>0</v>
      </c>
      <c r="G2972" s="64">
        <f t="shared" si="553"/>
        <v>0</v>
      </c>
      <c r="H2972" s="64">
        <f t="shared" si="553"/>
        <v>0</v>
      </c>
      <c r="I2972" s="64">
        <f t="shared" si="553"/>
        <v>0</v>
      </c>
    </row>
    <row r="2973" spans="1:10" s="20" customFormat="1" ht="25.5">
      <c r="A2973" s="271" t="s">
        <v>38</v>
      </c>
      <c r="B2973" s="54" t="s">
        <v>31</v>
      </c>
      <c r="C2973" s="64">
        <f>D2973+E2973+F2973+G2973+H2973+I2973</f>
        <v>113077</v>
      </c>
      <c r="D2973" s="64">
        <f t="shared" ref="D2973:I2974" si="554">D138+D433+D669</f>
        <v>11057</v>
      </c>
      <c r="E2973" s="64">
        <f t="shared" si="554"/>
        <v>101454</v>
      </c>
      <c r="F2973" s="64">
        <f t="shared" si="554"/>
        <v>566</v>
      </c>
      <c r="G2973" s="64">
        <f t="shared" si="554"/>
        <v>0</v>
      </c>
      <c r="H2973" s="64">
        <f t="shared" si="554"/>
        <v>0</v>
      </c>
      <c r="I2973" s="64">
        <f t="shared" si="554"/>
        <v>0</v>
      </c>
    </row>
    <row r="2974" spans="1:10" s="20" customFormat="1">
      <c r="A2974" s="16"/>
      <c r="B2974" s="55" t="s">
        <v>32</v>
      </c>
      <c r="C2974" s="64">
        <f t="shared" ref="C2974" si="555">D2974+E2974+F2974+G2974+H2974+I2974</f>
        <v>113077</v>
      </c>
      <c r="D2974" s="64">
        <f t="shared" si="554"/>
        <v>11057</v>
      </c>
      <c r="E2974" s="64">
        <f t="shared" si="554"/>
        <v>101454</v>
      </c>
      <c r="F2974" s="64">
        <f t="shared" si="554"/>
        <v>566</v>
      </c>
      <c r="G2974" s="64">
        <f t="shared" si="554"/>
        <v>0</v>
      </c>
      <c r="H2974" s="64">
        <f t="shared" si="554"/>
        <v>0</v>
      </c>
      <c r="I2974" s="64">
        <f t="shared" si="554"/>
        <v>0</v>
      </c>
    </row>
    <row r="2975" spans="1:10">
      <c r="A2975" s="19" t="s">
        <v>39</v>
      </c>
      <c r="B2975" s="73" t="s">
        <v>31</v>
      </c>
      <c r="C2975" s="52">
        <f t="shared" si="548"/>
        <v>345538.93300000002</v>
      </c>
      <c r="D2975" s="64">
        <f t="shared" ref="D2975:I2976" si="556">D144+D437+D595+D675+D2465+D1776+D2504</f>
        <v>5109.2929999999997</v>
      </c>
      <c r="E2975" s="64">
        <f t="shared" si="556"/>
        <v>59919</v>
      </c>
      <c r="F2975" s="64">
        <f t="shared" si="556"/>
        <v>108651.64</v>
      </c>
      <c r="G2975" s="64">
        <f t="shared" si="556"/>
        <v>96702.94</v>
      </c>
      <c r="H2975" s="64">
        <f t="shared" si="556"/>
        <v>75083.600000000006</v>
      </c>
      <c r="I2975" s="64">
        <f t="shared" si="556"/>
        <v>72.460000000000008</v>
      </c>
    </row>
    <row r="2976" spans="1:10">
      <c r="A2976" s="16"/>
      <c r="B2976" s="40" t="s">
        <v>32</v>
      </c>
      <c r="C2976" s="52">
        <f t="shared" si="548"/>
        <v>345538.93300000002</v>
      </c>
      <c r="D2976" s="64">
        <f t="shared" si="556"/>
        <v>5109.2929999999997</v>
      </c>
      <c r="E2976" s="64">
        <f t="shared" si="556"/>
        <v>59919</v>
      </c>
      <c r="F2976" s="64">
        <f t="shared" si="556"/>
        <v>108651.64</v>
      </c>
      <c r="G2976" s="64">
        <f t="shared" si="556"/>
        <v>96702.94</v>
      </c>
      <c r="H2976" s="64">
        <f t="shared" si="556"/>
        <v>75083.600000000006</v>
      </c>
      <c r="I2976" s="64">
        <f t="shared" si="556"/>
        <v>72.460000000000008</v>
      </c>
    </row>
    <row r="2977" spans="1:9" s="20" customFormat="1">
      <c r="A2977" s="288" t="s">
        <v>46</v>
      </c>
      <c r="B2977" s="59" t="s">
        <v>31</v>
      </c>
      <c r="C2977" s="64">
        <f>D2977+E2977+F2977+G2977+H2977+I2977</f>
        <v>52748</v>
      </c>
      <c r="D2977" s="64">
        <f>D2979</f>
        <v>52198</v>
      </c>
      <c r="E2977" s="64">
        <f t="shared" ref="E2977:I2978" si="557">E2979</f>
        <v>496</v>
      </c>
      <c r="F2977" s="64">
        <f t="shared" si="557"/>
        <v>0</v>
      </c>
      <c r="G2977" s="64">
        <f t="shared" si="557"/>
        <v>0</v>
      </c>
      <c r="H2977" s="64">
        <f t="shared" si="557"/>
        <v>0</v>
      </c>
      <c r="I2977" s="64">
        <f t="shared" si="557"/>
        <v>54</v>
      </c>
    </row>
    <row r="2978" spans="1:9" s="20" customFormat="1">
      <c r="A2978" s="12" t="s">
        <v>34</v>
      </c>
      <c r="B2978" s="62" t="s">
        <v>32</v>
      </c>
      <c r="C2978" s="64">
        <f>D2978+E2978+F2978+G2978+H2978+I2978</f>
        <v>52748</v>
      </c>
      <c r="D2978" s="64">
        <f>D2980</f>
        <v>52198</v>
      </c>
      <c r="E2978" s="64">
        <f t="shared" si="557"/>
        <v>496</v>
      </c>
      <c r="F2978" s="64">
        <f t="shared" si="557"/>
        <v>0</v>
      </c>
      <c r="G2978" s="64">
        <f t="shared" si="557"/>
        <v>0</v>
      </c>
      <c r="H2978" s="64">
        <f t="shared" si="557"/>
        <v>0</v>
      </c>
      <c r="I2978" s="64">
        <f t="shared" si="557"/>
        <v>54</v>
      </c>
    </row>
    <row r="2979" spans="1:9" s="20" customFormat="1">
      <c r="A2979" s="17" t="s">
        <v>36</v>
      </c>
      <c r="B2979" s="54" t="s">
        <v>31</v>
      </c>
      <c r="C2979" s="64">
        <f>D2979+E2979+F2979+G2979+H2979+I2979</f>
        <v>52748</v>
      </c>
      <c r="D2979" s="64">
        <f t="shared" ref="D2979:I2980" si="558">D158</f>
        <v>52198</v>
      </c>
      <c r="E2979" s="64">
        <f t="shared" si="558"/>
        <v>496</v>
      </c>
      <c r="F2979" s="64">
        <f t="shared" si="558"/>
        <v>0</v>
      </c>
      <c r="G2979" s="64">
        <f t="shared" si="558"/>
        <v>0</v>
      </c>
      <c r="H2979" s="64">
        <f t="shared" si="558"/>
        <v>0</v>
      </c>
      <c r="I2979" s="64">
        <f t="shared" si="558"/>
        <v>54</v>
      </c>
    </row>
    <row r="2980" spans="1:9" s="20" customFormat="1">
      <c r="A2980" s="16" t="s">
        <v>37</v>
      </c>
      <c r="B2980" s="55" t="s">
        <v>32</v>
      </c>
      <c r="C2980" s="64">
        <f>D2980+E2980+F2980+G2980+H2980+I2980</f>
        <v>52748</v>
      </c>
      <c r="D2980" s="64">
        <f t="shared" si="558"/>
        <v>52198</v>
      </c>
      <c r="E2980" s="64">
        <f t="shared" si="558"/>
        <v>496</v>
      </c>
      <c r="F2980" s="64">
        <f t="shared" si="558"/>
        <v>0</v>
      </c>
      <c r="G2980" s="64">
        <f t="shared" si="558"/>
        <v>0</v>
      </c>
      <c r="H2980" s="64">
        <f t="shared" si="558"/>
        <v>0</v>
      </c>
      <c r="I2980" s="64">
        <f t="shared" si="558"/>
        <v>54</v>
      </c>
    </row>
    <row r="2981" spans="1:9">
      <c r="A2981" s="660" t="s">
        <v>1154</v>
      </c>
      <c r="B2981" s="661"/>
      <c r="C2981" s="661"/>
      <c r="D2981" s="661"/>
      <c r="E2981" s="661"/>
      <c r="F2981" s="661"/>
      <c r="G2981" s="661"/>
      <c r="H2981" s="661"/>
      <c r="I2981" s="662"/>
    </row>
    <row r="2982" spans="1:9">
      <c r="A2982" s="7" t="s">
        <v>30</v>
      </c>
      <c r="B2982" s="3" t="s">
        <v>31</v>
      </c>
      <c r="C2982" s="52">
        <f t="shared" ref="C2982:C2987" si="559">D2982+E2982+F2982+G2982+H2982+I2982</f>
        <v>63</v>
      </c>
      <c r="D2982" s="72">
        <f>D2984</f>
        <v>61</v>
      </c>
      <c r="E2982" s="72">
        <f t="shared" ref="E2982:I2985" si="560">E2984</f>
        <v>2</v>
      </c>
      <c r="F2982" s="72">
        <f t="shared" si="560"/>
        <v>0</v>
      </c>
      <c r="G2982" s="72">
        <f t="shared" si="560"/>
        <v>0</v>
      </c>
      <c r="H2982" s="72">
        <f t="shared" si="560"/>
        <v>0</v>
      </c>
      <c r="I2982" s="72">
        <f t="shared" si="560"/>
        <v>0</v>
      </c>
    </row>
    <row r="2983" spans="1:9" ht="13.5" thickBot="1">
      <c r="A2983" s="8"/>
      <c r="B2983" s="9" t="s">
        <v>32</v>
      </c>
      <c r="C2983" s="52">
        <f t="shared" si="559"/>
        <v>63</v>
      </c>
      <c r="D2983" s="72">
        <f>D2985</f>
        <v>61</v>
      </c>
      <c r="E2983" s="72">
        <f t="shared" si="560"/>
        <v>2</v>
      </c>
      <c r="F2983" s="72">
        <f t="shared" si="560"/>
        <v>0</v>
      </c>
      <c r="G2983" s="72">
        <f t="shared" si="560"/>
        <v>0</v>
      </c>
      <c r="H2983" s="72">
        <f t="shared" si="560"/>
        <v>0</v>
      </c>
      <c r="I2983" s="72">
        <f t="shared" si="560"/>
        <v>0</v>
      </c>
    </row>
    <row r="2984" spans="1:9">
      <c r="A2984" s="47" t="s">
        <v>49</v>
      </c>
      <c r="B2984" s="24" t="s">
        <v>31</v>
      </c>
      <c r="C2984" s="52">
        <f t="shared" si="559"/>
        <v>63</v>
      </c>
      <c r="D2984" s="72">
        <f>D2986</f>
        <v>61</v>
      </c>
      <c r="E2984" s="72">
        <f t="shared" si="560"/>
        <v>2</v>
      </c>
      <c r="F2984" s="72">
        <f t="shared" si="560"/>
        <v>0</v>
      </c>
      <c r="G2984" s="72">
        <f t="shared" si="560"/>
        <v>0</v>
      </c>
      <c r="H2984" s="72">
        <f t="shared" si="560"/>
        <v>0</v>
      </c>
      <c r="I2984" s="72">
        <f t="shared" si="560"/>
        <v>0</v>
      </c>
    </row>
    <row r="2985" spans="1:9">
      <c r="A2985" s="12" t="s">
        <v>50</v>
      </c>
      <c r="B2985" s="26" t="s">
        <v>32</v>
      </c>
      <c r="C2985" s="52">
        <f t="shared" si="559"/>
        <v>63</v>
      </c>
      <c r="D2985" s="72">
        <f>D2987</f>
        <v>61</v>
      </c>
      <c r="E2985" s="72">
        <f t="shared" si="560"/>
        <v>2</v>
      </c>
      <c r="F2985" s="72">
        <f t="shared" si="560"/>
        <v>0</v>
      </c>
      <c r="G2985" s="72">
        <f t="shared" si="560"/>
        <v>0</v>
      </c>
      <c r="H2985" s="72">
        <f t="shared" si="560"/>
        <v>0</v>
      </c>
      <c r="I2985" s="72">
        <f t="shared" si="560"/>
        <v>0</v>
      </c>
    </row>
    <row r="2986" spans="1:9">
      <c r="A2986" s="19" t="s">
        <v>39</v>
      </c>
      <c r="B2986" s="73" t="s">
        <v>31</v>
      </c>
      <c r="C2986" s="52">
        <f t="shared" si="559"/>
        <v>63</v>
      </c>
      <c r="D2986" s="64">
        <f t="shared" ref="D2986:I2987" si="561">D752</f>
        <v>61</v>
      </c>
      <c r="E2986" s="64">
        <f t="shared" si="561"/>
        <v>2</v>
      </c>
      <c r="F2986" s="64">
        <f t="shared" si="561"/>
        <v>0</v>
      </c>
      <c r="G2986" s="64">
        <f t="shared" si="561"/>
        <v>0</v>
      </c>
      <c r="H2986" s="64">
        <f t="shared" si="561"/>
        <v>0</v>
      </c>
      <c r="I2986" s="64">
        <f t="shared" si="561"/>
        <v>0</v>
      </c>
    </row>
    <row r="2987" spans="1:9">
      <c r="A2987" s="16"/>
      <c r="B2987" s="40" t="s">
        <v>32</v>
      </c>
      <c r="C2987" s="52">
        <f t="shared" si="559"/>
        <v>63</v>
      </c>
      <c r="D2987" s="64">
        <f t="shared" si="561"/>
        <v>61</v>
      </c>
      <c r="E2987" s="64">
        <f t="shared" si="561"/>
        <v>2</v>
      </c>
      <c r="F2987" s="64">
        <f t="shared" si="561"/>
        <v>0</v>
      </c>
      <c r="G2987" s="64">
        <f t="shared" si="561"/>
        <v>0</v>
      </c>
      <c r="H2987" s="64">
        <f t="shared" si="561"/>
        <v>0</v>
      </c>
      <c r="I2987" s="64">
        <f t="shared" si="561"/>
        <v>0</v>
      </c>
    </row>
    <row r="2988" spans="1:9" ht="12.75" customHeight="1">
      <c r="A2988" s="660" t="s">
        <v>304</v>
      </c>
      <c r="B2988" s="661"/>
      <c r="C2988" s="661"/>
      <c r="D2988" s="661"/>
      <c r="E2988" s="661"/>
      <c r="F2988" s="661"/>
      <c r="G2988" s="661"/>
      <c r="H2988" s="661"/>
      <c r="I2988" s="662"/>
    </row>
    <row r="2989" spans="1:9">
      <c r="A2989" s="7" t="s">
        <v>30</v>
      </c>
      <c r="B2989" s="162" t="s">
        <v>31</v>
      </c>
      <c r="C2989" s="45">
        <f t="shared" ref="C2989:C2994" si="562">D2989+E2989+F2989+G2989+H2989+I2989</f>
        <v>144.5</v>
      </c>
      <c r="D2989" s="45">
        <f>D2991</f>
        <v>58.5</v>
      </c>
      <c r="E2989" s="45">
        <f t="shared" ref="E2989:I2991" si="563">E2991</f>
        <v>86</v>
      </c>
      <c r="F2989" s="45">
        <f t="shared" si="563"/>
        <v>0</v>
      </c>
      <c r="G2989" s="45">
        <f t="shared" si="563"/>
        <v>0</v>
      </c>
      <c r="H2989" s="45">
        <f t="shared" si="563"/>
        <v>0</v>
      </c>
      <c r="I2989" s="45">
        <f t="shared" si="563"/>
        <v>0</v>
      </c>
    </row>
    <row r="2990" spans="1:9" ht="13.5" thickBot="1">
      <c r="A2990" s="8"/>
      <c r="B2990" s="4" t="s">
        <v>32</v>
      </c>
      <c r="C2990" s="45">
        <f t="shared" si="562"/>
        <v>144.5</v>
      </c>
      <c r="D2990" s="45">
        <f>D2992</f>
        <v>58.5</v>
      </c>
      <c r="E2990" s="45">
        <f t="shared" si="563"/>
        <v>86</v>
      </c>
      <c r="F2990" s="45">
        <f t="shared" si="563"/>
        <v>0</v>
      </c>
      <c r="G2990" s="45">
        <f t="shared" si="563"/>
        <v>0</v>
      </c>
      <c r="H2990" s="45">
        <f t="shared" si="563"/>
        <v>0</v>
      </c>
      <c r="I2990" s="45">
        <f t="shared" si="563"/>
        <v>0</v>
      </c>
    </row>
    <row r="2991" spans="1:9">
      <c r="A2991" s="14" t="s">
        <v>33</v>
      </c>
      <c r="B2991" s="3" t="s">
        <v>31</v>
      </c>
      <c r="C2991" s="45">
        <f t="shared" si="562"/>
        <v>144.5</v>
      </c>
      <c r="D2991" s="45">
        <f>D2993</f>
        <v>58.5</v>
      </c>
      <c r="E2991" s="45">
        <f>E2993</f>
        <v>86</v>
      </c>
      <c r="F2991" s="45">
        <f t="shared" si="563"/>
        <v>0</v>
      </c>
      <c r="G2991" s="45">
        <f t="shared" si="563"/>
        <v>0</v>
      </c>
      <c r="H2991" s="45">
        <f t="shared" si="563"/>
        <v>0</v>
      </c>
      <c r="I2991" s="45">
        <f t="shared" si="563"/>
        <v>0</v>
      </c>
    </row>
    <row r="2992" spans="1:9">
      <c r="A2992" s="10" t="s">
        <v>34</v>
      </c>
      <c r="B2992" s="4" t="s">
        <v>32</v>
      </c>
      <c r="C2992" s="45">
        <f t="shared" si="562"/>
        <v>144.5</v>
      </c>
      <c r="D2992" s="45">
        <f>D2994</f>
        <v>58.5</v>
      </c>
      <c r="E2992" s="45">
        <f t="shared" ref="E2992:I2992" si="564">E2994</f>
        <v>86</v>
      </c>
      <c r="F2992" s="45">
        <f t="shared" si="564"/>
        <v>0</v>
      </c>
      <c r="G2992" s="45">
        <f t="shared" si="564"/>
        <v>0</v>
      </c>
      <c r="H2992" s="45">
        <f t="shared" si="564"/>
        <v>0</v>
      </c>
      <c r="I2992" s="45">
        <f t="shared" si="564"/>
        <v>0</v>
      </c>
    </row>
    <row r="2993" spans="1:9" s="20" customFormat="1">
      <c r="A2993" s="19" t="s">
        <v>39</v>
      </c>
      <c r="B2993" s="59" t="s">
        <v>31</v>
      </c>
      <c r="C2993" s="286">
        <f t="shared" si="562"/>
        <v>144.5</v>
      </c>
      <c r="D2993" s="64">
        <f t="shared" ref="D2993:I2994" si="565">D779+D2539</f>
        <v>58.5</v>
      </c>
      <c r="E2993" s="64">
        <f t="shared" si="565"/>
        <v>86</v>
      </c>
      <c r="F2993" s="64">
        <f t="shared" si="565"/>
        <v>0</v>
      </c>
      <c r="G2993" s="64">
        <f t="shared" si="565"/>
        <v>0</v>
      </c>
      <c r="H2993" s="64">
        <f t="shared" si="565"/>
        <v>0</v>
      </c>
      <c r="I2993" s="64">
        <f t="shared" si="565"/>
        <v>0</v>
      </c>
    </row>
    <row r="2994" spans="1:9" s="20" customFormat="1">
      <c r="A2994" s="16"/>
      <c r="B2994" s="62" t="s">
        <v>32</v>
      </c>
      <c r="C2994" s="286">
        <f t="shared" si="562"/>
        <v>144.5</v>
      </c>
      <c r="D2994" s="64">
        <f t="shared" si="565"/>
        <v>58.5</v>
      </c>
      <c r="E2994" s="64">
        <f t="shared" si="565"/>
        <v>86</v>
      </c>
      <c r="F2994" s="64">
        <f t="shared" si="565"/>
        <v>0</v>
      </c>
      <c r="G2994" s="64">
        <f t="shared" si="565"/>
        <v>0</v>
      </c>
      <c r="H2994" s="64">
        <f t="shared" si="565"/>
        <v>0</v>
      </c>
      <c r="I2994" s="64">
        <f t="shared" si="565"/>
        <v>0</v>
      </c>
    </row>
    <row r="2995" spans="1:9" ht="12.75" customHeight="1">
      <c r="A2995" s="660" t="s">
        <v>320</v>
      </c>
      <c r="B2995" s="661"/>
      <c r="C2995" s="661"/>
      <c r="D2995" s="661"/>
      <c r="E2995" s="661"/>
      <c r="F2995" s="661"/>
      <c r="G2995" s="661"/>
      <c r="H2995" s="661"/>
      <c r="I2995" s="662"/>
    </row>
    <row r="2996" spans="1:9">
      <c r="A2996" s="7" t="s">
        <v>30</v>
      </c>
      <c r="B2996" s="162" t="s">
        <v>31</v>
      </c>
      <c r="C2996" s="45">
        <f t="shared" ref="C2996:C3001" si="566">D2996+E2996+F2996+G2996+H2996+I2996</f>
        <v>7608.79</v>
      </c>
      <c r="D2996" s="45">
        <f>D2998</f>
        <v>3893.79</v>
      </c>
      <c r="E2996" s="45">
        <f t="shared" ref="E2996:I2999" si="567">E2998</f>
        <v>3715</v>
      </c>
      <c r="F2996" s="45">
        <f t="shared" si="567"/>
        <v>0</v>
      </c>
      <c r="G2996" s="45">
        <f t="shared" si="567"/>
        <v>0</v>
      </c>
      <c r="H2996" s="45">
        <f t="shared" si="567"/>
        <v>0</v>
      </c>
      <c r="I2996" s="45">
        <f t="shared" si="567"/>
        <v>0</v>
      </c>
    </row>
    <row r="2997" spans="1:9" ht="13.5" thickBot="1">
      <c r="A2997" s="8"/>
      <c r="B2997" s="4" t="s">
        <v>32</v>
      </c>
      <c r="C2997" s="45">
        <f t="shared" si="566"/>
        <v>7608.79</v>
      </c>
      <c r="D2997" s="45">
        <f>D2999</f>
        <v>3893.79</v>
      </c>
      <c r="E2997" s="45">
        <f t="shared" si="567"/>
        <v>3715</v>
      </c>
      <c r="F2997" s="45">
        <f t="shared" si="567"/>
        <v>0</v>
      </c>
      <c r="G2997" s="45">
        <f t="shared" si="567"/>
        <v>0</v>
      </c>
      <c r="H2997" s="45">
        <f t="shared" si="567"/>
        <v>0</v>
      </c>
      <c r="I2997" s="45">
        <f t="shared" si="567"/>
        <v>0</v>
      </c>
    </row>
    <row r="2998" spans="1:9">
      <c r="A2998" s="14" t="s">
        <v>33</v>
      </c>
      <c r="B2998" s="3" t="s">
        <v>31</v>
      </c>
      <c r="C2998" s="45">
        <f t="shared" si="566"/>
        <v>7608.79</v>
      </c>
      <c r="D2998" s="45">
        <f>D3000</f>
        <v>3893.79</v>
      </c>
      <c r="E2998" s="45">
        <f>E3000</f>
        <v>3715</v>
      </c>
      <c r="F2998" s="45">
        <f t="shared" si="567"/>
        <v>0</v>
      </c>
      <c r="G2998" s="45">
        <f t="shared" si="567"/>
        <v>0</v>
      </c>
      <c r="H2998" s="45">
        <f t="shared" si="567"/>
        <v>0</v>
      </c>
      <c r="I2998" s="45">
        <f t="shared" si="567"/>
        <v>0</v>
      </c>
    </row>
    <row r="2999" spans="1:9">
      <c r="A2999" s="10" t="s">
        <v>34</v>
      </c>
      <c r="B2999" s="4" t="s">
        <v>32</v>
      </c>
      <c r="C2999" s="45">
        <f t="shared" si="566"/>
        <v>7608.79</v>
      </c>
      <c r="D2999" s="45">
        <f>D3001</f>
        <v>3893.79</v>
      </c>
      <c r="E2999" s="45">
        <f t="shared" si="567"/>
        <v>3715</v>
      </c>
      <c r="F2999" s="45">
        <f t="shared" si="567"/>
        <v>0</v>
      </c>
      <c r="G2999" s="45">
        <f t="shared" si="567"/>
        <v>0</v>
      </c>
      <c r="H2999" s="45">
        <f t="shared" si="567"/>
        <v>0</v>
      </c>
      <c r="I2999" s="45">
        <f t="shared" si="567"/>
        <v>0</v>
      </c>
    </row>
    <row r="3000" spans="1:9" s="20" customFormat="1">
      <c r="A3000" s="19" t="s">
        <v>39</v>
      </c>
      <c r="B3000" s="59" t="s">
        <v>31</v>
      </c>
      <c r="C3000" s="286">
        <f t="shared" si="566"/>
        <v>7608.79</v>
      </c>
      <c r="D3000" s="64">
        <f t="shared" ref="D3000:I3001" si="568">D826+D1855+D2552</f>
        <v>3893.79</v>
      </c>
      <c r="E3000" s="64">
        <f t="shared" si="568"/>
        <v>3715</v>
      </c>
      <c r="F3000" s="64">
        <f t="shared" si="568"/>
        <v>0</v>
      </c>
      <c r="G3000" s="64">
        <f t="shared" si="568"/>
        <v>0</v>
      </c>
      <c r="H3000" s="64">
        <f t="shared" si="568"/>
        <v>0</v>
      </c>
      <c r="I3000" s="64">
        <f t="shared" si="568"/>
        <v>0</v>
      </c>
    </row>
    <row r="3001" spans="1:9" s="20" customFormat="1">
      <c r="A3001" s="16"/>
      <c r="B3001" s="62" t="s">
        <v>32</v>
      </c>
      <c r="C3001" s="286">
        <f t="shared" si="566"/>
        <v>7608.79</v>
      </c>
      <c r="D3001" s="64">
        <f t="shared" si="568"/>
        <v>3893.79</v>
      </c>
      <c r="E3001" s="64">
        <f t="shared" si="568"/>
        <v>3715</v>
      </c>
      <c r="F3001" s="64">
        <f t="shared" si="568"/>
        <v>0</v>
      </c>
      <c r="G3001" s="64">
        <f t="shared" si="568"/>
        <v>0</v>
      </c>
      <c r="H3001" s="64">
        <f t="shared" si="568"/>
        <v>0</v>
      </c>
      <c r="I3001" s="64">
        <f t="shared" si="568"/>
        <v>0</v>
      </c>
    </row>
    <row r="3002" spans="1:9">
      <c r="A3002" s="657" t="s">
        <v>1155</v>
      </c>
      <c r="B3002" s="658"/>
      <c r="C3002" s="658"/>
      <c r="D3002" s="658"/>
      <c r="E3002" s="658"/>
      <c r="F3002" s="658"/>
      <c r="G3002" s="658"/>
      <c r="H3002" s="658"/>
      <c r="I3002" s="659"/>
    </row>
    <row r="3003" spans="1:9">
      <c r="A3003" s="44" t="s">
        <v>57</v>
      </c>
      <c r="B3003" s="41"/>
      <c r="C3003" s="48"/>
      <c r="D3003" s="49"/>
      <c r="E3003" s="48"/>
      <c r="F3003" s="48"/>
      <c r="G3003" s="48"/>
      <c r="H3003" s="48"/>
      <c r="I3003" s="50"/>
    </row>
    <row r="3004" spans="1:9">
      <c r="A3004" s="7" t="s">
        <v>30</v>
      </c>
      <c r="B3004" s="3" t="s">
        <v>31</v>
      </c>
      <c r="C3004" s="45">
        <f t="shared" ref="C3004:C3011" si="569">D3004+E3004+F3004+G3004+H3004+I3004</f>
        <v>1013.924</v>
      </c>
      <c r="D3004" s="53">
        <f>D3006</f>
        <v>614</v>
      </c>
      <c r="E3004" s="53">
        <f t="shared" ref="E3004:I3005" si="570">E3006</f>
        <v>363</v>
      </c>
      <c r="F3004" s="53">
        <f t="shared" si="570"/>
        <v>0</v>
      </c>
      <c r="G3004" s="53">
        <f t="shared" si="570"/>
        <v>0</v>
      </c>
      <c r="H3004" s="53">
        <f t="shared" si="570"/>
        <v>0</v>
      </c>
      <c r="I3004" s="53">
        <f t="shared" si="570"/>
        <v>36.924000000000007</v>
      </c>
    </row>
    <row r="3005" spans="1:9" ht="13.5" thickBot="1">
      <c r="A3005" s="8"/>
      <c r="B3005" s="9" t="s">
        <v>32</v>
      </c>
      <c r="C3005" s="45">
        <f t="shared" si="569"/>
        <v>1013.924</v>
      </c>
      <c r="D3005" s="53">
        <f>D3007</f>
        <v>614</v>
      </c>
      <c r="E3005" s="53">
        <f t="shared" si="570"/>
        <v>363</v>
      </c>
      <c r="F3005" s="53">
        <f t="shared" si="570"/>
        <v>0</v>
      </c>
      <c r="G3005" s="53">
        <f t="shared" si="570"/>
        <v>0</v>
      </c>
      <c r="H3005" s="53">
        <f t="shared" si="570"/>
        <v>0</v>
      </c>
      <c r="I3005" s="53">
        <f t="shared" si="570"/>
        <v>36.924000000000007</v>
      </c>
    </row>
    <row r="3006" spans="1:9">
      <c r="A3006" s="23" t="s">
        <v>63</v>
      </c>
      <c r="B3006" s="24" t="s">
        <v>31</v>
      </c>
      <c r="C3006" s="45">
        <f t="shared" si="569"/>
        <v>1013.924</v>
      </c>
      <c r="D3006" s="53">
        <f>D3008+D3010</f>
        <v>614</v>
      </c>
      <c r="E3006" s="53">
        <f t="shared" ref="E3006:I3007" si="571">E3008+E3010</f>
        <v>363</v>
      </c>
      <c r="F3006" s="53">
        <f t="shared" si="571"/>
        <v>0</v>
      </c>
      <c r="G3006" s="53">
        <f t="shared" si="571"/>
        <v>0</v>
      </c>
      <c r="H3006" s="53">
        <f t="shared" si="571"/>
        <v>0</v>
      </c>
      <c r="I3006" s="53">
        <f t="shared" si="571"/>
        <v>36.924000000000007</v>
      </c>
    </row>
    <row r="3007" spans="1:9">
      <c r="A3007" s="21" t="s">
        <v>47</v>
      </c>
      <c r="B3007" s="26" t="s">
        <v>32</v>
      </c>
      <c r="C3007" s="45">
        <f t="shared" si="569"/>
        <v>1013.924</v>
      </c>
      <c r="D3007" s="53">
        <f>D3009+D3011</f>
        <v>614</v>
      </c>
      <c r="E3007" s="53">
        <f t="shared" si="571"/>
        <v>363</v>
      </c>
      <c r="F3007" s="53">
        <f t="shared" si="571"/>
        <v>0</v>
      </c>
      <c r="G3007" s="53">
        <f t="shared" si="571"/>
        <v>0</v>
      </c>
      <c r="H3007" s="53">
        <f t="shared" si="571"/>
        <v>0</v>
      </c>
      <c r="I3007" s="53">
        <f t="shared" si="571"/>
        <v>36.924000000000007</v>
      </c>
    </row>
    <row r="3008" spans="1:9" s="20" customFormat="1">
      <c r="A3008" s="17" t="s">
        <v>1153</v>
      </c>
      <c r="B3008" s="54" t="s">
        <v>31</v>
      </c>
      <c r="C3008" s="64">
        <f>D3008+E3008+F3008+G3008+H3008+I3008</f>
        <v>63</v>
      </c>
      <c r="D3008" s="64">
        <f t="shared" ref="D3008:I3009" si="572">D897</f>
        <v>0</v>
      </c>
      <c r="E3008" s="64">
        <f t="shared" si="572"/>
        <v>63</v>
      </c>
      <c r="F3008" s="64">
        <f t="shared" si="572"/>
        <v>0</v>
      </c>
      <c r="G3008" s="64">
        <f t="shared" si="572"/>
        <v>0</v>
      </c>
      <c r="H3008" s="64">
        <f t="shared" si="572"/>
        <v>0</v>
      </c>
      <c r="I3008" s="64">
        <f t="shared" si="572"/>
        <v>0</v>
      </c>
    </row>
    <row r="3009" spans="1:9" s="20" customFormat="1">
      <c r="A3009" s="16" t="s">
        <v>37</v>
      </c>
      <c r="B3009" s="55" t="s">
        <v>32</v>
      </c>
      <c r="C3009" s="64">
        <f t="shared" ref="C3009" si="573">D3009+E3009+F3009+G3009+H3009+I3009</f>
        <v>63</v>
      </c>
      <c r="D3009" s="64">
        <f t="shared" si="572"/>
        <v>0</v>
      </c>
      <c r="E3009" s="64">
        <f t="shared" si="572"/>
        <v>63</v>
      </c>
      <c r="F3009" s="64">
        <f t="shared" si="572"/>
        <v>0</v>
      </c>
      <c r="G3009" s="64">
        <f t="shared" si="572"/>
        <v>0</v>
      </c>
      <c r="H3009" s="64">
        <f t="shared" si="572"/>
        <v>0</v>
      </c>
      <c r="I3009" s="64">
        <f t="shared" si="572"/>
        <v>0</v>
      </c>
    </row>
    <row r="3010" spans="1:9">
      <c r="A3010" s="19" t="s">
        <v>39</v>
      </c>
      <c r="B3010" s="3" t="s">
        <v>31</v>
      </c>
      <c r="C3010" s="52">
        <f t="shared" si="569"/>
        <v>950.92399999999998</v>
      </c>
      <c r="D3010" s="72">
        <f t="shared" ref="D3010:I3011" si="574">D905+D1876+D2573</f>
        <v>614</v>
      </c>
      <c r="E3010" s="72">
        <f t="shared" si="574"/>
        <v>300</v>
      </c>
      <c r="F3010" s="72">
        <f t="shared" si="574"/>
        <v>0</v>
      </c>
      <c r="G3010" s="72">
        <f t="shared" si="574"/>
        <v>0</v>
      </c>
      <c r="H3010" s="72">
        <f t="shared" si="574"/>
        <v>0</v>
      </c>
      <c r="I3010" s="72">
        <f t="shared" si="574"/>
        <v>36.924000000000007</v>
      </c>
    </row>
    <row r="3011" spans="1:9">
      <c r="A3011" s="16"/>
      <c r="B3011" s="4" t="s">
        <v>32</v>
      </c>
      <c r="C3011" s="52">
        <f t="shared" si="569"/>
        <v>950.92399999999998</v>
      </c>
      <c r="D3011" s="72">
        <f t="shared" si="574"/>
        <v>614</v>
      </c>
      <c r="E3011" s="72">
        <f t="shared" si="574"/>
        <v>300</v>
      </c>
      <c r="F3011" s="72">
        <f t="shared" si="574"/>
        <v>0</v>
      </c>
      <c r="G3011" s="72">
        <f t="shared" si="574"/>
        <v>0</v>
      </c>
      <c r="H3011" s="72">
        <f t="shared" si="574"/>
        <v>0</v>
      </c>
      <c r="I3011" s="72">
        <f t="shared" si="574"/>
        <v>36.924000000000007</v>
      </c>
    </row>
    <row r="3012" spans="1:9">
      <c r="A3012" s="660" t="s">
        <v>89</v>
      </c>
      <c r="B3012" s="661"/>
      <c r="C3012" s="661"/>
      <c r="D3012" s="661"/>
      <c r="E3012" s="661"/>
      <c r="F3012" s="661"/>
      <c r="G3012" s="661"/>
      <c r="H3012" s="661"/>
      <c r="I3012" s="662"/>
    </row>
    <row r="3013" spans="1:9">
      <c r="A3013" s="7" t="s">
        <v>30</v>
      </c>
      <c r="B3013" s="3" t="s">
        <v>31</v>
      </c>
      <c r="C3013" s="52">
        <f t="shared" ref="C3013:C3024" si="575">D3013+E3013+F3013+G3013+H3013+I3013</f>
        <v>332748.18199999997</v>
      </c>
      <c r="D3013" s="72">
        <f>D3015</f>
        <v>102353.27699999999</v>
      </c>
      <c r="E3013" s="72">
        <f t="shared" ref="E3013:I3014" si="576">E3015</f>
        <v>75635.25</v>
      </c>
      <c r="F3013" s="72">
        <f t="shared" si="576"/>
        <v>43960</v>
      </c>
      <c r="G3013" s="72">
        <f t="shared" si="576"/>
        <v>43960</v>
      </c>
      <c r="H3013" s="72">
        <f t="shared" si="576"/>
        <v>50516</v>
      </c>
      <c r="I3013" s="72">
        <f t="shared" si="576"/>
        <v>16323.654999999993</v>
      </c>
    </row>
    <row r="3014" spans="1:9" ht="13.5" thickBot="1">
      <c r="A3014" s="8"/>
      <c r="B3014" s="9" t="s">
        <v>32</v>
      </c>
      <c r="C3014" s="52">
        <f t="shared" si="575"/>
        <v>332748.18199999997</v>
      </c>
      <c r="D3014" s="72">
        <f>D3016</f>
        <v>102353.27699999999</v>
      </c>
      <c r="E3014" s="72">
        <f t="shared" si="576"/>
        <v>75635.25</v>
      </c>
      <c r="F3014" s="72">
        <f t="shared" si="576"/>
        <v>43960</v>
      </c>
      <c r="G3014" s="72">
        <f t="shared" si="576"/>
        <v>43960</v>
      </c>
      <c r="H3014" s="72">
        <f t="shared" si="576"/>
        <v>50516</v>
      </c>
      <c r="I3014" s="72">
        <f t="shared" si="576"/>
        <v>16323.654999999993</v>
      </c>
    </row>
    <row r="3015" spans="1:9">
      <c r="A3015" s="47" t="s">
        <v>49</v>
      </c>
      <c r="B3015" s="24" t="s">
        <v>31</v>
      </c>
      <c r="C3015" s="52">
        <f t="shared" si="575"/>
        <v>332748.18199999997</v>
      </c>
      <c r="D3015" s="72">
        <f>D3017+D3019+D3021+D3023</f>
        <v>102353.27699999999</v>
      </c>
      <c r="E3015" s="72">
        <f t="shared" ref="E3015:I3016" si="577">E3017+E3019+E3021+E3023</f>
        <v>75635.25</v>
      </c>
      <c r="F3015" s="72">
        <f t="shared" si="577"/>
        <v>43960</v>
      </c>
      <c r="G3015" s="72">
        <f t="shared" si="577"/>
        <v>43960</v>
      </c>
      <c r="H3015" s="72">
        <f t="shared" si="577"/>
        <v>50516</v>
      </c>
      <c r="I3015" s="72">
        <f t="shared" si="577"/>
        <v>16323.654999999993</v>
      </c>
    </row>
    <row r="3016" spans="1:9">
      <c r="A3016" s="12" t="s">
        <v>50</v>
      </c>
      <c r="B3016" s="26" t="s">
        <v>32</v>
      </c>
      <c r="C3016" s="52">
        <f t="shared" si="575"/>
        <v>332748.18199999997</v>
      </c>
      <c r="D3016" s="72">
        <f>D3018+D3020+D3022+D3024</f>
        <v>102353.27699999999</v>
      </c>
      <c r="E3016" s="72">
        <f t="shared" si="577"/>
        <v>75635.25</v>
      </c>
      <c r="F3016" s="72">
        <f t="shared" si="577"/>
        <v>43960</v>
      </c>
      <c r="G3016" s="72">
        <f t="shared" si="577"/>
        <v>43960</v>
      </c>
      <c r="H3016" s="72">
        <f t="shared" si="577"/>
        <v>50516</v>
      </c>
      <c r="I3016" s="72">
        <f t="shared" si="577"/>
        <v>16323.654999999993</v>
      </c>
    </row>
    <row r="3017" spans="1:9" s="211" customFormat="1">
      <c r="A3017" s="17" t="s">
        <v>1153</v>
      </c>
      <c r="B3017" s="54" t="s">
        <v>31</v>
      </c>
      <c r="C3017" s="64">
        <f>D3017+E3017+F3017+G3017+H3017+I3017</f>
        <v>21103</v>
      </c>
      <c r="D3017" s="64">
        <f t="shared" ref="D3017:I3018" si="578">D2604</f>
        <v>0</v>
      </c>
      <c r="E3017" s="64">
        <f t="shared" si="578"/>
        <v>21103</v>
      </c>
      <c r="F3017" s="64">
        <f t="shared" si="578"/>
        <v>0</v>
      </c>
      <c r="G3017" s="64">
        <f t="shared" si="578"/>
        <v>0</v>
      </c>
      <c r="H3017" s="64">
        <f t="shared" si="578"/>
        <v>0</v>
      </c>
      <c r="I3017" s="64">
        <f t="shared" si="578"/>
        <v>0</v>
      </c>
    </row>
    <row r="3018" spans="1:9" s="211" customFormat="1">
      <c r="A3018" s="16" t="s">
        <v>37</v>
      </c>
      <c r="B3018" s="55" t="s">
        <v>32</v>
      </c>
      <c r="C3018" s="64">
        <f>D3018+E3018+F3018+G3018+H3018+I3018</f>
        <v>21103</v>
      </c>
      <c r="D3018" s="64">
        <f t="shared" si="578"/>
        <v>0</v>
      </c>
      <c r="E3018" s="64">
        <f t="shared" si="578"/>
        <v>21103</v>
      </c>
      <c r="F3018" s="64">
        <f t="shared" si="578"/>
        <v>0</v>
      </c>
      <c r="G3018" s="64">
        <f t="shared" si="578"/>
        <v>0</v>
      </c>
      <c r="H3018" s="64">
        <f t="shared" si="578"/>
        <v>0</v>
      </c>
      <c r="I3018" s="64">
        <f t="shared" si="578"/>
        <v>0</v>
      </c>
    </row>
    <row r="3019" spans="1:9" s="211" customFormat="1">
      <c r="A3019" s="17" t="s">
        <v>36</v>
      </c>
      <c r="B3019" s="54" t="s">
        <v>31</v>
      </c>
      <c r="C3019" s="64">
        <f>D3019+E3019+F3019+G3019+H3019+I3019</f>
        <v>197.5</v>
      </c>
      <c r="D3019" s="64">
        <f t="shared" ref="D3019:I3020" si="579">D183</f>
        <v>192.2</v>
      </c>
      <c r="E3019" s="64">
        <f t="shared" si="579"/>
        <v>0</v>
      </c>
      <c r="F3019" s="64">
        <f t="shared" si="579"/>
        <v>0</v>
      </c>
      <c r="G3019" s="64">
        <f t="shared" si="579"/>
        <v>0</v>
      </c>
      <c r="H3019" s="64">
        <f t="shared" si="579"/>
        <v>0</v>
      </c>
      <c r="I3019" s="64">
        <f t="shared" si="579"/>
        <v>5.3000000000000114</v>
      </c>
    </row>
    <row r="3020" spans="1:9" s="211" customFormat="1">
      <c r="A3020" s="16" t="s">
        <v>37</v>
      </c>
      <c r="B3020" s="55" t="s">
        <v>32</v>
      </c>
      <c r="C3020" s="64">
        <f>D3020+E3020+F3020+G3020+H3020+I3020</f>
        <v>197.5</v>
      </c>
      <c r="D3020" s="64">
        <f t="shared" si="579"/>
        <v>192.2</v>
      </c>
      <c r="E3020" s="64">
        <f t="shared" si="579"/>
        <v>0</v>
      </c>
      <c r="F3020" s="64">
        <f t="shared" si="579"/>
        <v>0</v>
      </c>
      <c r="G3020" s="64">
        <f t="shared" si="579"/>
        <v>0</v>
      </c>
      <c r="H3020" s="64">
        <f t="shared" si="579"/>
        <v>0</v>
      </c>
      <c r="I3020" s="64">
        <f t="shared" si="579"/>
        <v>5.3000000000000114</v>
      </c>
    </row>
    <row r="3021" spans="1:9" s="20" customFormat="1" ht="25.5">
      <c r="A3021" s="271" t="s">
        <v>38</v>
      </c>
      <c r="B3021" s="54" t="s">
        <v>31</v>
      </c>
      <c r="C3021" s="64">
        <f>D3021+E3021+F3021+G3021+H3021+I3021</f>
        <v>23528</v>
      </c>
      <c r="D3021" s="64">
        <f t="shared" ref="D3021:I3022" si="580">D930</f>
        <v>13243.11</v>
      </c>
      <c r="E3021" s="64">
        <f t="shared" si="580"/>
        <v>9519</v>
      </c>
      <c r="F3021" s="64">
        <f t="shared" si="580"/>
        <v>0</v>
      </c>
      <c r="G3021" s="64">
        <f t="shared" si="580"/>
        <v>0</v>
      </c>
      <c r="H3021" s="64">
        <f t="shared" si="580"/>
        <v>0</v>
      </c>
      <c r="I3021" s="64">
        <f t="shared" si="580"/>
        <v>765.88999999999942</v>
      </c>
    </row>
    <row r="3022" spans="1:9" s="20" customFormat="1">
      <c r="A3022" s="16"/>
      <c r="B3022" s="55" t="s">
        <v>32</v>
      </c>
      <c r="C3022" s="64">
        <f t="shared" ref="C3022" si="581">D3022+E3022+F3022+G3022+H3022+I3022</f>
        <v>23528</v>
      </c>
      <c r="D3022" s="64">
        <f t="shared" si="580"/>
        <v>13243.11</v>
      </c>
      <c r="E3022" s="64">
        <f t="shared" si="580"/>
        <v>9519</v>
      </c>
      <c r="F3022" s="64">
        <f t="shared" si="580"/>
        <v>0</v>
      </c>
      <c r="G3022" s="64">
        <f t="shared" si="580"/>
        <v>0</v>
      </c>
      <c r="H3022" s="64">
        <f t="shared" si="580"/>
        <v>0</v>
      </c>
      <c r="I3022" s="64">
        <f t="shared" si="580"/>
        <v>765.88999999999942</v>
      </c>
    </row>
    <row r="3023" spans="1:9">
      <c r="A3023" s="19" t="s">
        <v>39</v>
      </c>
      <c r="B3023" s="3" t="s">
        <v>31</v>
      </c>
      <c r="C3023" s="52">
        <f t="shared" si="575"/>
        <v>287919.68199999997</v>
      </c>
      <c r="D3023" s="72">
        <f t="shared" ref="D3023:I3024" si="582">D189+D948+D1891+D2610+D452</f>
        <v>88917.96699999999</v>
      </c>
      <c r="E3023" s="72">
        <f t="shared" si="582"/>
        <v>45013.25</v>
      </c>
      <c r="F3023" s="72">
        <f t="shared" si="582"/>
        <v>43960</v>
      </c>
      <c r="G3023" s="72">
        <f t="shared" si="582"/>
        <v>43960</v>
      </c>
      <c r="H3023" s="72">
        <f t="shared" si="582"/>
        <v>50516</v>
      </c>
      <c r="I3023" s="72">
        <f t="shared" si="582"/>
        <v>15552.464999999995</v>
      </c>
    </row>
    <row r="3024" spans="1:9">
      <c r="A3024" s="16"/>
      <c r="B3024" s="4" t="s">
        <v>32</v>
      </c>
      <c r="C3024" s="52">
        <f t="shared" si="575"/>
        <v>287919.68199999997</v>
      </c>
      <c r="D3024" s="72">
        <f t="shared" si="582"/>
        <v>88917.96699999999</v>
      </c>
      <c r="E3024" s="72">
        <f t="shared" si="582"/>
        <v>45013.25</v>
      </c>
      <c r="F3024" s="72">
        <f t="shared" si="582"/>
        <v>43960</v>
      </c>
      <c r="G3024" s="72">
        <f t="shared" si="582"/>
        <v>43960</v>
      </c>
      <c r="H3024" s="72">
        <f t="shared" si="582"/>
        <v>50516</v>
      </c>
      <c r="I3024" s="72">
        <f t="shared" si="582"/>
        <v>15552.464999999995</v>
      </c>
    </row>
    <row r="3025" spans="1:9">
      <c r="A3025" s="657" t="s">
        <v>1071</v>
      </c>
      <c r="B3025" s="658"/>
      <c r="C3025" s="658"/>
      <c r="D3025" s="658"/>
      <c r="E3025" s="658"/>
      <c r="F3025" s="658"/>
      <c r="G3025" s="658"/>
      <c r="H3025" s="658"/>
      <c r="I3025" s="659"/>
    </row>
    <row r="3026" spans="1:9">
      <c r="A3026" s="7" t="s">
        <v>30</v>
      </c>
      <c r="B3026" s="162" t="s">
        <v>31</v>
      </c>
      <c r="C3026" s="52">
        <f t="shared" ref="C3026:C3037" si="583">D3026+E3026+F3026+G3026+H3026+I3026</f>
        <v>91378.846000000005</v>
      </c>
      <c r="D3026" s="52">
        <f>D3028+D3034</f>
        <v>3703.28</v>
      </c>
      <c r="E3026" s="52">
        <f t="shared" ref="E3026:I3027" si="584">E3028+E3034</f>
        <v>69882.87000000001</v>
      </c>
      <c r="F3026" s="52">
        <f t="shared" si="584"/>
        <v>12153.98</v>
      </c>
      <c r="G3026" s="52">
        <f t="shared" si="584"/>
        <v>0</v>
      </c>
      <c r="H3026" s="52">
        <f t="shared" si="584"/>
        <v>0</v>
      </c>
      <c r="I3026" s="52">
        <f t="shared" si="584"/>
        <v>5638.7160000000003</v>
      </c>
    </row>
    <row r="3027" spans="1:9" ht="13.5" thickBot="1">
      <c r="A3027" s="8"/>
      <c r="B3027" s="4" t="s">
        <v>32</v>
      </c>
      <c r="C3027" s="52">
        <f t="shared" si="583"/>
        <v>91378.846000000005</v>
      </c>
      <c r="D3027" s="52">
        <f>D3029+D3035</f>
        <v>3703.28</v>
      </c>
      <c r="E3027" s="52">
        <f t="shared" si="584"/>
        <v>69882.87000000001</v>
      </c>
      <c r="F3027" s="52">
        <f t="shared" si="584"/>
        <v>12153.98</v>
      </c>
      <c r="G3027" s="52">
        <f t="shared" si="584"/>
        <v>0</v>
      </c>
      <c r="H3027" s="52">
        <f t="shared" si="584"/>
        <v>0</v>
      </c>
      <c r="I3027" s="52">
        <f t="shared" si="584"/>
        <v>5638.7160000000003</v>
      </c>
    </row>
    <row r="3028" spans="1:9">
      <c r="A3028" s="23" t="s">
        <v>63</v>
      </c>
      <c r="B3028" s="162" t="s">
        <v>31</v>
      </c>
      <c r="C3028" s="52">
        <f t="shared" si="583"/>
        <v>497.46</v>
      </c>
      <c r="D3028" s="52">
        <f>D3030+D3032</f>
        <v>51.46</v>
      </c>
      <c r="E3028" s="52">
        <f t="shared" ref="E3028:I3029" si="585">E3030+E3032</f>
        <v>446</v>
      </c>
      <c r="F3028" s="52">
        <f t="shared" si="585"/>
        <v>0</v>
      </c>
      <c r="G3028" s="52">
        <f t="shared" si="585"/>
        <v>0</v>
      </c>
      <c r="H3028" s="52">
        <f t="shared" si="585"/>
        <v>0</v>
      </c>
      <c r="I3028" s="52">
        <f t="shared" si="585"/>
        <v>0</v>
      </c>
    </row>
    <row r="3029" spans="1:9">
      <c r="A3029" s="21" t="s">
        <v>92</v>
      </c>
      <c r="B3029" s="4" t="s">
        <v>32</v>
      </c>
      <c r="C3029" s="52">
        <f t="shared" si="583"/>
        <v>497.46</v>
      </c>
      <c r="D3029" s="52">
        <f>D3031+D3033</f>
        <v>51.46</v>
      </c>
      <c r="E3029" s="52">
        <f t="shared" si="585"/>
        <v>446</v>
      </c>
      <c r="F3029" s="52">
        <f t="shared" si="585"/>
        <v>0</v>
      </c>
      <c r="G3029" s="52">
        <f t="shared" si="585"/>
        <v>0</v>
      </c>
      <c r="H3029" s="52">
        <f t="shared" si="585"/>
        <v>0</v>
      </c>
      <c r="I3029" s="52">
        <f t="shared" si="585"/>
        <v>0</v>
      </c>
    </row>
    <row r="3030" spans="1:9" s="211" customFormat="1">
      <c r="A3030" s="17" t="s">
        <v>36</v>
      </c>
      <c r="B3030" s="54" t="s">
        <v>31</v>
      </c>
      <c r="C3030" s="64">
        <f>D3030+E3030+F3030+G3030+H3030+I3030</f>
        <v>32.46</v>
      </c>
      <c r="D3030" s="64">
        <f t="shared" ref="D3030:I3031" si="586">D1405</f>
        <v>24.46</v>
      </c>
      <c r="E3030" s="64">
        <f t="shared" si="586"/>
        <v>8</v>
      </c>
      <c r="F3030" s="64">
        <f t="shared" si="586"/>
        <v>0</v>
      </c>
      <c r="G3030" s="64">
        <f t="shared" si="586"/>
        <v>0</v>
      </c>
      <c r="H3030" s="64">
        <f t="shared" si="586"/>
        <v>0</v>
      </c>
      <c r="I3030" s="64">
        <f t="shared" si="586"/>
        <v>0</v>
      </c>
    </row>
    <row r="3031" spans="1:9" s="211" customFormat="1">
      <c r="A3031" s="16" t="s">
        <v>37</v>
      </c>
      <c r="B3031" s="55" t="s">
        <v>32</v>
      </c>
      <c r="C3031" s="64">
        <f>D3031+E3031+F3031+G3031+H3031+I3031</f>
        <v>32.46</v>
      </c>
      <c r="D3031" s="64">
        <f t="shared" si="586"/>
        <v>24.46</v>
      </c>
      <c r="E3031" s="64">
        <f t="shared" si="586"/>
        <v>8</v>
      </c>
      <c r="F3031" s="64">
        <f t="shared" si="586"/>
        <v>0</v>
      </c>
      <c r="G3031" s="64">
        <f t="shared" si="586"/>
        <v>0</v>
      </c>
      <c r="H3031" s="64">
        <f t="shared" si="586"/>
        <v>0</v>
      </c>
      <c r="I3031" s="64">
        <f t="shared" si="586"/>
        <v>0</v>
      </c>
    </row>
    <row r="3032" spans="1:9">
      <c r="A3032" s="19" t="s">
        <v>39</v>
      </c>
      <c r="B3032" s="3" t="s">
        <v>31</v>
      </c>
      <c r="C3032" s="52">
        <f t="shared" ref="C3032:C3035" si="587">D3032+E3032+F3032+G3032+H3032+I3032</f>
        <v>465</v>
      </c>
      <c r="D3032" s="52">
        <f t="shared" ref="D3032:I3033" si="588">D1411+D2044</f>
        <v>27</v>
      </c>
      <c r="E3032" s="52">
        <f t="shared" si="588"/>
        <v>438</v>
      </c>
      <c r="F3032" s="52">
        <f t="shared" si="588"/>
        <v>0</v>
      </c>
      <c r="G3032" s="52">
        <f t="shared" si="588"/>
        <v>0</v>
      </c>
      <c r="H3032" s="52">
        <f t="shared" si="588"/>
        <v>0</v>
      </c>
      <c r="I3032" s="52">
        <f t="shared" si="588"/>
        <v>0</v>
      </c>
    </row>
    <row r="3033" spans="1:9">
      <c r="A3033" s="16"/>
      <c r="B3033" s="4" t="s">
        <v>32</v>
      </c>
      <c r="C3033" s="52">
        <f t="shared" si="587"/>
        <v>465</v>
      </c>
      <c r="D3033" s="52">
        <f t="shared" si="588"/>
        <v>27</v>
      </c>
      <c r="E3033" s="52">
        <f t="shared" si="588"/>
        <v>438</v>
      </c>
      <c r="F3033" s="52">
        <f t="shared" si="588"/>
        <v>0</v>
      </c>
      <c r="G3033" s="52">
        <f t="shared" si="588"/>
        <v>0</v>
      </c>
      <c r="H3033" s="52">
        <f t="shared" si="588"/>
        <v>0</v>
      </c>
      <c r="I3033" s="52">
        <f t="shared" si="588"/>
        <v>0</v>
      </c>
    </row>
    <row r="3034" spans="1:9">
      <c r="A3034" s="47" t="s">
        <v>49</v>
      </c>
      <c r="B3034" s="24" t="s">
        <v>31</v>
      </c>
      <c r="C3034" s="52">
        <f t="shared" si="587"/>
        <v>90881.386000000013</v>
      </c>
      <c r="D3034" s="72">
        <f>D3036</f>
        <v>3651.82</v>
      </c>
      <c r="E3034" s="72">
        <f t="shared" ref="E3034:I3035" si="589">E3036</f>
        <v>69436.87000000001</v>
      </c>
      <c r="F3034" s="72">
        <f t="shared" si="589"/>
        <v>12153.98</v>
      </c>
      <c r="G3034" s="72">
        <f t="shared" si="589"/>
        <v>0</v>
      </c>
      <c r="H3034" s="72">
        <f t="shared" si="589"/>
        <v>0</v>
      </c>
      <c r="I3034" s="72">
        <f t="shared" si="589"/>
        <v>5638.7160000000003</v>
      </c>
    </row>
    <row r="3035" spans="1:9">
      <c r="A3035" s="12" t="s">
        <v>50</v>
      </c>
      <c r="B3035" s="26" t="s">
        <v>32</v>
      </c>
      <c r="C3035" s="52">
        <f t="shared" si="587"/>
        <v>90881.386000000013</v>
      </c>
      <c r="D3035" s="72">
        <f>D3037</f>
        <v>3651.82</v>
      </c>
      <c r="E3035" s="72">
        <f t="shared" si="589"/>
        <v>69436.87000000001</v>
      </c>
      <c r="F3035" s="72">
        <f t="shared" si="589"/>
        <v>12153.98</v>
      </c>
      <c r="G3035" s="72">
        <f t="shared" si="589"/>
        <v>0</v>
      </c>
      <c r="H3035" s="72">
        <f t="shared" si="589"/>
        <v>0</v>
      </c>
      <c r="I3035" s="72">
        <f t="shared" si="589"/>
        <v>5638.7160000000003</v>
      </c>
    </row>
    <row r="3036" spans="1:9">
      <c r="A3036" s="19" t="s">
        <v>39</v>
      </c>
      <c r="B3036" s="3" t="s">
        <v>31</v>
      </c>
      <c r="C3036" s="52">
        <f t="shared" si="583"/>
        <v>90881.386000000013</v>
      </c>
      <c r="D3036" s="52">
        <f t="shared" ref="D3036:I3037" si="590">D220+D469+D1439+D2058+D2715</f>
        <v>3651.82</v>
      </c>
      <c r="E3036" s="52">
        <f t="shared" si="590"/>
        <v>69436.87000000001</v>
      </c>
      <c r="F3036" s="52">
        <f t="shared" si="590"/>
        <v>12153.98</v>
      </c>
      <c r="G3036" s="52">
        <f t="shared" si="590"/>
        <v>0</v>
      </c>
      <c r="H3036" s="52">
        <f t="shared" si="590"/>
        <v>0</v>
      </c>
      <c r="I3036" s="52">
        <f t="shared" si="590"/>
        <v>5638.7160000000003</v>
      </c>
    </row>
    <row r="3037" spans="1:9">
      <c r="A3037" s="16"/>
      <c r="B3037" s="4" t="s">
        <v>32</v>
      </c>
      <c r="C3037" s="52">
        <f t="shared" si="583"/>
        <v>90881.386000000013</v>
      </c>
      <c r="D3037" s="52">
        <f t="shared" si="590"/>
        <v>3651.82</v>
      </c>
      <c r="E3037" s="52">
        <f t="shared" si="590"/>
        <v>69436.87000000001</v>
      </c>
      <c r="F3037" s="52">
        <f t="shared" si="590"/>
        <v>12153.98</v>
      </c>
      <c r="G3037" s="52">
        <f t="shared" si="590"/>
        <v>0</v>
      </c>
      <c r="H3037" s="52">
        <f t="shared" si="590"/>
        <v>0</v>
      </c>
      <c r="I3037" s="52">
        <f t="shared" si="590"/>
        <v>5638.7160000000003</v>
      </c>
    </row>
    <row r="3038" spans="1:9">
      <c r="A3038" s="657" t="s">
        <v>1156</v>
      </c>
      <c r="B3038" s="658"/>
      <c r="C3038" s="658"/>
      <c r="D3038" s="658"/>
      <c r="E3038" s="658"/>
      <c r="F3038" s="658"/>
      <c r="G3038" s="658"/>
      <c r="H3038" s="658"/>
      <c r="I3038" s="659"/>
    </row>
    <row r="3039" spans="1:9">
      <c r="A3039" s="22" t="s">
        <v>57</v>
      </c>
      <c r="B3039" s="71"/>
      <c r="C3039" s="45"/>
      <c r="D3039" s="72"/>
      <c r="E3039" s="72"/>
      <c r="F3039" s="72"/>
      <c r="G3039" s="72"/>
      <c r="H3039" s="72"/>
      <c r="I3039" s="72"/>
    </row>
    <row r="3040" spans="1:9">
      <c r="A3040" s="7" t="s">
        <v>30</v>
      </c>
      <c r="B3040" s="3" t="s">
        <v>31</v>
      </c>
      <c r="C3040" s="45">
        <f t="shared" ref="C3040:C3053" si="591">D3040+E3040+F3040+G3040+H3040+I3040</f>
        <v>74139.459999999992</v>
      </c>
      <c r="D3040" s="53">
        <f t="shared" ref="D3040:I3041" si="592">D3042+D3050</f>
        <v>50426.83</v>
      </c>
      <c r="E3040" s="53">
        <f t="shared" si="592"/>
        <v>9017</v>
      </c>
      <c r="F3040" s="53">
        <f t="shared" si="592"/>
        <v>1884.67</v>
      </c>
      <c r="G3040" s="53">
        <f t="shared" si="592"/>
        <v>0</v>
      </c>
      <c r="H3040" s="53">
        <f t="shared" si="592"/>
        <v>0</v>
      </c>
      <c r="I3040" s="53">
        <f t="shared" si="592"/>
        <v>12810.96</v>
      </c>
    </row>
    <row r="3041" spans="1:9" ht="13.5" thickBot="1">
      <c r="A3041" s="8"/>
      <c r="B3041" s="9" t="s">
        <v>32</v>
      </c>
      <c r="C3041" s="45">
        <f t="shared" si="591"/>
        <v>74139.459999999992</v>
      </c>
      <c r="D3041" s="53">
        <f t="shared" si="592"/>
        <v>50426.83</v>
      </c>
      <c r="E3041" s="53">
        <f t="shared" si="592"/>
        <v>9017</v>
      </c>
      <c r="F3041" s="53">
        <f t="shared" si="592"/>
        <v>1884.67</v>
      </c>
      <c r="G3041" s="53">
        <f t="shared" si="592"/>
        <v>0</v>
      </c>
      <c r="H3041" s="53">
        <f t="shared" si="592"/>
        <v>0</v>
      </c>
      <c r="I3041" s="53">
        <f t="shared" si="592"/>
        <v>12810.96</v>
      </c>
    </row>
    <row r="3042" spans="1:9">
      <c r="A3042" s="23" t="s">
        <v>63</v>
      </c>
      <c r="B3042" s="24" t="s">
        <v>31</v>
      </c>
      <c r="C3042" s="45">
        <f t="shared" si="591"/>
        <v>57662.67</v>
      </c>
      <c r="D3042" s="53">
        <f>D3044+D3046+D3048</f>
        <v>45738.53</v>
      </c>
      <c r="E3042" s="53">
        <f t="shared" ref="E3042:I3043" si="593">E3044+E3046+E3048</f>
        <v>4301</v>
      </c>
      <c r="F3042" s="53">
        <f t="shared" si="593"/>
        <v>1730</v>
      </c>
      <c r="G3042" s="53">
        <f t="shared" si="593"/>
        <v>0</v>
      </c>
      <c r="H3042" s="53">
        <f t="shared" si="593"/>
        <v>0</v>
      </c>
      <c r="I3042" s="53">
        <f t="shared" si="593"/>
        <v>5893.14</v>
      </c>
    </row>
    <row r="3043" spans="1:9">
      <c r="A3043" s="21" t="s">
        <v>47</v>
      </c>
      <c r="B3043" s="26" t="s">
        <v>32</v>
      </c>
      <c r="C3043" s="45">
        <f t="shared" si="591"/>
        <v>57662.67</v>
      </c>
      <c r="D3043" s="53">
        <f>D3045+D3047+D3049</f>
        <v>45738.53</v>
      </c>
      <c r="E3043" s="53">
        <f t="shared" si="593"/>
        <v>4301</v>
      </c>
      <c r="F3043" s="53">
        <f t="shared" si="593"/>
        <v>1730</v>
      </c>
      <c r="G3043" s="53">
        <f t="shared" si="593"/>
        <v>0</v>
      </c>
      <c r="H3043" s="53">
        <f t="shared" si="593"/>
        <v>0</v>
      </c>
      <c r="I3043" s="53">
        <f t="shared" si="593"/>
        <v>5893.14</v>
      </c>
    </row>
    <row r="3044" spans="1:9">
      <c r="A3044" s="19" t="s">
        <v>36</v>
      </c>
      <c r="B3044" s="59" t="s">
        <v>31</v>
      </c>
      <c r="C3044" s="45">
        <f>D3044+E3044+F3044+G3044+H3044+I3044</f>
        <v>43115.68</v>
      </c>
      <c r="D3044" s="53">
        <f t="shared" ref="D3044:I3045" si="594">D235+D1646</f>
        <v>37184.75</v>
      </c>
      <c r="E3044" s="53">
        <f t="shared" si="594"/>
        <v>668</v>
      </c>
      <c r="F3044" s="53">
        <f t="shared" si="594"/>
        <v>0</v>
      </c>
      <c r="G3044" s="53">
        <f t="shared" si="594"/>
        <v>0</v>
      </c>
      <c r="H3044" s="53">
        <f t="shared" si="594"/>
        <v>0</v>
      </c>
      <c r="I3044" s="53">
        <f t="shared" si="594"/>
        <v>5262.93</v>
      </c>
    </row>
    <row r="3045" spans="1:9">
      <c r="A3045" s="16" t="s">
        <v>37</v>
      </c>
      <c r="B3045" s="62" t="s">
        <v>32</v>
      </c>
      <c r="C3045" s="45">
        <f>D3045+E3045+F3045+G3045+H3045+I3045</f>
        <v>43115.68</v>
      </c>
      <c r="D3045" s="53">
        <f t="shared" si="594"/>
        <v>37184.75</v>
      </c>
      <c r="E3045" s="53">
        <f t="shared" si="594"/>
        <v>668</v>
      </c>
      <c r="F3045" s="53">
        <f t="shared" si="594"/>
        <v>0</v>
      </c>
      <c r="G3045" s="53">
        <f t="shared" si="594"/>
        <v>0</v>
      </c>
      <c r="H3045" s="53">
        <f t="shared" si="594"/>
        <v>0</v>
      </c>
      <c r="I3045" s="53">
        <f t="shared" si="594"/>
        <v>5262.93</v>
      </c>
    </row>
    <row r="3046" spans="1:9" s="20" customFormat="1" ht="25.5">
      <c r="A3046" s="271" t="s">
        <v>38</v>
      </c>
      <c r="B3046" s="54" t="s">
        <v>31</v>
      </c>
      <c r="C3046" s="64">
        <f>D3046+E3046+F3046+G3046+H3046+I3046</f>
        <v>2087.94</v>
      </c>
      <c r="D3046" s="64">
        <f t="shared" ref="D3046:I3047" si="595">D253</f>
        <v>1178.94</v>
      </c>
      <c r="E3046" s="64">
        <f t="shared" si="595"/>
        <v>909</v>
      </c>
      <c r="F3046" s="64">
        <f t="shared" si="595"/>
        <v>0</v>
      </c>
      <c r="G3046" s="64">
        <f t="shared" si="595"/>
        <v>0</v>
      </c>
      <c r="H3046" s="64">
        <f t="shared" si="595"/>
        <v>0</v>
      </c>
      <c r="I3046" s="64">
        <f t="shared" si="595"/>
        <v>0</v>
      </c>
    </row>
    <row r="3047" spans="1:9" s="20" customFormat="1">
      <c r="A3047" s="16"/>
      <c r="B3047" s="55" t="s">
        <v>32</v>
      </c>
      <c r="C3047" s="64">
        <f t="shared" ref="C3047" si="596">D3047+E3047+F3047+G3047+H3047+I3047</f>
        <v>2087.94</v>
      </c>
      <c r="D3047" s="64">
        <f t="shared" si="595"/>
        <v>1178.94</v>
      </c>
      <c r="E3047" s="64">
        <f t="shared" si="595"/>
        <v>909</v>
      </c>
      <c r="F3047" s="64">
        <f t="shared" si="595"/>
        <v>0</v>
      </c>
      <c r="G3047" s="64">
        <f t="shared" si="595"/>
        <v>0</v>
      </c>
      <c r="H3047" s="64">
        <f t="shared" si="595"/>
        <v>0</v>
      </c>
      <c r="I3047" s="64">
        <f t="shared" si="595"/>
        <v>0</v>
      </c>
    </row>
    <row r="3048" spans="1:9">
      <c r="A3048" s="19" t="s">
        <v>39</v>
      </c>
      <c r="B3048" s="3" t="s">
        <v>31</v>
      </c>
      <c r="C3048" s="45">
        <f t="shared" si="591"/>
        <v>12459.05</v>
      </c>
      <c r="D3048" s="53">
        <f t="shared" ref="D3048:I3049" si="597">D484+D612+D1652+D2766+D2131</f>
        <v>7374.84</v>
      </c>
      <c r="E3048" s="53">
        <f t="shared" si="597"/>
        <v>2724</v>
      </c>
      <c r="F3048" s="53">
        <f t="shared" si="597"/>
        <v>1730</v>
      </c>
      <c r="G3048" s="53">
        <f t="shared" si="597"/>
        <v>0</v>
      </c>
      <c r="H3048" s="53">
        <f t="shared" si="597"/>
        <v>0</v>
      </c>
      <c r="I3048" s="53">
        <f t="shared" si="597"/>
        <v>630.21</v>
      </c>
    </row>
    <row r="3049" spans="1:9">
      <c r="A3049" s="16"/>
      <c r="B3049" s="4" t="s">
        <v>32</v>
      </c>
      <c r="C3049" s="45">
        <f t="shared" si="591"/>
        <v>12459.05</v>
      </c>
      <c r="D3049" s="53">
        <f t="shared" si="597"/>
        <v>7374.84</v>
      </c>
      <c r="E3049" s="53">
        <f t="shared" si="597"/>
        <v>2724</v>
      </c>
      <c r="F3049" s="53">
        <f t="shared" si="597"/>
        <v>1730</v>
      </c>
      <c r="G3049" s="53">
        <f t="shared" si="597"/>
        <v>0</v>
      </c>
      <c r="H3049" s="53">
        <f t="shared" si="597"/>
        <v>0</v>
      </c>
      <c r="I3049" s="53">
        <f t="shared" si="597"/>
        <v>630.21</v>
      </c>
    </row>
    <row r="3050" spans="1:9">
      <c r="A3050" s="57" t="s">
        <v>49</v>
      </c>
      <c r="B3050" s="24" t="s">
        <v>31</v>
      </c>
      <c r="C3050" s="45">
        <f t="shared" si="591"/>
        <v>16476.79</v>
      </c>
      <c r="D3050" s="45">
        <f>D3052</f>
        <v>4688.3</v>
      </c>
      <c r="E3050" s="45">
        <f t="shared" ref="E3050:I3051" si="598">E3052</f>
        <v>4716</v>
      </c>
      <c r="F3050" s="45">
        <f t="shared" si="598"/>
        <v>154.67000000000007</v>
      </c>
      <c r="G3050" s="45">
        <f t="shared" si="598"/>
        <v>0</v>
      </c>
      <c r="H3050" s="45">
        <f t="shared" si="598"/>
        <v>0</v>
      </c>
      <c r="I3050" s="45">
        <f t="shared" si="598"/>
        <v>6917.82</v>
      </c>
    </row>
    <row r="3051" spans="1:9">
      <c r="A3051" s="38" t="s">
        <v>50</v>
      </c>
      <c r="B3051" s="26" t="s">
        <v>32</v>
      </c>
      <c r="C3051" s="45">
        <f t="shared" si="591"/>
        <v>16476.79</v>
      </c>
      <c r="D3051" s="45">
        <f>D3053</f>
        <v>4688.3</v>
      </c>
      <c r="E3051" s="45">
        <f t="shared" si="598"/>
        <v>4716</v>
      </c>
      <c r="F3051" s="45">
        <f t="shared" si="598"/>
        <v>154.67000000000007</v>
      </c>
      <c r="G3051" s="45">
        <f t="shared" si="598"/>
        <v>0</v>
      </c>
      <c r="H3051" s="45">
        <f t="shared" si="598"/>
        <v>0</v>
      </c>
      <c r="I3051" s="45">
        <f t="shared" si="598"/>
        <v>6917.82</v>
      </c>
    </row>
    <row r="3052" spans="1:9">
      <c r="A3052" s="19" t="s">
        <v>39</v>
      </c>
      <c r="B3052" s="3" t="s">
        <v>31</v>
      </c>
      <c r="C3052" s="52">
        <f t="shared" si="591"/>
        <v>16476.79</v>
      </c>
      <c r="D3052" s="52">
        <f t="shared" ref="D3052:I3053" si="599">D263+D1684+D2918+D2327</f>
        <v>4688.3</v>
      </c>
      <c r="E3052" s="52">
        <f t="shared" si="599"/>
        <v>4716</v>
      </c>
      <c r="F3052" s="52">
        <f t="shared" si="599"/>
        <v>154.67000000000007</v>
      </c>
      <c r="G3052" s="52">
        <f t="shared" si="599"/>
        <v>0</v>
      </c>
      <c r="H3052" s="52">
        <f t="shared" si="599"/>
        <v>0</v>
      </c>
      <c r="I3052" s="52">
        <f t="shared" si="599"/>
        <v>6917.82</v>
      </c>
    </row>
    <row r="3053" spans="1:9">
      <c r="A3053" s="16"/>
      <c r="B3053" s="4" t="s">
        <v>32</v>
      </c>
      <c r="C3053" s="52">
        <f t="shared" si="591"/>
        <v>16476.79</v>
      </c>
      <c r="D3053" s="52">
        <f t="shared" si="599"/>
        <v>4688.3</v>
      </c>
      <c r="E3053" s="52">
        <f t="shared" si="599"/>
        <v>4716</v>
      </c>
      <c r="F3053" s="52">
        <f t="shared" si="599"/>
        <v>154.67000000000007</v>
      </c>
      <c r="G3053" s="52">
        <f t="shared" si="599"/>
        <v>0</v>
      </c>
      <c r="H3053" s="52">
        <f t="shared" si="599"/>
        <v>0</v>
      </c>
      <c r="I3053" s="52">
        <f t="shared" si="599"/>
        <v>6917.82</v>
      </c>
    </row>
    <row r="3054" spans="1:9">
      <c r="A3054" s="663" t="s">
        <v>1157</v>
      </c>
      <c r="B3054" s="664"/>
      <c r="C3054" s="664"/>
      <c r="D3054" s="664"/>
      <c r="E3054" s="664"/>
      <c r="F3054" s="664"/>
      <c r="G3054" s="664"/>
      <c r="H3054" s="664"/>
      <c r="I3054" s="665"/>
    </row>
    <row r="3055" spans="1:9">
      <c r="A3055" s="7" t="s">
        <v>30</v>
      </c>
      <c r="B3055" s="162" t="s">
        <v>31</v>
      </c>
      <c r="C3055" s="45">
        <f t="shared" ref="C3055:C3062" si="600">D3055+E3055+F3055+G3055+H3055+I3055</f>
        <v>1463.1</v>
      </c>
      <c r="D3055" s="45">
        <f>D3057</f>
        <v>63.79</v>
      </c>
      <c r="E3055" s="45">
        <f t="shared" ref="E3055:I3056" si="601">E3057</f>
        <v>987</v>
      </c>
      <c r="F3055" s="45">
        <f t="shared" si="601"/>
        <v>412.31</v>
      </c>
      <c r="G3055" s="45">
        <f t="shared" si="601"/>
        <v>0</v>
      </c>
      <c r="H3055" s="45">
        <f t="shared" si="601"/>
        <v>0</v>
      </c>
      <c r="I3055" s="45">
        <f t="shared" si="601"/>
        <v>0</v>
      </c>
    </row>
    <row r="3056" spans="1:9" ht="13.5" thickBot="1">
      <c r="A3056" s="8"/>
      <c r="B3056" s="4" t="s">
        <v>32</v>
      </c>
      <c r="C3056" s="45">
        <f t="shared" si="600"/>
        <v>1463.1</v>
      </c>
      <c r="D3056" s="45">
        <f>D3058</f>
        <v>63.79</v>
      </c>
      <c r="E3056" s="45">
        <f t="shared" si="601"/>
        <v>987</v>
      </c>
      <c r="F3056" s="45">
        <f t="shared" si="601"/>
        <v>412.31</v>
      </c>
      <c r="G3056" s="45">
        <f t="shared" si="601"/>
        <v>0</v>
      </c>
      <c r="H3056" s="45">
        <f t="shared" si="601"/>
        <v>0</v>
      </c>
      <c r="I3056" s="45">
        <f t="shared" si="601"/>
        <v>0</v>
      </c>
    </row>
    <row r="3057" spans="1:13">
      <c r="A3057" s="58" t="s">
        <v>33</v>
      </c>
      <c r="B3057" s="162" t="s">
        <v>31</v>
      </c>
      <c r="C3057" s="45">
        <f t="shared" si="600"/>
        <v>1463.1</v>
      </c>
      <c r="D3057" s="45">
        <f>D3061+D3059</f>
        <v>63.79</v>
      </c>
      <c r="E3057" s="45">
        <f t="shared" ref="E3057:I3058" si="602">E3061+E3059</f>
        <v>987</v>
      </c>
      <c r="F3057" s="45">
        <f t="shared" si="602"/>
        <v>412.31</v>
      </c>
      <c r="G3057" s="45">
        <f t="shared" si="602"/>
        <v>0</v>
      </c>
      <c r="H3057" s="45">
        <f t="shared" si="602"/>
        <v>0</v>
      </c>
      <c r="I3057" s="45">
        <f t="shared" si="602"/>
        <v>0</v>
      </c>
    </row>
    <row r="3058" spans="1:13">
      <c r="A3058" s="21" t="s">
        <v>92</v>
      </c>
      <c r="B3058" s="4" t="s">
        <v>32</v>
      </c>
      <c r="C3058" s="45">
        <f t="shared" si="600"/>
        <v>1463.1</v>
      </c>
      <c r="D3058" s="45">
        <f>D3062+D3060</f>
        <v>63.79</v>
      </c>
      <c r="E3058" s="45">
        <f t="shared" si="602"/>
        <v>987</v>
      </c>
      <c r="F3058" s="45">
        <f t="shared" si="602"/>
        <v>412.31</v>
      </c>
      <c r="G3058" s="45">
        <f t="shared" si="602"/>
        <v>0</v>
      </c>
      <c r="H3058" s="45">
        <f t="shared" si="602"/>
        <v>0</v>
      </c>
      <c r="I3058" s="45">
        <f t="shared" si="602"/>
        <v>0</v>
      </c>
    </row>
    <row r="3059" spans="1:13" s="174" customFormat="1" ht="25.5">
      <c r="A3059" s="183" t="s">
        <v>51</v>
      </c>
      <c r="B3059" s="82" t="s">
        <v>31</v>
      </c>
      <c r="C3059" s="78">
        <f t="shared" si="600"/>
        <v>487</v>
      </c>
      <c r="D3059" s="78">
        <f t="shared" ref="D3059:I3060" si="603">D499</f>
        <v>0</v>
      </c>
      <c r="E3059" s="78">
        <f t="shared" si="603"/>
        <v>487</v>
      </c>
      <c r="F3059" s="78">
        <f t="shared" si="603"/>
        <v>0</v>
      </c>
      <c r="G3059" s="78">
        <f t="shared" si="603"/>
        <v>0</v>
      </c>
      <c r="H3059" s="78">
        <f t="shared" si="603"/>
        <v>0</v>
      </c>
      <c r="I3059" s="78">
        <f t="shared" si="603"/>
        <v>0</v>
      </c>
    </row>
    <row r="3060" spans="1:13" s="174" customFormat="1">
      <c r="A3060" s="67"/>
      <c r="B3060" s="86" t="s">
        <v>32</v>
      </c>
      <c r="C3060" s="78">
        <f t="shared" si="600"/>
        <v>487</v>
      </c>
      <c r="D3060" s="78">
        <f t="shared" si="603"/>
        <v>0</v>
      </c>
      <c r="E3060" s="78">
        <f t="shared" si="603"/>
        <v>487</v>
      </c>
      <c r="F3060" s="78">
        <f t="shared" si="603"/>
        <v>0</v>
      </c>
      <c r="G3060" s="78">
        <f t="shared" si="603"/>
        <v>0</v>
      </c>
      <c r="H3060" s="78">
        <f t="shared" si="603"/>
        <v>0</v>
      </c>
      <c r="I3060" s="78">
        <f t="shared" si="603"/>
        <v>0</v>
      </c>
    </row>
    <row r="3061" spans="1:13">
      <c r="A3061" s="19" t="s">
        <v>39</v>
      </c>
      <c r="B3061" s="3" t="s">
        <v>31</v>
      </c>
      <c r="C3061" s="286">
        <f t="shared" si="600"/>
        <v>976.09999999999991</v>
      </c>
      <c r="D3061" s="286">
        <f t="shared" ref="D3061:I3062" si="604">D278</f>
        <v>63.79</v>
      </c>
      <c r="E3061" s="286">
        <f t="shared" si="604"/>
        <v>500</v>
      </c>
      <c r="F3061" s="286">
        <f t="shared" si="604"/>
        <v>412.31</v>
      </c>
      <c r="G3061" s="286">
        <f t="shared" si="604"/>
        <v>0</v>
      </c>
      <c r="H3061" s="286">
        <f t="shared" si="604"/>
        <v>0</v>
      </c>
      <c r="I3061" s="286">
        <f t="shared" si="604"/>
        <v>0</v>
      </c>
    </row>
    <row r="3062" spans="1:13">
      <c r="A3062" s="16"/>
      <c r="B3062" s="4" t="s">
        <v>32</v>
      </c>
      <c r="C3062" s="286">
        <f t="shared" si="600"/>
        <v>976.09999999999991</v>
      </c>
      <c r="D3062" s="286">
        <f t="shared" si="604"/>
        <v>63.79</v>
      </c>
      <c r="E3062" s="286">
        <f t="shared" si="604"/>
        <v>500</v>
      </c>
      <c r="F3062" s="286">
        <f t="shared" si="604"/>
        <v>412.31</v>
      </c>
      <c r="G3062" s="286">
        <f t="shared" si="604"/>
        <v>0</v>
      </c>
      <c r="H3062" s="286">
        <f t="shared" si="604"/>
        <v>0</v>
      </c>
      <c r="I3062" s="286">
        <f t="shared" si="604"/>
        <v>0</v>
      </c>
    </row>
    <row r="3063" spans="1:13">
      <c r="A3063" s="660" t="s">
        <v>1158</v>
      </c>
      <c r="B3063" s="661"/>
      <c r="C3063" s="661"/>
      <c r="D3063" s="661"/>
      <c r="E3063" s="661"/>
      <c r="F3063" s="661"/>
      <c r="G3063" s="661"/>
      <c r="H3063" s="661"/>
      <c r="I3063" s="662"/>
    </row>
    <row r="3064" spans="1:13">
      <c r="A3064" s="645" t="s">
        <v>57</v>
      </c>
      <c r="B3064" s="646"/>
      <c r="C3064" s="646"/>
      <c r="D3064" s="646"/>
      <c r="E3064" s="646"/>
      <c r="F3064" s="646"/>
      <c r="G3064" s="646"/>
      <c r="H3064" s="646"/>
      <c r="I3064" s="647"/>
    </row>
    <row r="3065" spans="1:13">
      <c r="A3065" s="264" t="s">
        <v>30</v>
      </c>
      <c r="B3065" s="162" t="s">
        <v>31</v>
      </c>
      <c r="C3065" s="52">
        <f t="shared" ref="C3065:C3082" si="605">D3065+E3065+F3065+G3065+H3065+I3065</f>
        <v>1738059.0160000001</v>
      </c>
      <c r="D3065" s="72">
        <f t="shared" ref="D3065:I3066" si="606">D3067+D3090</f>
        <v>396469.79</v>
      </c>
      <c r="E3065" s="72">
        <f t="shared" si="606"/>
        <v>256031</v>
      </c>
      <c r="F3065" s="72">
        <f t="shared" si="606"/>
        <v>419605.12</v>
      </c>
      <c r="G3065" s="72">
        <f t="shared" si="606"/>
        <v>445426.13</v>
      </c>
      <c r="H3065" s="72">
        <f t="shared" si="606"/>
        <v>97495.97</v>
      </c>
      <c r="I3065" s="72">
        <f t="shared" si="606"/>
        <v>123031.00600000002</v>
      </c>
      <c r="M3065" s="265">
        <f>E3066+E3056+E3041+E3026+E3014+E3005+E2997+E2990+E2983+E2966</f>
        <v>591560.12</v>
      </c>
    </row>
    <row r="3066" spans="1:13">
      <c r="A3066" s="10"/>
      <c r="B3066" s="4" t="s">
        <v>32</v>
      </c>
      <c r="C3066" s="52">
        <f t="shared" si="605"/>
        <v>1738059.0160000001</v>
      </c>
      <c r="D3066" s="72">
        <f t="shared" si="606"/>
        <v>396469.79</v>
      </c>
      <c r="E3066" s="72">
        <f t="shared" si="606"/>
        <v>256031</v>
      </c>
      <c r="F3066" s="72">
        <f t="shared" si="606"/>
        <v>419605.12</v>
      </c>
      <c r="G3066" s="72">
        <f t="shared" si="606"/>
        <v>445426.13</v>
      </c>
      <c r="H3066" s="72">
        <f t="shared" si="606"/>
        <v>97495.97</v>
      </c>
      <c r="I3066" s="72">
        <f t="shared" si="606"/>
        <v>123031.00600000002</v>
      </c>
    </row>
    <row r="3067" spans="1:13" s="27" customFormat="1">
      <c r="A3067" s="75" t="s">
        <v>63</v>
      </c>
      <c r="B3067" s="24" t="s">
        <v>31</v>
      </c>
      <c r="C3067" s="72">
        <f t="shared" si="605"/>
        <v>1633191.6360000002</v>
      </c>
      <c r="D3067" s="72">
        <f>D3069+D3071+D3073</f>
        <v>300567.37</v>
      </c>
      <c r="E3067" s="72">
        <f t="shared" ref="E3067:I3068" si="607">E3069+E3071+E3073</f>
        <v>247678</v>
      </c>
      <c r="F3067" s="72">
        <f t="shared" si="607"/>
        <v>419605.12</v>
      </c>
      <c r="G3067" s="72">
        <f t="shared" si="607"/>
        <v>445426.13</v>
      </c>
      <c r="H3067" s="72">
        <f t="shared" si="607"/>
        <v>97495.97</v>
      </c>
      <c r="I3067" s="72">
        <f t="shared" si="607"/>
        <v>122419.04600000002</v>
      </c>
    </row>
    <row r="3068" spans="1:13" s="27" customFormat="1">
      <c r="A3068" s="80" t="s">
        <v>90</v>
      </c>
      <c r="B3068" s="26" t="s">
        <v>32</v>
      </c>
      <c r="C3068" s="72">
        <f t="shared" si="605"/>
        <v>1633191.6360000002</v>
      </c>
      <c r="D3068" s="72">
        <f>D3070+D3072+D3074</f>
        <v>300567.37</v>
      </c>
      <c r="E3068" s="72">
        <f t="shared" si="607"/>
        <v>247678</v>
      </c>
      <c r="F3068" s="72">
        <f t="shared" si="607"/>
        <v>419605.12</v>
      </c>
      <c r="G3068" s="72">
        <f t="shared" si="607"/>
        <v>445426.13</v>
      </c>
      <c r="H3068" s="72">
        <f t="shared" si="607"/>
        <v>97495.97</v>
      </c>
      <c r="I3068" s="72">
        <f t="shared" si="607"/>
        <v>122419.04600000002</v>
      </c>
    </row>
    <row r="3069" spans="1:13" s="174" customFormat="1" ht="25.5">
      <c r="A3069" s="183" t="s">
        <v>51</v>
      </c>
      <c r="B3069" s="82" t="s">
        <v>31</v>
      </c>
      <c r="C3069" s="78">
        <f t="shared" si="605"/>
        <v>740475</v>
      </c>
      <c r="D3069" s="78">
        <f t="shared" ref="D3069:I3070" si="608">D292</f>
        <v>2764</v>
      </c>
      <c r="E3069" s="78">
        <f t="shared" si="608"/>
        <v>184429</v>
      </c>
      <c r="F3069" s="78">
        <f t="shared" si="608"/>
        <v>234428</v>
      </c>
      <c r="G3069" s="78">
        <f t="shared" si="608"/>
        <v>234428</v>
      </c>
      <c r="H3069" s="78">
        <f t="shared" si="608"/>
        <v>84426</v>
      </c>
      <c r="I3069" s="78">
        <f t="shared" si="608"/>
        <v>0</v>
      </c>
    </row>
    <row r="3070" spans="1:13" s="174" customFormat="1">
      <c r="A3070" s="67"/>
      <c r="B3070" s="86" t="s">
        <v>32</v>
      </c>
      <c r="C3070" s="78">
        <f t="shared" si="605"/>
        <v>740475</v>
      </c>
      <c r="D3070" s="78">
        <f t="shared" si="608"/>
        <v>2764</v>
      </c>
      <c r="E3070" s="78">
        <f t="shared" si="608"/>
        <v>184429</v>
      </c>
      <c r="F3070" s="78">
        <f t="shared" si="608"/>
        <v>234428</v>
      </c>
      <c r="G3070" s="78">
        <f t="shared" si="608"/>
        <v>234428</v>
      </c>
      <c r="H3070" s="78">
        <f t="shared" si="608"/>
        <v>84426</v>
      </c>
      <c r="I3070" s="78">
        <f t="shared" si="608"/>
        <v>0</v>
      </c>
    </row>
    <row r="3071" spans="1:13" s="210" customFormat="1">
      <c r="A3071" s="17" t="s">
        <v>36</v>
      </c>
      <c r="B3071" s="29" t="s">
        <v>31</v>
      </c>
      <c r="C3071" s="53">
        <f t="shared" si="605"/>
        <v>186276</v>
      </c>
      <c r="D3071" s="72">
        <f t="shared" ref="D3071:I3072" si="609">D298+D2370</f>
        <v>186276</v>
      </c>
      <c r="E3071" s="72">
        <f t="shared" si="609"/>
        <v>0</v>
      </c>
      <c r="F3071" s="72">
        <f t="shared" si="609"/>
        <v>0</v>
      </c>
      <c r="G3071" s="72">
        <f t="shared" si="609"/>
        <v>0</v>
      </c>
      <c r="H3071" s="72">
        <f t="shared" si="609"/>
        <v>0</v>
      </c>
      <c r="I3071" s="72">
        <f t="shared" si="609"/>
        <v>0</v>
      </c>
    </row>
    <row r="3072" spans="1:13" s="210" customFormat="1">
      <c r="A3072" s="16" t="s">
        <v>37</v>
      </c>
      <c r="B3072" s="26" t="s">
        <v>32</v>
      </c>
      <c r="C3072" s="72">
        <f t="shared" si="605"/>
        <v>186276</v>
      </c>
      <c r="D3072" s="72">
        <f t="shared" si="609"/>
        <v>186276</v>
      </c>
      <c r="E3072" s="72">
        <f t="shared" si="609"/>
        <v>0</v>
      </c>
      <c r="F3072" s="72">
        <f t="shared" si="609"/>
        <v>0</v>
      </c>
      <c r="G3072" s="72">
        <f t="shared" si="609"/>
        <v>0</v>
      </c>
      <c r="H3072" s="72">
        <f t="shared" si="609"/>
        <v>0</v>
      </c>
      <c r="I3072" s="72">
        <f t="shared" si="609"/>
        <v>0</v>
      </c>
    </row>
    <row r="3073" spans="1:9">
      <c r="A3073" s="19" t="s">
        <v>39</v>
      </c>
      <c r="B3073" s="3" t="s">
        <v>31</v>
      </c>
      <c r="C3073" s="45">
        <f t="shared" si="605"/>
        <v>706440.63599999994</v>
      </c>
      <c r="D3073" s="45">
        <f t="shared" ref="D3073:I3074" si="610">D312+D508+D1739+D2374+D2955</f>
        <v>111527.37</v>
      </c>
      <c r="E3073" s="45">
        <f t="shared" si="610"/>
        <v>63248.999999999993</v>
      </c>
      <c r="F3073" s="45">
        <f t="shared" si="610"/>
        <v>185177.12000000002</v>
      </c>
      <c r="G3073" s="45">
        <f t="shared" si="610"/>
        <v>210998.13000000003</v>
      </c>
      <c r="H3073" s="45">
        <f t="shared" si="610"/>
        <v>13069.970000000001</v>
      </c>
      <c r="I3073" s="45">
        <f t="shared" si="610"/>
        <v>122419.04600000002</v>
      </c>
    </row>
    <row r="3074" spans="1:9">
      <c r="A3074" s="16"/>
      <c r="B3074" s="4" t="s">
        <v>32</v>
      </c>
      <c r="C3074" s="45">
        <f t="shared" si="605"/>
        <v>706440.63599999994</v>
      </c>
      <c r="D3074" s="45">
        <f t="shared" si="610"/>
        <v>111527.37</v>
      </c>
      <c r="E3074" s="45">
        <f t="shared" si="610"/>
        <v>63248.999999999993</v>
      </c>
      <c r="F3074" s="45">
        <f t="shared" si="610"/>
        <v>185177.12000000002</v>
      </c>
      <c r="G3074" s="45">
        <f t="shared" si="610"/>
        <v>210998.13000000003</v>
      </c>
      <c r="H3074" s="45">
        <f t="shared" si="610"/>
        <v>13069.970000000001</v>
      </c>
      <c r="I3074" s="45">
        <f t="shared" si="610"/>
        <v>122419.04600000002</v>
      </c>
    </row>
    <row r="3075" spans="1:9" ht="0.75" customHeight="1">
      <c r="A3075" s="34" t="s">
        <v>1159</v>
      </c>
      <c r="B3075" s="29" t="s">
        <v>31</v>
      </c>
      <c r="C3075" s="52" t="e">
        <f t="shared" si="605"/>
        <v>#REF!</v>
      </c>
      <c r="D3075" s="72" t="e">
        <f>#REF!</f>
        <v>#REF!</v>
      </c>
      <c r="E3075" s="72" t="e">
        <f>#REF!</f>
        <v>#REF!</v>
      </c>
      <c r="F3075" s="72" t="e">
        <f>#REF!</f>
        <v>#REF!</v>
      </c>
      <c r="G3075" s="72" t="e">
        <f>#REF!</f>
        <v>#REF!</v>
      </c>
      <c r="H3075" s="72" t="e">
        <f>#REF!</f>
        <v>#REF!</v>
      </c>
      <c r="I3075" s="72" t="e">
        <f>#REF!</f>
        <v>#REF!</v>
      </c>
    </row>
    <row r="3076" spans="1:9" hidden="1">
      <c r="A3076" s="67" t="s">
        <v>37</v>
      </c>
      <c r="B3076" s="29" t="s">
        <v>32</v>
      </c>
      <c r="C3076" s="52" t="e">
        <f t="shared" si="605"/>
        <v>#REF!</v>
      </c>
      <c r="D3076" s="72" t="e">
        <f>#REF!</f>
        <v>#REF!</v>
      </c>
      <c r="E3076" s="72" t="e">
        <f>#REF!</f>
        <v>#REF!</v>
      </c>
      <c r="F3076" s="72" t="e">
        <f>#REF!</f>
        <v>#REF!</v>
      </c>
      <c r="G3076" s="72" t="e">
        <f>#REF!</f>
        <v>#REF!</v>
      </c>
      <c r="H3076" s="72" t="e">
        <f>#REF!</f>
        <v>#REF!</v>
      </c>
      <c r="I3076" s="72" t="e">
        <f>#REF!</f>
        <v>#REF!</v>
      </c>
    </row>
    <row r="3077" spans="1:9" hidden="1">
      <c r="A3077" s="19" t="s">
        <v>39</v>
      </c>
      <c r="B3077" s="3" t="s">
        <v>31</v>
      </c>
      <c r="C3077" s="52" t="e">
        <f t="shared" si="605"/>
        <v>#REF!</v>
      </c>
      <c r="D3077" s="72" t="e">
        <f>D312+D508+#REF!+D2374+D2938+#REF!</f>
        <v>#REF!</v>
      </c>
      <c r="E3077" s="72" t="e">
        <f>E312+E508+#REF!+E2374+E2938+#REF!</f>
        <v>#REF!</v>
      </c>
      <c r="F3077" s="72" t="e">
        <f>F312+F508+#REF!+F2374+F2938+#REF!</f>
        <v>#REF!</v>
      </c>
      <c r="G3077" s="72" t="e">
        <f>G312+G508+#REF!+G2374+G2938+#REF!</f>
        <v>#REF!</v>
      </c>
      <c r="H3077" s="72" t="e">
        <f>H312+H508+#REF!+H2374+H2938+#REF!</f>
        <v>#REF!</v>
      </c>
      <c r="I3077" s="72" t="e">
        <f>I312+I508+#REF!+I2374+I2938+#REF!</f>
        <v>#REF!</v>
      </c>
    </row>
    <row r="3078" spans="1:9" hidden="1">
      <c r="A3078" s="16"/>
      <c r="B3078" s="4" t="s">
        <v>32</v>
      </c>
      <c r="C3078" s="52" t="e">
        <f t="shared" si="605"/>
        <v>#REF!</v>
      </c>
      <c r="D3078" s="72" t="e">
        <f>D313+D509+#REF!+D2375+D2939+#REF!</f>
        <v>#REF!</v>
      </c>
      <c r="E3078" s="72" t="e">
        <f>E313+E509+#REF!+E2375+E2939+#REF!</f>
        <v>#REF!</v>
      </c>
      <c r="F3078" s="72" t="e">
        <f>F313+F509+#REF!+F2375+F2939+#REF!</f>
        <v>#REF!</v>
      </c>
      <c r="G3078" s="72" t="e">
        <f>G313+G509+#REF!+G2375+G2939+#REF!</f>
        <v>#REF!</v>
      </c>
      <c r="H3078" s="72" t="e">
        <f>H313+H509+#REF!+H2375+H2939+#REF!</f>
        <v>#REF!</v>
      </c>
      <c r="I3078" s="72" t="e">
        <f>I313+I509+#REF!+I2375+I2939+#REF!</f>
        <v>#REF!</v>
      </c>
    </row>
    <row r="3079" spans="1:9" hidden="1">
      <c r="A3079" s="14" t="s">
        <v>49</v>
      </c>
      <c r="B3079" s="24" t="s">
        <v>31</v>
      </c>
      <c r="C3079" s="52" t="e">
        <f t="shared" si="605"/>
        <v>#REF!</v>
      </c>
      <c r="D3079" s="52" t="e">
        <f>D3081</f>
        <v>#REF!</v>
      </c>
      <c r="E3079" s="52" t="e">
        <f t="shared" ref="E3079:I3080" si="611">E3081</f>
        <v>#REF!</v>
      </c>
      <c r="F3079" s="52" t="e">
        <f t="shared" si="611"/>
        <v>#REF!</v>
      </c>
      <c r="G3079" s="52" t="e">
        <f t="shared" si="611"/>
        <v>#REF!</v>
      </c>
      <c r="H3079" s="52" t="e">
        <f t="shared" si="611"/>
        <v>#REF!</v>
      </c>
      <c r="I3079" s="52" t="e">
        <f t="shared" si="611"/>
        <v>#REF!</v>
      </c>
    </row>
    <row r="3080" spans="1:9" hidden="1">
      <c r="A3080" s="12" t="s">
        <v>50</v>
      </c>
      <c r="B3080" s="35" t="s">
        <v>32</v>
      </c>
      <c r="C3080" s="52" t="e">
        <f t="shared" si="605"/>
        <v>#REF!</v>
      </c>
      <c r="D3080" s="52" t="e">
        <f>D3082</f>
        <v>#REF!</v>
      </c>
      <c r="E3080" s="52" t="e">
        <f t="shared" si="611"/>
        <v>#REF!</v>
      </c>
      <c r="F3080" s="52" t="e">
        <f t="shared" si="611"/>
        <v>#REF!</v>
      </c>
      <c r="G3080" s="52" t="e">
        <f t="shared" si="611"/>
        <v>#REF!</v>
      </c>
      <c r="H3080" s="52" t="e">
        <f t="shared" si="611"/>
        <v>#REF!</v>
      </c>
      <c r="I3080" s="52" t="e">
        <f t="shared" si="611"/>
        <v>#REF!</v>
      </c>
    </row>
    <row r="3081" spans="1:9" hidden="1">
      <c r="A3081" s="19" t="s">
        <v>39</v>
      </c>
      <c r="B3081" s="3" t="s">
        <v>31</v>
      </c>
      <c r="C3081" s="52" t="e">
        <f t="shared" si="605"/>
        <v>#REF!</v>
      </c>
      <c r="D3081" s="52" t="e">
        <f>#REF!</f>
        <v>#REF!</v>
      </c>
      <c r="E3081" s="52" t="e">
        <f>#REF!</f>
        <v>#REF!</v>
      </c>
      <c r="F3081" s="52" t="e">
        <f>#REF!</f>
        <v>#REF!</v>
      </c>
      <c r="G3081" s="52" t="e">
        <f>#REF!</f>
        <v>#REF!</v>
      </c>
      <c r="H3081" s="52" t="e">
        <f>#REF!</f>
        <v>#REF!</v>
      </c>
      <c r="I3081" s="52" t="e">
        <f>#REF!</f>
        <v>#REF!</v>
      </c>
    </row>
    <row r="3082" spans="1:9" hidden="1">
      <c r="A3082" s="16"/>
      <c r="B3082" s="4" t="s">
        <v>32</v>
      </c>
      <c r="C3082" s="52" t="e">
        <f t="shared" si="605"/>
        <v>#REF!</v>
      </c>
      <c r="D3082" s="52" t="e">
        <f>#REF!</f>
        <v>#REF!</v>
      </c>
      <c r="E3082" s="52" t="e">
        <f>#REF!</f>
        <v>#REF!</v>
      </c>
      <c r="F3082" s="52" t="e">
        <f>#REF!</f>
        <v>#REF!</v>
      </c>
      <c r="G3082" s="52" t="e">
        <f>#REF!</f>
        <v>#REF!</v>
      </c>
      <c r="H3082" s="52" t="e">
        <f>#REF!</f>
        <v>#REF!</v>
      </c>
      <c r="I3082" s="52" t="e">
        <f>#REF!</f>
        <v>#REF!</v>
      </c>
    </row>
    <row r="3083" spans="1:9" hidden="1">
      <c r="A3083" s="648" t="s">
        <v>1160</v>
      </c>
      <c r="B3083" s="649"/>
      <c r="C3083" s="649"/>
      <c r="D3083" s="649"/>
      <c r="E3083" s="649"/>
      <c r="F3083" s="649"/>
      <c r="G3083" s="649"/>
      <c r="H3083" s="649"/>
      <c r="I3083" s="650"/>
    </row>
    <row r="3084" spans="1:9" hidden="1">
      <c r="A3084" s="36" t="s">
        <v>57</v>
      </c>
      <c r="B3084" s="24" t="s">
        <v>31</v>
      </c>
      <c r="C3084" s="52" t="e">
        <f t="shared" ref="C3084:C3095" si="612">D3084+E3084+F3084+G3084+H3084+I3084</f>
        <v>#REF!</v>
      </c>
      <c r="D3084" s="52" t="e">
        <f t="shared" ref="D3084:I3087" si="613">D3086</f>
        <v>#REF!</v>
      </c>
      <c r="E3084" s="64" t="e">
        <f t="shared" si="613"/>
        <v>#REF!</v>
      </c>
      <c r="F3084" s="52" t="e">
        <f t="shared" si="613"/>
        <v>#REF!</v>
      </c>
      <c r="G3084" s="52" t="e">
        <f t="shared" si="613"/>
        <v>#REF!</v>
      </c>
      <c r="H3084" s="52" t="e">
        <f t="shared" si="613"/>
        <v>#REF!</v>
      </c>
      <c r="I3084" s="52" t="e">
        <f t="shared" si="613"/>
        <v>#REF!</v>
      </c>
    </row>
    <row r="3085" spans="1:9" hidden="1">
      <c r="A3085" s="37" t="s">
        <v>90</v>
      </c>
      <c r="B3085" s="26" t="s">
        <v>32</v>
      </c>
      <c r="C3085" s="52" t="e">
        <f t="shared" si="612"/>
        <v>#REF!</v>
      </c>
      <c r="D3085" s="52" t="e">
        <f t="shared" si="613"/>
        <v>#REF!</v>
      </c>
      <c r="E3085" s="64" t="e">
        <f t="shared" si="613"/>
        <v>#REF!</v>
      </c>
      <c r="F3085" s="52" t="e">
        <f t="shared" si="613"/>
        <v>#REF!</v>
      </c>
      <c r="G3085" s="52" t="e">
        <f t="shared" si="613"/>
        <v>#REF!</v>
      </c>
      <c r="H3085" s="52" t="e">
        <f t="shared" si="613"/>
        <v>#REF!</v>
      </c>
      <c r="I3085" s="52" t="e">
        <f t="shared" si="613"/>
        <v>#REF!</v>
      </c>
    </row>
    <row r="3086" spans="1:9" hidden="1">
      <c r="A3086" s="57" t="s">
        <v>49</v>
      </c>
      <c r="B3086" s="24" t="s">
        <v>31</v>
      </c>
      <c r="C3086" s="52" t="e">
        <f t="shared" si="612"/>
        <v>#REF!</v>
      </c>
      <c r="D3086" s="52" t="e">
        <f>D3088</f>
        <v>#REF!</v>
      </c>
      <c r="E3086" s="52" t="e">
        <f t="shared" si="613"/>
        <v>#REF!</v>
      </c>
      <c r="F3086" s="52" t="e">
        <f t="shared" si="613"/>
        <v>#REF!</v>
      </c>
      <c r="G3086" s="52" t="e">
        <f t="shared" si="613"/>
        <v>#REF!</v>
      </c>
      <c r="H3086" s="52" t="e">
        <f t="shared" si="613"/>
        <v>#REF!</v>
      </c>
      <c r="I3086" s="52" t="e">
        <f t="shared" si="613"/>
        <v>#REF!</v>
      </c>
    </row>
    <row r="3087" spans="1:9" hidden="1">
      <c r="A3087" s="38" t="s">
        <v>50</v>
      </c>
      <c r="B3087" s="26" t="s">
        <v>32</v>
      </c>
      <c r="C3087" s="52" t="e">
        <f t="shared" si="612"/>
        <v>#REF!</v>
      </c>
      <c r="D3087" s="52" t="e">
        <f>D3089</f>
        <v>#REF!</v>
      </c>
      <c r="E3087" s="52" t="e">
        <f t="shared" si="613"/>
        <v>#REF!</v>
      </c>
      <c r="F3087" s="52" t="e">
        <f t="shared" si="613"/>
        <v>#REF!</v>
      </c>
      <c r="G3087" s="52" t="e">
        <f t="shared" si="613"/>
        <v>#REF!</v>
      </c>
      <c r="H3087" s="52" t="e">
        <f t="shared" si="613"/>
        <v>#REF!</v>
      </c>
      <c r="I3087" s="52" t="e">
        <f t="shared" si="613"/>
        <v>#REF!</v>
      </c>
    </row>
    <row r="3088" spans="1:9" hidden="1">
      <c r="A3088" s="19" t="s">
        <v>39</v>
      </c>
      <c r="B3088" s="3" t="s">
        <v>31</v>
      </c>
      <c r="C3088" s="52" t="e">
        <f t="shared" si="612"/>
        <v>#REF!</v>
      </c>
      <c r="D3088" s="52" t="e">
        <f>#REF!</f>
        <v>#REF!</v>
      </c>
      <c r="E3088" s="52" t="e">
        <f>#REF!</f>
        <v>#REF!</v>
      </c>
      <c r="F3088" s="52" t="e">
        <f>#REF!</f>
        <v>#REF!</v>
      </c>
      <c r="G3088" s="52" t="e">
        <f>#REF!</f>
        <v>#REF!</v>
      </c>
      <c r="H3088" s="52" t="e">
        <f>#REF!</f>
        <v>#REF!</v>
      </c>
      <c r="I3088" s="52" t="e">
        <f>#REF!</f>
        <v>#REF!</v>
      </c>
    </row>
    <row r="3089" spans="1:9" ht="12" hidden="1" customHeight="1">
      <c r="A3089" s="16"/>
      <c r="B3089" s="4" t="s">
        <v>32</v>
      </c>
      <c r="C3089" s="52" t="e">
        <f t="shared" si="612"/>
        <v>#REF!</v>
      </c>
      <c r="D3089" s="52" t="e">
        <f>#REF!</f>
        <v>#REF!</v>
      </c>
      <c r="E3089" s="52" t="e">
        <f>#REF!</f>
        <v>#REF!</v>
      </c>
      <c r="F3089" s="52" t="e">
        <f>#REF!</f>
        <v>#REF!</v>
      </c>
      <c r="G3089" s="52" t="e">
        <f>#REF!</f>
        <v>#REF!</v>
      </c>
      <c r="H3089" s="52" t="e">
        <f>#REF!</f>
        <v>#REF!</v>
      </c>
      <c r="I3089" s="52" t="e">
        <f>#REF!</f>
        <v>#REF!</v>
      </c>
    </row>
    <row r="3090" spans="1:9" s="20" customFormat="1">
      <c r="A3090" s="288" t="s">
        <v>46</v>
      </c>
      <c r="B3090" s="59" t="s">
        <v>31</v>
      </c>
      <c r="C3090" s="64">
        <f t="shared" si="612"/>
        <v>104867.38</v>
      </c>
      <c r="D3090" s="64">
        <f>D3092+D3094</f>
        <v>95902.42</v>
      </c>
      <c r="E3090" s="64">
        <f t="shared" ref="E3090:I3091" si="614">E3092+E3094</f>
        <v>8353</v>
      </c>
      <c r="F3090" s="64">
        <f t="shared" si="614"/>
        <v>0</v>
      </c>
      <c r="G3090" s="64">
        <f t="shared" si="614"/>
        <v>0</v>
      </c>
      <c r="H3090" s="64">
        <f t="shared" si="614"/>
        <v>0</v>
      </c>
      <c r="I3090" s="64">
        <f t="shared" si="614"/>
        <v>611.96</v>
      </c>
    </row>
    <row r="3091" spans="1:9" s="20" customFormat="1">
      <c r="A3091" s="12" t="s">
        <v>34</v>
      </c>
      <c r="B3091" s="62" t="s">
        <v>32</v>
      </c>
      <c r="C3091" s="64">
        <f t="shared" si="612"/>
        <v>104867.38</v>
      </c>
      <c r="D3091" s="64">
        <f>D3093+D3095</f>
        <v>95902.42</v>
      </c>
      <c r="E3091" s="64">
        <f t="shared" si="614"/>
        <v>8353</v>
      </c>
      <c r="F3091" s="64">
        <f t="shared" si="614"/>
        <v>0</v>
      </c>
      <c r="G3091" s="64">
        <f t="shared" si="614"/>
        <v>0</v>
      </c>
      <c r="H3091" s="64">
        <f t="shared" si="614"/>
        <v>0</v>
      </c>
      <c r="I3091" s="64">
        <f t="shared" si="614"/>
        <v>611.96</v>
      </c>
    </row>
    <row r="3092" spans="1:9" s="20" customFormat="1">
      <c r="A3092" s="17" t="s">
        <v>36</v>
      </c>
      <c r="B3092" s="54" t="s">
        <v>31</v>
      </c>
      <c r="C3092" s="64">
        <f t="shared" si="612"/>
        <v>30448</v>
      </c>
      <c r="D3092" s="64">
        <f t="shared" ref="D3092:I3093" si="615">D306</f>
        <v>30448</v>
      </c>
      <c r="E3092" s="64">
        <f t="shared" si="615"/>
        <v>0</v>
      </c>
      <c r="F3092" s="64">
        <f t="shared" si="615"/>
        <v>0</v>
      </c>
      <c r="G3092" s="64">
        <f t="shared" si="615"/>
        <v>0</v>
      </c>
      <c r="H3092" s="64">
        <f t="shared" si="615"/>
        <v>0</v>
      </c>
      <c r="I3092" s="64">
        <f t="shared" si="615"/>
        <v>0</v>
      </c>
    </row>
    <row r="3093" spans="1:9" s="20" customFormat="1">
      <c r="A3093" s="16" t="s">
        <v>37</v>
      </c>
      <c r="B3093" s="55" t="s">
        <v>32</v>
      </c>
      <c r="C3093" s="64">
        <f t="shared" si="612"/>
        <v>30448</v>
      </c>
      <c r="D3093" s="64">
        <f t="shared" si="615"/>
        <v>30448</v>
      </c>
      <c r="E3093" s="64">
        <f t="shared" si="615"/>
        <v>0</v>
      </c>
      <c r="F3093" s="64">
        <f t="shared" si="615"/>
        <v>0</v>
      </c>
      <c r="G3093" s="64">
        <f t="shared" si="615"/>
        <v>0</v>
      </c>
      <c r="H3093" s="64">
        <f t="shared" si="615"/>
        <v>0</v>
      </c>
      <c r="I3093" s="64">
        <f t="shared" si="615"/>
        <v>0</v>
      </c>
    </row>
    <row r="3094" spans="1:9">
      <c r="A3094" s="19" t="s">
        <v>39</v>
      </c>
      <c r="B3094" s="3" t="s">
        <v>31</v>
      </c>
      <c r="C3094" s="45">
        <f t="shared" si="612"/>
        <v>74419.38</v>
      </c>
      <c r="D3094" s="45">
        <f t="shared" ref="D3094:I3095" si="616">D386+D532</f>
        <v>65454.42</v>
      </c>
      <c r="E3094" s="45">
        <f t="shared" si="616"/>
        <v>8353</v>
      </c>
      <c r="F3094" s="45">
        <f t="shared" si="616"/>
        <v>0</v>
      </c>
      <c r="G3094" s="45">
        <f t="shared" si="616"/>
        <v>0</v>
      </c>
      <c r="H3094" s="45">
        <f t="shared" si="616"/>
        <v>0</v>
      </c>
      <c r="I3094" s="45">
        <f t="shared" si="616"/>
        <v>611.96</v>
      </c>
    </row>
    <row r="3095" spans="1:9">
      <c r="A3095" s="16"/>
      <c r="B3095" s="4" t="s">
        <v>32</v>
      </c>
      <c r="C3095" s="45">
        <f t="shared" si="612"/>
        <v>74419.38</v>
      </c>
      <c r="D3095" s="45">
        <f t="shared" si="616"/>
        <v>65454.42</v>
      </c>
      <c r="E3095" s="45">
        <f t="shared" si="616"/>
        <v>8353</v>
      </c>
      <c r="F3095" s="45">
        <f t="shared" si="616"/>
        <v>0</v>
      </c>
      <c r="G3095" s="45">
        <f t="shared" si="616"/>
        <v>0</v>
      </c>
      <c r="H3095" s="45">
        <f t="shared" si="616"/>
        <v>0</v>
      </c>
      <c r="I3095" s="45">
        <f t="shared" si="616"/>
        <v>611.96</v>
      </c>
    </row>
    <row r="3096" spans="1:9">
      <c r="A3096" s="97"/>
      <c r="C3096" s="372"/>
      <c r="D3096" s="372"/>
      <c r="E3096" s="372"/>
      <c r="F3096" s="372"/>
      <c r="G3096" s="372"/>
      <c r="H3096" s="372"/>
      <c r="I3096" s="372"/>
    </row>
    <row r="3097" spans="1:9">
      <c r="A3097" s="97"/>
      <c r="C3097" s="372"/>
      <c r="D3097" s="372"/>
      <c r="E3097" s="372"/>
      <c r="F3097" s="372"/>
      <c r="G3097" s="372"/>
      <c r="H3097" s="372"/>
      <c r="I3097" s="372"/>
    </row>
    <row r="3098" spans="1:9">
      <c r="A3098" s="97"/>
      <c r="C3098" s="372"/>
      <c r="D3098" s="372"/>
      <c r="E3098" s="372"/>
      <c r="F3098" s="372"/>
      <c r="G3098" s="372"/>
      <c r="H3098" s="372"/>
      <c r="I3098" s="372"/>
    </row>
    <row r="3099" spans="1:9">
      <c r="A3099" s="97"/>
      <c r="C3099" s="372"/>
      <c r="D3099" s="372"/>
      <c r="E3099" s="372"/>
      <c r="F3099" s="372"/>
      <c r="G3099" s="372"/>
      <c r="H3099" s="372"/>
      <c r="I3099" s="372"/>
    </row>
    <row r="3100" spans="1:9">
      <c r="A3100" s="97"/>
      <c r="C3100" s="372"/>
      <c r="D3100" s="372"/>
      <c r="E3100" s="372"/>
      <c r="F3100" s="372"/>
      <c r="G3100" s="372"/>
      <c r="H3100" s="372"/>
      <c r="I3100" s="372"/>
    </row>
    <row r="3101" spans="1:9" ht="14.25" customHeight="1">
      <c r="A3101" s="164" t="s">
        <v>1161</v>
      </c>
      <c r="B3101" s="651" t="s">
        <v>1162</v>
      </c>
      <c r="C3101" s="651"/>
      <c r="D3101" s="651"/>
      <c r="E3101" s="652"/>
      <c r="F3101" s="652"/>
      <c r="G3101" s="652"/>
      <c r="H3101" s="652"/>
      <c r="I3101" s="652"/>
    </row>
    <row r="3102" spans="1:9">
      <c r="A3102" s="94" t="s">
        <v>1163</v>
      </c>
      <c r="B3102" s="653" t="s">
        <v>1164</v>
      </c>
      <c r="C3102" s="653"/>
      <c r="D3102" s="653"/>
      <c r="E3102" s="654"/>
      <c r="F3102" s="654"/>
      <c r="G3102" s="654"/>
      <c r="H3102" s="654"/>
      <c r="I3102" s="654"/>
    </row>
    <row r="3103" spans="1:9">
      <c r="A3103" s="396" t="s">
        <v>1165</v>
      </c>
      <c r="B3103" s="655" t="s">
        <v>1166</v>
      </c>
      <c r="C3103" s="656"/>
      <c r="D3103" s="656"/>
      <c r="E3103" s="860"/>
      <c r="F3103" s="860"/>
      <c r="G3103" s="860"/>
      <c r="H3103" s="860"/>
      <c r="I3103" s="860"/>
    </row>
    <row r="3104" spans="1:9">
      <c r="A3104" s="396"/>
      <c r="B3104" s="397"/>
      <c r="C3104" s="6"/>
    </row>
    <row r="3105" spans="1:19">
      <c r="A3105" s="396"/>
      <c r="B3105" s="397"/>
      <c r="C3105" s="6"/>
    </row>
    <row r="3106" spans="1:19">
      <c r="A3106" s="396"/>
      <c r="B3106" s="397"/>
      <c r="C3106" s="6"/>
    </row>
    <row r="3107" spans="1:19">
      <c r="A3107" s="396"/>
      <c r="B3107" s="397"/>
      <c r="C3107" s="6"/>
    </row>
    <row r="3108" spans="1:19" ht="12.75" customHeight="1">
      <c r="A3108" s="639" t="s">
        <v>1167</v>
      </c>
      <c r="B3108" s="639"/>
      <c r="C3108" s="20"/>
      <c r="D3108"/>
      <c r="F3108" s="640"/>
      <c r="G3108" s="640"/>
    </row>
    <row r="3109" spans="1:19">
      <c r="A3109" s="639" t="s">
        <v>1168</v>
      </c>
      <c r="B3109" s="639"/>
      <c r="C3109" s="396"/>
      <c r="D3109"/>
      <c r="F3109" s="640"/>
      <c r="G3109" s="640"/>
    </row>
    <row r="3110" spans="1:19">
      <c r="A3110" s="396"/>
      <c r="B3110"/>
      <c r="D3110"/>
      <c r="F3110" s="396"/>
      <c r="G3110" s="396"/>
    </row>
    <row r="3111" spans="1:19">
      <c r="A3111" s="396"/>
      <c r="B3111"/>
      <c r="D3111"/>
      <c r="F3111" s="396"/>
      <c r="G3111" s="640"/>
      <c r="H3111" s="640"/>
      <c r="I3111" s="640"/>
    </row>
    <row r="3112" spans="1:19">
      <c r="G3112" s="640"/>
      <c r="H3112" s="640"/>
      <c r="I3112" s="640"/>
    </row>
    <row r="3113" spans="1:19">
      <c r="G3113" s="640"/>
      <c r="H3113" s="640"/>
      <c r="I3113" s="640"/>
    </row>
    <row r="3114" spans="1:19" s="6" customFormat="1">
      <c r="A3114" s="20"/>
      <c r="C3114"/>
      <c r="E3114"/>
      <c r="F3114"/>
      <c r="G3114"/>
      <c r="H3114"/>
      <c r="I3114"/>
      <c r="J3114"/>
      <c r="K3114"/>
      <c r="L3114"/>
      <c r="M3114"/>
      <c r="N3114"/>
      <c r="O3114"/>
      <c r="P3114"/>
      <c r="Q3114"/>
      <c r="R3114"/>
      <c r="S3114"/>
    </row>
    <row r="3115" spans="1:19" s="6" customFormat="1">
      <c r="A3115" s="20"/>
      <c r="C3115"/>
      <c r="E3115"/>
      <c r="F3115"/>
      <c r="G3115"/>
      <c r="H3115"/>
      <c r="I3115"/>
      <c r="J3115"/>
      <c r="K3115"/>
      <c r="L3115"/>
      <c r="M3115"/>
      <c r="N3115"/>
      <c r="O3115"/>
      <c r="P3115"/>
      <c r="Q3115"/>
      <c r="R3115"/>
      <c r="S3115"/>
    </row>
  </sheetData>
  <mergeCells count="293">
    <mergeCell ref="A11:I11"/>
    <mergeCell ref="F13:I13"/>
    <mergeCell ref="F14:I14"/>
    <mergeCell ref="F15:I15"/>
    <mergeCell ref="A17:I17"/>
    <mergeCell ref="A18:I18"/>
    <mergeCell ref="F1:I1"/>
    <mergeCell ref="A3:I3"/>
    <mergeCell ref="A4:I4"/>
    <mergeCell ref="A5:I5"/>
    <mergeCell ref="A9:I9"/>
    <mergeCell ref="A10:I10"/>
    <mergeCell ref="A78:I78"/>
    <mergeCell ref="A79:I79"/>
    <mergeCell ref="A112:I112"/>
    <mergeCell ref="A113:I113"/>
    <mergeCell ref="J120:O121"/>
    <mergeCell ref="J122:O123"/>
    <mergeCell ref="H20:I20"/>
    <mergeCell ref="E21:E24"/>
    <mergeCell ref="F21:F24"/>
    <mergeCell ref="G21:G24"/>
    <mergeCell ref="H21:H24"/>
    <mergeCell ref="I21:I24"/>
    <mergeCell ref="J140:O141"/>
    <mergeCell ref="J142:O143"/>
    <mergeCell ref="J150:P151"/>
    <mergeCell ref="J152:O153"/>
    <mergeCell ref="J166:N167"/>
    <mergeCell ref="J170:N171"/>
    <mergeCell ref="J126:N127"/>
    <mergeCell ref="J128:N129"/>
    <mergeCell ref="J130:P131"/>
    <mergeCell ref="J132:O133"/>
    <mergeCell ref="J134:O135"/>
    <mergeCell ref="J136:O137"/>
    <mergeCell ref="J205:P206"/>
    <mergeCell ref="J207:P208"/>
    <mergeCell ref="J213:O214"/>
    <mergeCell ref="A215:I215"/>
    <mergeCell ref="J228:P229"/>
    <mergeCell ref="A230:I230"/>
    <mergeCell ref="J172:N173"/>
    <mergeCell ref="J174:N175"/>
    <mergeCell ref="A178:I178"/>
    <mergeCell ref="J187:O188"/>
    <mergeCell ref="J197:O198"/>
    <mergeCell ref="J201:P202"/>
    <mergeCell ref="J249:R250"/>
    <mergeCell ref="J251:R252"/>
    <mergeCell ref="J257:N258"/>
    <mergeCell ref="J259:N260"/>
    <mergeCell ref="J271:N272"/>
    <mergeCell ref="A273:I273"/>
    <mergeCell ref="J239:Q240"/>
    <mergeCell ref="J241:Q242"/>
    <mergeCell ref="J243:Q244"/>
    <mergeCell ref="J245:Q246"/>
    <mergeCell ref="J247:M247"/>
    <mergeCell ref="J248:M248"/>
    <mergeCell ref="J302:O303"/>
    <mergeCell ref="A308:A309"/>
    <mergeCell ref="J308:O309"/>
    <mergeCell ref="J310:O311"/>
    <mergeCell ref="J318:O319"/>
    <mergeCell ref="J320:Q321"/>
    <mergeCell ref="A286:I286"/>
    <mergeCell ref="A287:I287"/>
    <mergeCell ref="J294:P295"/>
    <mergeCell ref="J296:P297"/>
    <mergeCell ref="A300:A301"/>
    <mergeCell ref="J300:N301"/>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92:O393"/>
    <mergeCell ref="J394:O395"/>
    <mergeCell ref="J396:O397"/>
    <mergeCell ref="J398:O399"/>
    <mergeCell ref="A400:I400"/>
    <mergeCell ref="A401:I401"/>
    <mergeCell ref="J376:O377"/>
    <mergeCell ref="J378:O378"/>
    <mergeCell ref="J380:O381"/>
    <mergeCell ref="J382:O383"/>
    <mergeCell ref="J388:O389"/>
    <mergeCell ref="J390:O391"/>
    <mergeCell ref="A464:I464"/>
    <mergeCell ref="J477:P478"/>
    <mergeCell ref="A479:I479"/>
    <mergeCell ref="J492:P493"/>
    <mergeCell ref="A494:I494"/>
    <mergeCell ref="A503:I503"/>
    <mergeCell ref="A428:I428"/>
    <mergeCell ref="J443:O443"/>
    <mergeCell ref="J445:N445"/>
    <mergeCell ref="A447:I447"/>
    <mergeCell ref="J460:R461"/>
    <mergeCell ref="J462:R463"/>
    <mergeCell ref="J528:O529"/>
    <mergeCell ref="J534:O535"/>
    <mergeCell ref="A536:I536"/>
    <mergeCell ref="A537:I537"/>
    <mergeCell ref="A578:I578"/>
    <mergeCell ref="A579:I579"/>
    <mergeCell ref="J516:O517"/>
    <mergeCell ref="J518:O519"/>
    <mergeCell ref="J520:O521"/>
    <mergeCell ref="J522:O523"/>
    <mergeCell ref="J524:O525"/>
    <mergeCell ref="J526:O527"/>
    <mergeCell ref="A660:I660"/>
    <mergeCell ref="J667:Q668"/>
    <mergeCell ref="J671:Q672"/>
    <mergeCell ref="J673:Q674"/>
    <mergeCell ref="J683:N683"/>
    <mergeCell ref="A747:I747"/>
    <mergeCell ref="A590:I590"/>
    <mergeCell ref="A607:C607"/>
    <mergeCell ref="D607:F607"/>
    <mergeCell ref="G607:I607"/>
    <mergeCell ref="A624:I624"/>
    <mergeCell ref="A625:I625"/>
    <mergeCell ref="J932:Q933"/>
    <mergeCell ref="J934:Q935"/>
    <mergeCell ref="J936:Q937"/>
    <mergeCell ref="J938:Q939"/>
    <mergeCell ref="J940:Q941"/>
    <mergeCell ref="J942:Q943"/>
    <mergeCell ref="J760:O761"/>
    <mergeCell ref="J762:O763"/>
    <mergeCell ref="A774:I774"/>
    <mergeCell ref="A821:I821"/>
    <mergeCell ref="A892:I892"/>
    <mergeCell ref="A925:I925"/>
    <mergeCell ref="J1352:O1353"/>
    <mergeCell ref="J1354:O1355"/>
    <mergeCell ref="J1356:O1357"/>
    <mergeCell ref="J1358:O1359"/>
    <mergeCell ref="A1400:I1400"/>
    <mergeCell ref="A1641:I1641"/>
    <mergeCell ref="J944:Q945"/>
    <mergeCell ref="J946:Q947"/>
    <mergeCell ref="A1326:A1327"/>
    <mergeCell ref="J1346:O1347"/>
    <mergeCell ref="J1348:O1349"/>
    <mergeCell ref="J1350:O1351"/>
    <mergeCell ref="J1360:O1361"/>
    <mergeCell ref="J1362:O1363"/>
    <mergeCell ref="J1364:O1365"/>
    <mergeCell ref="A1749:I1749"/>
    <mergeCell ref="A1750:I1750"/>
    <mergeCell ref="A1771:I1771"/>
    <mergeCell ref="A1788:A1789"/>
    <mergeCell ref="A1792:A1793"/>
    <mergeCell ref="A1794:A1795"/>
    <mergeCell ref="J1650:M1650"/>
    <mergeCell ref="J1692:O1693"/>
    <mergeCell ref="J1694:O1695"/>
    <mergeCell ref="J1696:O1697"/>
    <mergeCell ref="J1704:O1705"/>
    <mergeCell ref="A1734:I1734"/>
    <mergeCell ref="A1886:I1886"/>
    <mergeCell ref="J1933:N1934"/>
    <mergeCell ref="J1977:J1982"/>
    <mergeCell ref="A2023:A2024"/>
    <mergeCell ref="A2025:A2026"/>
    <mergeCell ref="A2039:I2039"/>
    <mergeCell ref="A1796:A1797"/>
    <mergeCell ref="A1798:A1799"/>
    <mergeCell ref="A1800:A1801"/>
    <mergeCell ref="A1802:A1803"/>
    <mergeCell ref="A1804:A1805"/>
    <mergeCell ref="A1850:I1850"/>
    <mergeCell ref="A2451:I2451"/>
    <mergeCell ref="A2460:I2460"/>
    <mergeCell ref="J2469:S2470"/>
    <mergeCell ref="J2471:S2472"/>
    <mergeCell ref="A2473:I2473"/>
    <mergeCell ref="A2474:I2474"/>
    <mergeCell ref="J2102:O2103"/>
    <mergeCell ref="A2126:I2126"/>
    <mergeCell ref="A2365:I2365"/>
    <mergeCell ref="J2372:M2373"/>
    <mergeCell ref="J2386:N2387"/>
    <mergeCell ref="A2450:I2450"/>
    <mergeCell ref="J2518:S2519"/>
    <mergeCell ref="J2520:S2521"/>
    <mergeCell ref="J2522:S2523"/>
    <mergeCell ref="J2524:S2525"/>
    <mergeCell ref="J2526:S2527"/>
    <mergeCell ref="J2528:S2529"/>
    <mergeCell ref="A2499:I2499"/>
    <mergeCell ref="J2508:S2509"/>
    <mergeCell ref="J2510:S2511"/>
    <mergeCell ref="J2512:S2513"/>
    <mergeCell ref="J2514:S2515"/>
    <mergeCell ref="J2516:S2517"/>
    <mergeCell ref="J2566:P2567"/>
    <mergeCell ref="J2581:P2582"/>
    <mergeCell ref="A2599:I2599"/>
    <mergeCell ref="J2618:P2619"/>
    <mergeCell ref="J2620:P2621"/>
    <mergeCell ref="J2622:P2623"/>
    <mergeCell ref="J2530:S2531"/>
    <mergeCell ref="J2532:S2533"/>
    <mergeCell ref="A2534:I2534"/>
    <mergeCell ref="A2547:I2547"/>
    <mergeCell ref="J2558:M2558"/>
    <mergeCell ref="J2564:M2564"/>
    <mergeCell ref="J2644:O2645"/>
    <mergeCell ref="J2646:O2647"/>
    <mergeCell ref="J2650:O2651"/>
    <mergeCell ref="J2652:O2653"/>
    <mergeCell ref="J2654:O2655"/>
    <mergeCell ref="J2658:O2659"/>
    <mergeCell ref="J2624:R2625"/>
    <mergeCell ref="J2632:P2633"/>
    <mergeCell ref="J2635:L2635"/>
    <mergeCell ref="J2638:O2639"/>
    <mergeCell ref="J2640:O2641"/>
    <mergeCell ref="J2642:O2643"/>
    <mergeCell ref="J2676:P2677"/>
    <mergeCell ref="J2680:P2681"/>
    <mergeCell ref="J2690:P2691"/>
    <mergeCell ref="J2694:P2695"/>
    <mergeCell ref="J2696:P2697"/>
    <mergeCell ref="J2698:P2699"/>
    <mergeCell ref="J2662:O2663"/>
    <mergeCell ref="J2664:O2665"/>
    <mergeCell ref="J2666:O2667"/>
    <mergeCell ref="J2670:P2671"/>
    <mergeCell ref="J2672:P2673"/>
    <mergeCell ref="J2674:P2675"/>
    <mergeCell ref="A2988:I2988"/>
    <mergeCell ref="A2995:I2995"/>
    <mergeCell ref="J2910:L2911"/>
    <mergeCell ref="J2926:Q2927"/>
    <mergeCell ref="J2928:Q2929"/>
    <mergeCell ref="J2930:Q2931"/>
    <mergeCell ref="J2946:O2947"/>
    <mergeCell ref="J2948:O2949"/>
    <mergeCell ref="J2700:P2701"/>
    <mergeCell ref="J2704:N2705"/>
    <mergeCell ref="J2708:N2709"/>
    <mergeCell ref="A2710:I2710"/>
    <mergeCell ref="A2761:I2761"/>
    <mergeCell ref="J2870:N2871"/>
    <mergeCell ref="A3109:B3109"/>
    <mergeCell ref="F3109:G3109"/>
    <mergeCell ref="G3111:I3111"/>
    <mergeCell ref="G3112:I3112"/>
    <mergeCell ref="G3113:I3113"/>
    <mergeCell ref="J360:P361"/>
    <mergeCell ref="J1943:Q1944"/>
    <mergeCell ref="A3064:I3064"/>
    <mergeCell ref="A3083:I3083"/>
    <mergeCell ref="B3101:I3101"/>
    <mergeCell ref="B3102:I3102"/>
    <mergeCell ref="B3103:I3103"/>
    <mergeCell ref="A3108:B3108"/>
    <mergeCell ref="F3108:G3108"/>
    <mergeCell ref="A3002:I3002"/>
    <mergeCell ref="A3012:I3012"/>
    <mergeCell ref="A3025:I3025"/>
    <mergeCell ref="A3038:I3038"/>
    <mergeCell ref="A3054:I3054"/>
    <mergeCell ref="A3063:I3063"/>
    <mergeCell ref="A2950:I2950"/>
    <mergeCell ref="A2963:I2963"/>
    <mergeCell ref="A2964:I2964"/>
    <mergeCell ref="A2981:I2981"/>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BC2FAB-5151-46DE-9F25-DBF9D3BB5444}"/>
</file>

<file path=customXml/itemProps2.xml><?xml version="1.0" encoding="utf-8"?>
<ds:datastoreItem xmlns:ds="http://schemas.openxmlformats.org/officeDocument/2006/customXml" ds:itemID="{8FBB133B-FE6D-4F95-89FD-DA13DC499278}"/>
</file>

<file path=customXml/itemProps3.xml><?xml version="1.0" encoding="utf-8"?>
<ds:datastoreItem xmlns:ds="http://schemas.openxmlformats.org/officeDocument/2006/customXml" ds:itemID="{ABCD26F6-4859-47F4-9BAE-9C85128F522E}"/>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2025-12-18T18:41:07Z</dcterms:modified>
  <cp:category/>
  <cp:contentStatus/>
</cp:coreProperties>
</file>