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3877689C-6700-4A5C-BD49-76F251FF89BA}" xr6:coauthVersionLast="47" xr6:coauthVersionMax="47" xr10:uidLastSave="{00000000-0000-0000-0000-000000000000}"/>
  <bookViews>
    <workbookView xWindow="-120" yWindow="-120" windowWidth="29040" windowHeight="15720" xr2:uid="{00000000-000D-0000-FFFF-FFFF00000000}"/>
  </bookViews>
  <sheets>
    <sheet name="17,12,2025 " sheetId="71" r:id="rId1"/>
  </sheets>
  <definedNames>
    <definedName name="_xlnm._FilterDatabase" localSheetId="0" hidden="1">'17,12,2025 '!$A$6:$BI$526</definedName>
    <definedName name="_xlnm.Print_Titles" localSheetId="0">'17,12,2025 '!$6:$8</definedName>
    <definedName name="_xlnm.Print_Area" localSheetId="0">'17,12,2025 '!$A$1:$BI$543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8" i="71" l="1"/>
  <c r="E319" i="71"/>
  <c r="E367" i="71"/>
  <c r="E362" i="71"/>
  <c r="E355" i="71"/>
  <c r="E187" i="71"/>
  <c r="E186" i="71" s="1"/>
  <c r="E22" i="71"/>
  <c r="D22" i="71"/>
  <c r="E18" i="71"/>
  <c r="D18" i="71"/>
  <c r="E418" i="71"/>
  <c r="E392" i="71"/>
  <c r="D392" i="71"/>
  <c r="D380" i="71"/>
  <c r="E380" i="71"/>
  <c r="D387" i="71"/>
  <c r="D386" i="71"/>
  <c r="E387" i="71"/>
  <c r="E386" i="71"/>
  <c r="D383" i="71"/>
  <c r="E383" i="71"/>
  <c r="E524" i="71"/>
  <c r="E522" i="71"/>
  <c r="E519" i="71"/>
  <c r="E515" i="71"/>
  <c r="E512" i="71"/>
  <c r="E511" i="71" s="1"/>
  <c r="E510" i="71" s="1"/>
  <c r="E508" i="71"/>
  <c r="E507" i="71" s="1"/>
  <c r="E506" i="71" s="1"/>
  <c r="E503" i="71"/>
  <c r="E502" i="71" s="1"/>
  <c r="E500" i="71"/>
  <c r="E497" i="71"/>
  <c r="E496" i="71"/>
  <c r="E495" i="71"/>
  <c r="E490" i="71"/>
  <c r="E489" i="71" s="1"/>
  <c r="E488" i="71" s="1"/>
  <c r="E486" i="71"/>
  <c r="E483" i="71"/>
  <c r="E482" i="71"/>
  <c r="E481" i="71" s="1"/>
  <c r="E478" i="71"/>
  <c r="E477" i="71"/>
  <c r="E476" i="71" s="1"/>
  <c r="E475" i="71"/>
  <c r="E473" i="71" s="1"/>
  <c r="E470" i="71"/>
  <c r="E466" i="71"/>
  <c r="E464" i="71"/>
  <c r="E461" i="71" s="1"/>
  <c r="E462" i="71"/>
  <c r="E459" i="71"/>
  <c r="E457" i="71"/>
  <c r="E455" i="71"/>
  <c r="E454" i="71" s="1"/>
  <c r="E451" i="71"/>
  <c r="E450" i="71" s="1"/>
  <c r="E449" i="71"/>
  <c r="E448" i="71" s="1"/>
  <c r="E446" i="71"/>
  <c r="E442" i="71"/>
  <c r="E441" i="71"/>
  <c r="E440" i="71"/>
  <c r="E438" i="71"/>
  <c r="E430" i="71"/>
  <c r="E427" i="71"/>
  <c r="E424" i="71" s="1"/>
  <c r="E416" i="71"/>
  <c r="E415" i="71"/>
  <c r="E414" i="71" s="1"/>
  <c r="E409" i="71"/>
  <c r="E405" i="71"/>
  <c r="E401" i="71"/>
  <c r="E400" i="71"/>
  <c r="D399" i="71"/>
  <c r="E382" i="71"/>
  <c r="E350" i="71"/>
  <c r="E346" i="71"/>
  <c r="E345" i="71" s="1"/>
  <c r="E330" i="71"/>
  <c r="E325" i="71"/>
  <c r="E302" i="71"/>
  <c r="E294" i="71"/>
  <c r="E290" i="71"/>
  <c r="E289" i="71"/>
  <c r="E287" i="71"/>
  <c r="E284" i="71"/>
  <c r="E283" i="71"/>
  <c r="E282" i="71"/>
  <c r="E281" i="71"/>
  <c r="E278" i="71"/>
  <c r="E277" i="71"/>
  <c r="E259" i="71"/>
  <c r="E251" i="71"/>
  <c r="E236" i="71"/>
  <c r="E234" i="71"/>
  <c r="E225" i="71"/>
  <c r="E224" i="71" s="1"/>
  <c r="E214" i="71"/>
  <c r="E211" i="71"/>
  <c r="E208" i="71"/>
  <c r="E203" i="71"/>
  <c r="E201" i="71"/>
  <c r="E199" i="71"/>
  <c r="E196" i="71" s="1"/>
  <c r="E195" i="71"/>
  <c r="E194" i="71" s="1"/>
  <c r="E190" i="71"/>
  <c r="E189" i="71" s="1"/>
  <c r="E182" i="71"/>
  <c r="E181" i="71" s="1"/>
  <c r="E168" i="71"/>
  <c r="E164" i="71"/>
  <c r="E163" i="71" s="1"/>
  <c r="E146" i="71"/>
  <c r="E144" i="71"/>
  <c r="E140" i="71"/>
  <c r="E139" i="71" s="1"/>
  <c r="E137" i="71"/>
  <c r="E135" i="71"/>
  <c r="E132" i="71"/>
  <c r="E129" i="71"/>
  <c r="E127" i="71"/>
  <c r="E112" i="71"/>
  <c r="E110" i="71"/>
  <c r="E109" i="71" s="1"/>
  <c r="E104" i="71"/>
  <c r="E102" i="71"/>
  <c r="E101" i="71" s="1"/>
  <c r="E99" i="71"/>
  <c r="E97" i="71"/>
  <c r="E92" i="71"/>
  <c r="E89" i="71"/>
  <c r="E86" i="71"/>
  <c r="E85" i="71"/>
  <c r="E77" i="71"/>
  <c r="E75" i="71"/>
  <c r="E74" i="71"/>
  <c r="E73" i="71"/>
  <c r="E72" i="71"/>
  <c r="E71" i="71"/>
  <c r="E70" i="71"/>
  <c r="E69" i="71"/>
  <c r="E64" i="71"/>
  <c r="E61" i="71"/>
  <c r="E60" i="71" s="1"/>
  <c r="E52" i="71"/>
  <c r="E49" i="71"/>
  <c r="E46" i="71"/>
  <c r="E43" i="71"/>
  <c r="E42" i="71" s="1"/>
  <c r="E38" i="71"/>
  <c r="E37" i="71" s="1"/>
  <c r="E32" i="71"/>
  <c r="E26" i="71"/>
  <c r="E12" i="71"/>
  <c r="E11" i="71"/>
  <c r="E200" i="71" l="1"/>
  <c r="E15" i="71"/>
  <c r="E48" i="71"/>
  <c r="E41" i="71"/>
  <c r="E242" i="71"/>
  <c r="E126" i="71"/>
  <c r="E494" i="71"/>
  <c r="E493" i="71" s="1"/>
  <c r="E456" i="71"/>
  <c r="E96" i="71"/>
  <c r="E95" i="71" s="1"/>
  <c r="E324" i="71"/>
  <c r="E210" i="71"/>
  <c r="E207" i="71" s="1"/>
  <c r="E437" i="71"/>
  <c r="E423" i="71" s="1"/>
  <c r="E422" i="71" s="1"/>
  <c r="E413" i="71"/>
  <c r="E143" i="71"/>
  <c r="E518" i="71"/>
  <c r="E514" i="71" s="1"/>
  <c r="E131" i="71"/>
  <c r="E68" i="71"/>
  <c r="E63" i="71" s="1"/>
  <c r="E469" i="71"/>
  <c r="E193" i="71"/>
  <c r="E499" i="71"/>
  <c r="E376" i="71"/>
  <c r="E14" i="71" l="1"/>
  <c r="E468" i="71"/>
  <c r="E241" i="71"/>
  <c r="E111" i="71"/>
  <c r="E185" i="71"/>
  <c r="E375" i="71"/>
  <c r="E10" i="71" l="1"/>
  <c r="E240" i="71"/>
  <c r="E238" i="71" s="1"/>
  <c r="E9" i="71" l="1"/>
</calcChain>
</file>

<file path=xl/sharedStrings.xml><?xml version="1.0" encoding="utf-8"?>
<sst xmlns="http://schemas.openxmlformats.org/spreadsheetml/2006/main" count="970" uniqueCount="470">
  <si>
    <t xml:space="preserve"> JUDETUL ARGES</t>
  </si>
  <si>
    <t>Anexa 1b              H.C.J. nr.   506      /   17.12 .2025</t>
  </si>
  <si>
    <t>LISTA pozitiei  "Alte cheltuieli de investitii" defalcata pe categorii de bunuri pe anul 2025</t>
  </si>
  <si>
    <t>mii lei</t>
  </si>
  <si>
    <t>UM</t>
  </si>
  <si>
    <t>Cant.</t>
  </si>
  <si>
    <t>Valoare</t>
  </si>
  <si>
    <t xml:space="preserve">               TOTAL - TITLUL 70 CHELTUIELI DE CAPITAL</t>
  </si>
  <si>
    <t>a. ACHIZITII  DE IMOBILE</t>
  </si>
  <si>
    <t>AUTORITATI EXECUTIVE SI LEGISLATIVE</t>
  </si>
  <si>
    <t>51.02</t>
  </si>
  <si>
    <t xml:space="preserve"> Achizitia terenului in suprafata de 68 mp situat in vecinatatea Centrului de Transfuzie Sanguina Arges</t>
  </si>
  <si>
    <t>buc.</t>
  </si>
  <si>
    <t>b. DOTARI INDEPENDENTE</t>
  </si>
  <si>
    <t>AUTORITATI EXECUTIVE</t>
  </si>
  <si>
    <t>Imprimanta laser color</t>
  </si>
  <si>
    <t>Sistem desktop  PC fara monitor</t>
  </si>
  <si>
    <t>Sistem desktop  PC + monitor</t>
  </si>
  <si>
    <t>x</t>
  </si>
  <si>
    <t>Sistem sonorizare</t>
  </si>
  <si>
    <t>Pachet foto</t>
  </si>
  <si>
    <t>Achiziție microbuze destinate transportului elevilor din Județul Argeș prin finanțare acordată de AFM</t>
  </si>
  <si>
    <t>Licenta Microsoft Windows 11 PRO OEM</t>
  </si>
  <si>
    <t xml:space="preserve">Licenta ArcGis Desktop Standard </t>
  </si>
  <si>
    <t>Licenta "Solutie Hub intern - portal digital integrat"</t>
  </si>
  <si>
    <t>Licenta Microsoft 365 Business Standard</t>
  </si>
  <si>
    <t>Achizitionarea si montarea unei folii de securizare si antiefractie pentru interior, 330 microni, la imobilul Galeria de Arta Rudolf Schweitzer - Cumpana</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</si>
  <si>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</si>
  <si>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</si>
  <si>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</si>
  <si>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</si>
  <si>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</si>
  <si>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</si>
  <si>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</si>
  <si>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</si>
  <si>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</si>
  <si>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Laptop</t>
  </si>
  <si>
    <t>ALTE SERVICII PUBLICE GENERALE</t>
  </si>
  <si>
    <t>54.02</t>
  </si>
  <si>
    <t>DIRECTIA JUDETEANA PENTRU EVIDENTA PERSOANELOR PITESTI</t>
  </si>
  <si>
    <t xml:space="preserve">Licenta Microsoft Windows  </t>
  </si>
  <si>
    <t xml:space="preserve">Licenta Microsoft Office </t>
  </si>
  <si>
    <t>Cap. 60.02  -  APARARE</t>
  </si>
  <si>
    <t>60.02</t>
  </si>
  <si>
    <t>CENTRUL MILITAR JUDETEAN ARGES</t>
  </si>
  <si>
    <t>Sistem alarma si geamuri antiefractie</t>
  </si>
  <si>
    <t>Sistem alarma pentru biroul informatica si comunicatii</t>
  </si>
  <si>
    <t>Sistem control acces si pontaj</t>
  </si>
  <si>
    <t>STRUCTURA TERITORIALA PENTRU PROBLEME SPECIALE ARGES</t>
  </si>
  <si>
    <t>Licenta Microsoft Windows 11PRO +Office 2021</t>
  </si>
  <si>
    <t>ORDINE PUBLICA SI SIGURANTA NATIONALA</t>
  </si>
  <si>
    <t>61.02</t>
  </si>
  <si>
    <t>SERVICIUL PUBLIC JUDETEAN SALVAMONT ARGES</t>
  </si>
  <si>
    <t>Sistem de avertizare luminoasă și acustică</t>
  </si>
  <si>
    <t xml:space="preserve">Kit offroad Ford Raptor </t>
  </si>
  <si>
    <t>INSPECTORATUL PENTRU SITUATII DE URGENTA ARGES</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</si>
  <si>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</si>
  <si>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</si>
  <si>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</si>
  <si>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</si>
  <si>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</si>
  <si>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supraveghere video perimetral</t>
  </si>
  <si>
    <t>Achizitie si montaj centrala termica</t>
  </si>
  <si>
    <t xml:space="preserve"> INVATAMANT</t>
  </si>
  <si>
    <t xml:space="preserve"> 65.02</t>
  </si>
  <si>
    <t>Centrul Scolar de Educatie Incluziva "Sfanta Filofteia" Stefanesti</t>
  </si>
  <si>
    <t xml:space="preserve">Sistem pentru automatizarea deschiderii si inchiderii portilor    </t>
  </si>
  <si>
    <t>CULTURA, RECREERE SI RELIGIE</t>
  </si>
  <si>
    <t>67.02</t>
  </si>
  <si>
    <t>CENTRUL "DOINA ARGESULUI"</t>
  </si>
  <si>
    <t>Centrala termica</t>
  </si>
  <si>
    <t>Iluminat sala Lumina</t>
  </si>
  <si>
    <t>Ecran LED 5M*3M</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</si>
  <si>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</si>
  <si>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</si>
  <si>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</si>
  <si>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</si>
  <si>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</si>
  <si>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</si>
  <si>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</si>
  <si>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</si>
  <si>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Cărucior pupitre pro</t>
  </si>
  <si>
    <t>Totem exterior două fețe</t>
  </si>
  <si>
    <t>Laptop grafică</t>
  </si>
  <si>
    <t>Pachet Corel DRAW</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</si>
  <si>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</si>
  <si>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</si>
  <si>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</si>
  <si>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</si>
  <si>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</si>
  <si>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</si>
  <si>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</si>
  <si>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</si>
  <si>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</si>
  <si>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Sistem ecran Led -100 mp</t>
  </si>
  <si>
    <t>Proiector tip profile LED ColourSource Spot-Zoom 25-50</t>
  </si>
  <si>
    <t>Proiector tip profile LED ColourSource Spot-Zoom 15-30</t>
  </si>
  <si>
    <t>BIBLIOTECA JUDETEANA " DINICU GOLESCU" PITESTI</t>
  </si>
  <si>
    <t>Server</t>
  </si>
  <si>
    <t>Climatizare Sectia beletristica situata pe partea de est</t>
  </si>
  <si>
    <t xml:space="preserve">ASISTENTA SOCIALA </t>
  </si>
  <si>
    <t>68.02</t>
  </si>
  <si>
    <t>Directia Generala de Asistenta Sociala si Protectia Copilului Arges</t>
  </si>
  <si>
    <t>Directia Generala de Asistenta Sociala si Protectia Copilului Arges (PIN)</t>
  </si>
  <si>
    <t xml:space="preserve">Centrul de zi pentru persoane adulte cu dizabilitati Dragolesti </t>
  </si>
  <si>
    <t xml:space="preserve">Achizitie si montaj server </t>
  </si>
  <si>
    <t>UNITATEA DE ASISTENTA MEDICO SOCIALA SUICI</t>
  </si>
  <si>
    <t>Licenta Microsoft Office</t>
  </si>
  <si>
    <t>Unitatea de Asistenta Medico-Sociala Dedulesti</t>
  </si>
  <si>
    <t>Sistem Desktop PC cu monitor</t>
  </si>
  <si>
    <t>Uscator de rufe profesional</t>
  </si>
  <si>
    <t xml:space="preserve">Licenta Microsoft Windows </t>
  </si>
  <si>
    <t>TRANSPORTURI</t>
  </si>
  <si>
    <t>84.02</t>
  </si>
  <si>
    <t xml:space="preserve">Cilindru compactor tandem cu doua bandaje vibratoare </t>
  </si>
  <si>
    <t>c. CHELTUIELI AFERENTE STUDIILOR DE PREFEZABILITATE, FEZABILITATE, A PROIECTELOR SI ALTOR STUDII AFERENTE OBIECTIVELOR DE INVESTITII</t>
  </si>
  <si>
    <t>Servicii de elaborare a hartilor de risc natural pentru cutremure si alunecari de teren</t>
  </si>
  <si>
    <t>Studiu si asigurare de asistenta tehnica pentru realizarea Planului de mentinere a calitatii aerului in judetul Arges 2025-2029</t>
  </si>
  <si>
    <t>Planul Judeteande Gestionare a Deseurilor (PJGD)</t>
  </si>
  <si>
    <t>Raport mediu pentru PJGD</t>
  </si>
  <si>
    <t>Studii ( topografic, geotehnic istoric, dendrologic), documentatii tehnice pentru obtinere avize, DALI, pentru obiectivul de investitii : " Conservarea si punerea in valoare in situ a  Schitului Buliga "</t>
  </si>
  <si>
    <t xml:space="preserve">Prestarea serviciilor de verificare a DALI (studii de specialitate, documentatii pentru avize si acorduri solicitate prin CU), P.T. si D.E. pentru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</si>
  <si>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</si>
  <si>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"Amenajarea spatiilor adiacente - curte interioara si drum acces din cadrul Muzeului Judetean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</si>
  <si>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</si>
  <si>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</si>
  <si>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</si>
  <si>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</si>
  <si>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 Infiintare parcuri fotovoltaice pentru consumul propriu al Consiliului Judetean Arges si a partenerilor implicati"</t>
  </si>
  <si>
    <t>Expertiză tehnică pentru turn comunicații</t>
  </si>
  <si>
    <t>Proiect tehnic de digitalizare a tuturor traseelor montane din judetul Arges</t>
  </si>
  <si>
    <t>Documentatie de avizare a lucrarilor de interventie (D.A.L.I.) pentru proiectul ”Reabilitarea si eficientizarea energetica a Bibilotecii Judetene ”Dinicu Golescu” Arges”</t>
  </si>
  <si>
    <t>Servicii de intocmire a documentatiei in vederea obtinerii autorizatiei ISU pentru cladirea publica  Biblioteca Judeteana Arges</t>
  </si>
  <si>
    <t>Centrul "Doina Argeșului"</t>
  </si>
  <si>
    <t>Servicii expertiza tehnica si audit energetic cladire</t>
  </si>
  <si>
    <t>MUZEUL VITICULTURII SI POMICULTURII GOLESTI</t>
  </si>
  <si>
    <t>Proiect tehnic digitalizare</t>
  </si>
  <si>
    <t>MUZEUL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</si>
  <si>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</si>
  <si>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</si>
  <si>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</si>
  <si>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 xml:space="preserve">Centru de zi pentru persoane adulte cu dizabilitati Dragolesti </t>
  </si>
  <si>
    <t xml:space="preserve">Directia Generala de Asistenta Sociala si Protectia Copilului Arges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</si>
  <si>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</si>
  <si>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</si>
  <si>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</si>
  <si>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</si>
  <si>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</si>
  <si>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</si>
  <si>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</si>
  <si>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 xml:space="preserve">Proiectare sistem supraveghere video si antiefractie                                                                   </t>
  </si>
  <si>
    <t xml:space="preserve">Proiectare sistem complet de siguranta, detectie, semnalizare si alarmare a incendiilor, iluminat de siguranta  </t>
  </si>
  <si>
    <t xml:space="preserve">Intocmirea documentatiei tehnice pentru obtinerea autorizatiei de securitate la incendiu </t>
  </si>
  <si>
    <t xml:space="preserve">Proiectare sistem  antiefractie si control acces                                                                                                     </t>
  </si>
  <si>
    <t>Studiu de Fezabilitate, specific tehnologiei informatiilor si comunicatiilor</t>
  </si>
  <si>
    <t>Proiect tehnic TIC</t>
  </si>
  <si>
    <t xml:space="preserve">Proiectare sistem supraveghere video si alarmare la efractie </t>
  </si>
  <si>
    <t>CENTRE ADULȚI   Asistenta sociala in caz de boli si invaliditati   (cod 68.02.04/05/06)</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</si>
  <si>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</si>
  <si>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</si>
  <si>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Proiectare sistem de alarmare la efractie</t>
  </si>
  <si>
    <t xml:space="preserve">Proiectare sistem supraveghere video </t>
  </si>
  <si>
    <t>Servicii de proiectare fazele: studii de teren, expertiza tehnica, DALI, pentru  obiectivul "Modernizare DJ 702 J lim.jud. Dambovita - Neajlovelu ( DJ 702A -km 38+630), km 2+610-5+978, L=3,368 km, comuna Ratesti, judetul Arges</t>
  </si>
  <si>
    <t xml:space="preserve"> Elaborare Studiu de Fezabilitate pentru obiectivul de investitii "Drum expres A1 - Pitesti - Mioveni </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</si>
  <si>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</si>
  <si>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</si>
  <si>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</si>
  <si>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</si>
  <si>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</si>
  <si>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</si>
  <si>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</si>
  <si>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Servicii de proiectare fazele: studiu topografic,studiu geotehnic, expertiza tehnica, D.A.L.I., DTAC+PT+DE pentru obiectivul "Refacere corp drum DJ 734 Leresti- Voina, km 12+300, judetul Arges"</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</si>
  <si>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</si>
  <si>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t>d.CHELTUIELI DE EXPERTIZA , PROIECTARE SI DE EXECUTIE PRIVIND CONSOLIDARILE</t>
  </si>
  <si>
    <t>Consolidare si reabilitare corp C3, apartinand Centrului de Diagnostic si Tratament, Bdl. I.C.Bratianu, nr.62, Municipiul Pitesti, Judetul Arges</t>
  </si>
  <si>
    <t>Consolidare si reabilitare Spital Judetean de Urgenta Pitesti</t>
  </si>
  <si>
    <t>e. ALTE CHELTUIELI ASIMILATE INVESTITIILOR ( inclusiv reparatii capitale)</t>
  </si>
  <si>
    <t>Sistem de alimentare cu apa "Mancioiu" - captare, inmagazinare si transport apa catre UAT Cuca si UAT Moraresti</t>
  </si>
  <si>
    <t>Sistem supraveghere video exterior situat in Pitesti, Str.Armand Calinescu, nr.44, judetul Arges</t>
  </si>
  <si>
    <t>Reabilitare Bază de Salvare Montană cota 2000 Transfăgărășan, județul Argeș</t>
  </si>
  <si>
    <t>Racordare la canalizare și alimentare cu apă Baza Salvamont Argeș-Brusturet, comuna Dâmbovicioara, județul Argeș.</t>
  </si>
  <si>
    <t>Centrul Scolar de Educatie Incluziva "Sf. Marina" Curtea de Arges</t>
  </si>
  <si>
    <t>Alimentare cu energie electrica statie incarcare auto</t>
  </si>
  <si>
    <t>Modificari interioare si exterioare, schimbare functie camera hidromasaj, uscatorie in sali de clasa si magazie</t>
  </si>
  <si>
    <t xml:space="preserve">Proiectare instalatie de detectare, semnalizare si avertizare incendiu </t>
  </si>
  <si>
    <t xml:space="preserve">Executie  instalatie de detectare, semnalizare si avertizare incendiu  </t>
  </si>
  <si>
    <t>Reparatii capitale hidranti Parc Golesti si intocmire documentatie tehnica</t>
  </si>
  <si>
    <t xml:space="preserve">Bransament electric spor putere la Muzeul Judetean Arges corp A </t>
  </si>
  <si>
    <t>Reamenajare spatii destinate expozitiilor permanente din cadrul Muzeul Judetean Arges</t>
  </si>
  <si>
    <t>Achizitie si montaj centrala termica pe peleti/material lemnos</t>
  </si>
  <si>
    <t>Centru de zi pentru persoane adulte cu dizabilitati Dragolesti (PIN)</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</si>
  <si>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</si>
  <si>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</si>
  <si>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</si>
  <si>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</si>
  <si>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Extindere și montaj sistem de supraveghere video</t>
  </si>
  <si>
    <t>Achiziție și montaj sistem de alarmare la efracție</t>
  </si>
  <si>
    <t xml:space="preserve">Achiziție și montaj sistem antiefractie si control acces </t>
  </si>
  <si>
    <t xml:space="preserve">Achiziție și montaj sistem de control acces </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</si>
  <si>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</si>
  <si>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</si>
  <si>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</si>
  <si>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</si>
  <si>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CENTRE ADULȚI   Asistenta sociala in caz de boli si invaliditati   (cod 68.08.05.02)</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</si>
  <si>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</si>
  <si>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</si>
  <si>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</si>
  <si>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</si>
  <si>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 xml:space="preserve">Achiziție și montaj sistem de alarmare la efracție </t>
  </si>
  <si>
    <t xml:space="preserve">Extindere si relocare sistem supraveghere video </t>
  </si>
  <si>
    <t xml:space="preserve">Extindere si relocare sistem antiefractie </t>
  </si>
  <si>
    <t xml:space="preserve">Achizitie si montaj sistem control acces de tip interfon </t>
  </si>
  <si>
    <t>Reabilitare, Modernizare si Extindere Pavilion P+1</t>
  </si>
  <si>
    <t>Unitatea de Asistenta Medico-Sociala Calinesti</t>
  </si>
  <si>
    <t>Achizitie si montare sistem de incalzire si apa calda</t>
  </si>
  <si>
    <t>VENITURI PROPRII</t>
  </si>
  <si>
    <t>a. ACHIZITII IMOBILE</t>
  </si>
  <si>
    <t>SANATATE</t>
  </si>
  <si>
    <t>66.10</t>
  </si>
  <si>
    <t>Spitalul Judetean de Urgenta Pitesti</t>
  </si>
  <si>
    <t>Licente SQL 2022 device CAL</t>
  </si>
  <si>
    <t xml:space="preserve">Licente SQL Server 2022 standard edition </t>
  </si>
  <si>
    <t xml:space="preserve">Licenta pentru echipament de tip firewall FortiGate -101F </t>
  </si>
  <si>
    <t>Imprimanta pentru monitor pacient</t>
  </si>
  <si>
    <t>Statie  dedurizare apa</t>
  </si>
  <si>
    <t>Linie de electroforeza</t>
  </si>
  <si>
    <t>Aparat pentru masurarea troponinei si NT pro BNP</t>
  </si>
  <si>
    <t>Camera de incubare pentru imunohistochimie</t>
  </si>
  <si>
    <t>Cardiotocograf</t>
  </si>
  <si>
    <t>Targa cu sistem hidraulic pentru transportul pacientilor</t>
  </si>
  <si>
    <t>Lentila pol posterior 90D</t>
  </si>
  <si>
    <t>Auto Kerato Refractometru Urk 800A</t>
  </si>
  <si>
    <t>Biometru AXIALIS Quantel</t>
  </si>
  <si>
    <t xml:space="preserve">Biomicroscop oftalmologic </t>
  </si>
  <si>
    <t>Tonometru portabil I CARE</t>
  </si>
  <si>
    <t>Oftalmoscop Direct Heine Beta</t>
  </si>
  <si>
    <t>Sistem angiograf monoplan cardiovascular</t>
  </si>
  <si>
    <t xml:space="preserve">Agitator trombocite </t>
  </si>
  <si>
    <t>Motopompa pentru apa murdara</t>
  </si>
  <si>
    <t>Aparat de spalare cu presiune</t>
  </si>
  <si>
    <t>Tablou electric Angiograf</t>
  </si>
  <si>
    <t>Ecograf ATI (sonda liniara, convexa, phased array)</t>
  </si>
  <si>
    <t>Ventilator pacient</t>
  </si>
  <si>
    <t>Statie centrala de monitorizare</t>
  </si>
  <si>
    <t>Aparat hemodializa acuti</t>
  </si>
  <si>
    <t>Monitor functii vitale</t>
  </si>
  <si>
    <t>Paturi ATI</t>
  </si>
  <si>
    <t>Aparat anestezie</t>
  </si>
  <si>
    <t>Laser Urologie</t>
  </si>
  <si>
    <t>Aspirator chirurgical</t>
  </si>
  <si>
    <t>Holter EKG</t>
  </si>
  <si>
    <t>Electrocauter ORL</t>
  </si>
  <si>
    <t>Videofibroscop laringian portabil</t>
  </si>
  <si>
    <t>Fotolii chimiotertapie</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</si>
  <si>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</si>
  <si>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</si>
  <si>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</si>
  <si>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</si>
  <si>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</si>
  <si>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</si>
  <si>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</si>
  <si>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</si>
  <si>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</si>
  <si>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</si>
  <si>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</si>
  <si>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</si>
  <si>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</si>
  <si>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</si>
  <si>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 xml:space="preserve">Sistem de pontaj si control acces cartela cu 8 terminale </t>
  </si>
  <si>
    <r>
      <t>Sistem pentru neutralizare deseuri</t>
    </r>
    <r>
      <rPr>
        <sz val="33"/>
        <color theme="1"/>
        <rFont val="Pg-2ff3"/>
      </rPr>
      <t xml:space="preserve"> </t>
    </r>
  </si>
  <si>
    <r>
      <t>Sursa Laser cu utilizare urologica</t>
    </r>
    <r>
      <rPr>
        <sz val="33"/>
        <color theme="1"/>
        <rFont val="Pg-2ff3"/>
      </rPr>
      <t xml:space="preserve"> </t>
    </r>
  </si>
  <si>
    <r>
      <t>Usa automata UPU</t>
    </r>
    <r>
      <rPr>
        <sz val="33"/>
        <color theme="1"/>
        <rFont val="Pg-2ff3"/>
      </rPr>
      <t xml:space="preserve"> </t>
    </r>
  </si>
  <si>
    <t>Electrocardiograf cu 12 canale</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</si>
  <si>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</si>
  <si>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</si>
  <si>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</si>
  <si>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</si>
  <si>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</si>
  <si>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</si>
  <si>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Spitalul de Pediatrie Pitesti</t>
  </si>
  <si>
    <t>Plita electrica profesionala</t>
  </si>
  <si>
    <t>Instalatie luminoasa cu litere volumetrice</t>
  </si>
  <si>
    <t>Echipament computer tomograf</t>
  </si>
  <si>
    <t>Uscator rufe profesional pe abur</t>
  </si>
  <si>
    <t>Presa pneumatica industriala de calcat rufe cu abur</t>
  </si>
  <si>
    <r>
      <t>Dozimetru electronic individual cu citire directa si prag de alarmare</t>
    </r>
    <r>
      <rPr>
        <sz val="12"/>
        <color theme="1"/>
        <rFont val="Arial"/>
        <family val="2"/>
        <charset val="238"/>
      </rPr>
      <t xml:space="preserve"> </t>
    </r>
  </si>
  <si>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</si>
  <si>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</si>
  <si>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</si>
  <si>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</si>
  <si>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</si>
  <si>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</si>
  <si>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</si>
  <si>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</si>
  <si>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</si>
  <si>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Spitalul de Psihiatrie "Sf.Maria" Vedea</t>
  </si>
  <si>
    <t xml:space="preserve">Masina de spalat rufe profesionala 50 kg </t>
  </si>
  <si>
    <t>Uscator electric pentru rufe si echipamente  professional 50 kg</t>
  </si>
  <si>
    <t>Aparat fizioterapie</t>
  </si>
  <si>
    <t>Achizitie si montare centrale termice din punctul termic la Pavilion I</t>
  </si>
  <si>
    <t>Spitalul de Boli Cronice si Geriatrie Stefanesti</t>
  </si>
  <si>
    <t>Masa electrica profesionala tip Bobath, 6 sectiuni cu inaltime reglabila, capacitate minim 250kg</t>
  </si>
  <si>
    <t>Masa electrica profesionala tip Bobath, 2 sectiuni cu inaltime reglabila</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</si>
  <si>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</si>
  <si>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</si>
  <si>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</si>
  <si>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</si>
  <si>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</si>
  <si>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</si>
  <si>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</si>
  <si>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</si>
  <si>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</si>
  <si>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</si>
  <si>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</si>
  <si>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</si>
  <si>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</si>
  <si>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</si>
  <si>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</si>
  <si>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</si>
  <si>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</si>
  <si>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 xml:space="preserve">Licenta pachet aplicatii birou tip Office 2024 pro plus </t>
  </si>
  <si>
    <t>Spitalul de Recuperare Bradet</t>
  </si>
  <si>
    <t xml:space="preserve">Frigider bloc alimentar </t>
  </si>
  <si>
    <t>Masina de curatat cartofi</t>
  </si>
  <si>
    <t>Cada hidroterapie</t>
  </si>
  <si>
    <t>Aparat teste sanitatie pentru maini</t>
  </si>
  <si>
    <t>Spitalul Orasenesc "Regele Carol I" Costesti</t>
  </si>
  <si>
    <t>Sistem de radiologie interventionala mobil tip Brat C</t>
  </si>
  <si>
    <t>Rezervor de apa 20Mc (20000L)</t>
  </si>
  <si>
    <t>Stație de pompare apă</t>
  </si>
  <si>
    <t>Agitator trombocite</t>
  </si>
  <si>
    <t>Spitalul de Boli Cronice Calinesti</t>
  </si>
  <si>
    <t>Masina profesionala spalat rufe</t>
  </si>
  <si>
    <t>Nebulizator</t>
  </si>
  <si>
    <t>Concentrator de oxigen</t>
  </si>
  <si>
    <t>Masina de spalat pardoseli</t>
  </si>
  <si>
    <t>Paturi spital</t>
  </si>
  <si>
    <t>Masina de spalat profesionala</t>
  </si>
  <si>
    <t>Spitalul de Recuperare Respiratorie si Pneumologie ''Sf. Andrei'' Valea Iasului</t>
  </si>
  <si>
    <t>Aparat terapie combinata electroterapie si ultrasunete</t>
  </si>
  <si>
    <t>Pompa submersibila ape curate</t>
  </si>
  <si>
    <t>Sonda laser  IR-400 MW BTL 5000</t>
  </si>
  <si>
    <t>Combina Fizioterapie : Electroterapie 2 canale, Ultrasunete 1 canal, Laser 1 canal cu sonda tip dus</t>
  </si>
  <si>
    <t>SPITALUL DE PNEUMOFTIZIOLOGIE LEORDENI</t>
  </si>
  <si>
    <t>Pat cantar</t>
  </si>
  <si>
    <t>Licenta Windows Server Standard 2025 pentru toate nucleele</t>
  </si>
  <si>
    <t>Licenta Windows Device CAL - Client Access Licenses</t>
  </si>
  <si>
    <t>Licenta  Unified Threat Protection (UTP)</t>
  </si>
  <si>
    <t>Server cu protectie firewall hardware</t>
  </si>
  <si>
    <t>Centrala termica 35kw</t>
  </si>
  <si>
    <t>67.10</t>
  </si>
  <si>
    <t>Muzeul Judetean Arges</t>
  </si>
  <si>
    <t>FILM PLANETARIU CU LICENTA</t>
  </si>
  <si>
    <t>Sistem Desktop PC</t>
  </si>
  <si>
    <t>DEZUMIDIFICATOR</t>
  </si>
  <si>
    <t>LICENTA MICROSOFT WINDOWS 11</t>
  </si>
  <si>
    <t xml:space="preserve">LICENTA MICROSOFT OFFICE PROFESSIONAL PLUS </t>
  </si>
  <si>
    <t xml:space="preserve">LICENTA COREL DRAW </t>
  </si>
  <si>
    <t>Echipamente pentru controlul umiditatii</t>
  </si>
  <si>
    <t>Spectrometru performant</t>
  </si>
  <si>
    <t xml:space="preserve">Microscop performant </t>
  </si>
  <si>
    <t xml:space="preserve">Laptop </t>
  </si>
  <si>
    <t>Sistem Desktop all-in- on</t>
  </si>
  <si>
    <r>
      <t>Binoclu performant</t>
    </r>
    <r>
      <rPr>
        <sz val="36"/>
        <color theme="1"/>
        <rFont val="Pg-2ff1"/>
      </rPr>
      <t xml:space="preserve"> </t>
    </r>
  </si>
  <si>
    <r>
      <t>Blitz profesional</t>
    </r>
    <r>
      <rPr>
        <sz val="36"/>
        <color theme="1"/>
        <rFont val="Pg-2ff1"/>
      </rPr>
      <t xml:space="preserve"> </t>
    </r>
  </si>
  <si>
    <t>Hard extern</t>
  </si>
  <si>
    <t xml:space="preserve">Etuva </t>
  </si>
  <si>
    <t xml:space="preserve">LICENTA MICROSOFT OFFICE </t>
  </si>
  <si>
    <t>HARTA TACTILA</t>
  </si>
  <si>
    <t>DRUJBA</t>
  </si>
  <si>
    <t>MICROSABLATOR</t>
  </si>
  <si>
    <t>CURATATOR CU VAPORI</t>
  </si>
  <si>
    <t>MOTOCOASA</t>
  </si>
  <si>
    <t>OBIECTIV APARAT FOTO</t>
  </si>
  <si>
    <t>LICENTA ADOBE</t>
  </si>
  <si>
    <t>Seif certificat antiefractie</t>
  </si>
  <si>
    <t>Schela pentru constructii</t>
  </si>
  <si>
    <t>Tocator lemne</t>
  </si>
  <si>
    <t>Generator electricitate</t>
  </si>
  <si>
    <t>Mașină de surfilat industrială</t>
  </si>
  <si>
    <t>Licenta Adobe Premiere -ALL-</t>
  </si>
  <si>
    <t>Rampa incarcare</t>
  </si>
  <si>
    <t>Sistem monitorizare in EAR</t>
  </si>
  <si>
    <t>Uscator industrial 60 kg pentru rufe spalatorie</t>
  </si>
  <si>
    <t xml:space="preserve">Masina de spalat, frecat, uscat pardoseli </t>
  </si>
  <si>
    <t>Unitatea de Asistenta Medico-Sociala Rucar</t>
  </si>
  <si>
    <t>Frigider mortuar combinat cu masa de spalare</t>
  </si>
  <si>
    <t>Masina de spalat rufe profesionala</t>
  </si>
  <si>
    <t xml:space="preserve">SANATATE </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</si>
  <si>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</si>
  <si>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</si>
  <si>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</si>
  <si>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</si>
  <si>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</si>
  <si>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</si>
  <si>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</si>
  <si>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</si>
  <si>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</si>
  <si>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</si>
  <si>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</si>
  <si>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Spitalul PNF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</si>
  <si>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</si>
  <si>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</si>
  <si>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</si>
  <si>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</si>
  <si>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</si>
  <si>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</si>
  <si>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</si>
  <si>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Spitalul de Boli Cronice si Geriatrie "Constantin Balaceanu Stolnici" Stefanesti</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</si>
  <si>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</si>
  <si>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</si>
  <si>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</si>
  <si>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</si>
  <si>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</si>
  <si>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</si>
  <si>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</si>
  <si>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Expertiza rezistenta structura Conacul Golestilor</t>
  </si>
  <si>
    <t>ASIGURARI SI ASISTENTA SOCIALA</t>
  </si>
  <si>
    <t>68.10</t>
  </si>
  <si>
    <t xml:space="preserve">Expertiză tehnică pentru completare scenariu de securitate la incendiu și montare instalație de avertizare la incendiu la Pavilionul P+2E,UAMS Șuici   </t>
  </si>
  <si>
    <t>Intocmirea documentatiei tehnice faza PT si a verificarilor de specialitate (faza PT, scenariu de securitate la incendiu, verificari de specialitate, Cc si Ci, expertiza tehnica PSI) pentru obiectivul de investitii "Lucrari de reabilitare cladire UAMS Rucar"</t>
  </si>
  <si>
    <t>d.CHELTUIELI DE EXPERTIZA, PROIECTARE SI DE EXECUTIE PRIVIND CONSOLIDARILE</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</si>
  <si>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</si>
  <si>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</si>
  <si>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SPITALUL DE BOLI CRONICE SI GERIATRIE STEFANESTI</t>
  </si>
  <si>
    <t>Container metalic cu doua compartimente pentru depozitare (3x6m)</t>
  </si>
  <si>
    <t xml:space="preserve">Bazin apa potabila 25mc suprateran cu statie de clorinare </t>
  </si>
  <si>
    <t>Lucrari de construire in vederea conformarii imobilului la cerinta esentiala de calitate "Securitate la incendiu"</t>
  </si>
  <si>
    <t>Servicii proiectare si executie lucrari reparatii capitale Chirurgie etaj 1</t>
  </si>
  <si>
    <t>Servicii proiectare si executie lucrari reparatii capitale sectia ATI</t>
  </si>
  <si>
    <t xml:space="preserve">Realizarea alimentarii de rezerva din linia LEA 20KV-Electroarges-Oras </t>
  </si>
  <si>
    <t>Amenajare parcare Spital de Psihiatrie „Sf. Maria''</t>
  </si>
  <si>
    <t>Achizitie structuri containere modulare in vederea montarii cu destinatia vestiare Pavilion I si II</t>
  </si>
  <si>
    <t>Statie de clorinare</t>
  </si>
  <si>
    <t>Bazin chimic laborator</t>
  </si>
  <si>
    <t>SISTEM PROIECTARE, AVIZARE  SI MONTAJ CAMERE VIDEO CASA MEMORIALA DINU LIPATTI</t>
  </si>
  <si>
    <t>Achizitie si montaj gard electric la "Cetatea Poenari"</t>
  </si>
  <si>
    <t>Amenajare Parc si Alei UAMS Suici</t>
  </si>
  <si>
    <t xml:space="preserve"> TITLUL X -  PROIECTE CU FINANTARE DIN FONDURI EXTERNE NERAMBURSABILE </t>
  </si>
  <si>
    <t>Cap. 51.02/51.07 - AUTORITATI EXECUTIVE</t>
  </si>
  <si>
    <t>Dotarea cu echipamente a laboratorului de anatomie patologica din cadrul Spitalului Judetean de Urgenta Pitesti</t>
  </si>
  <si>
    <t>CAPITOLUL 65.02 INVATAMANT</t>
  </si>
  <si>
    <t>Centrul Judetean de Resurse si Asistenta Educationala Arges</t>
  </si>
  <si>
    <t>Îmbunătățirea serviciilor de educație timpurie în Județul Argeș SMIS 338722, CJRAE partener 1</t>
  </si>
  <si>
    <t>Îmbunătățirea serviciilor de educație timpurie în Județul Argeș SMIS 338722, Judetul Arges partener 2</t>
  </si>
  <si>
    <t>Cap. 66.10 - SANATATE</t>
  </si>
  <si>
    <t xml:space="preserve">56 Proiecte cu finantare din fonduri externe nerambursabile postaderare </t>
  </si>
  <si>
    <t>Lucrări de reabilitare saloane și grupuri sanitare, săli de tratament, dotări cu echipamente medicale și nemedicale</t>
  </si>
  <si>
    <t>Cap. 67.02 - CULTURA, RECREERE SI RELIGIE</t>
  </si>
  <si>
    <t>Biblioteca Judeteana " Dinicu Golescu" Pitesti</t>
  </si>
  <si>
    <t>Proiectul " Centrul Europe Direct"  Arges</t>
  </si>
  <si>
    <t>Multifunctionala</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</si>
  <si>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</si>
  <si>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</si>
  <si>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</si>
  <si>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</si>
  <si>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Achiziție de Echipamente și materiale destinate reducerii riscului de infecții nosocomiale</t>
  </si>
  <si>
    <t>Achiziție de echipamente software, hardware și IT</t>
  </si>
  <si>
    <t>Dezvoltarea sistemului informatic și a infrastructurii digitale a SPITALULUI DE PEDIATRIE PITEŞTI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</si>
  <si>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</si>
  <si>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</si>
  <si>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 PREŞEDINTE,</t>
  </si>
  <si>
    <t xml:space="preserve">     ION MȊNZȊNĂ      </t>
  </si>
  <si>
    <t>DIRECTOR EXECUTIV,</t>
  </si>
  <si>
    <t xml:space="preserve">  CARMEN MOCANU</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</si>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</sst>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4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name val="Times New Roman"/>
      <family val="1"/>
    </font>
    <font>
      <sz val="12"/>
      <name val="Times New Roman"/>
      <family val="1"/>
    </font>
    <font>
      <b/>
      <sz val="12"/>
      <color theme="1"/>
      <name val="Times New Roman"/>
      <family val="1"/>
      <charset val="238"/>
    </font>
    <font>
      <sz val="12"/>
      <color theme="1"/>
      <name val="Times New Roman"/>
      <family val="1"/>
      <charset val="238"/>
    </font>
    <font>
      <sz val="12"/>
      <name val="Times New Roman"/>
      <family val="1"/>
      <charset val="238"/>
    </font>
    <font>
      <b/>
      <sz val="11"/>
      <color theme="1"/>
      <name val="Times New Roman"/>
      <family val="1"/>
    </font>
    <font>
      <b/>
      <sz val="12"/>
      <name val="Times New Roman"/>
      <family val="1"/>
      <charset val="238"/>
    </font>
    <font>
      <u/>
      <sz val="12"/>
      <color theme="1"/>
      <name val="Times New Roman"/>
      <family val="1"/>
    </font>
    <font>
      <b/>
      <i/>
      <sz val="12"/>
      <color theme="1"/>
      <name val="Times New Roman"/>
      <family val="1"/>
    </font>
    <font>
      <b/>
      <sz val="11"/>
      <color theme="1"/>
      <name val="Times New Roman"/>
      <family val="1"/>
      <charset val="238"/>
    </font>
    <font>
      <sz val="12"/>
      <color theme="1"/>
      <name val="Calibri"/>
      <family val="2"/>
      <charset val="238"/>
      <scheme val="minor"/>
    </font>
    <font>
      <sz val="11"/>
      <color theme="1"/>
      <name val="Times New Roman"/>
      <family val="1"/>
      <charset val="238"/>
    </font>
    <font>
      <sz val="11"/>
      <color theme="1"/>
      <name val="Times New Roman"/>
      <family val="1"/>
    </font>
    <font>
      <i/>
      <sz val="8"/>
      <color theme="1"/>
      <name val="Times New Roman"/>
      <family val="1"/>
    </font>
    <font>
      <b/>
      <i/>
      <sz val="8"/>
      <color theme="1"/>
      <name val="Times New Roman"/>
      <family val="1"/>
    </font>
    <font>
      <sz val="10"/>
      <color theme="1"/>
      <name val="Arial"/>
      <family val="2"/>
      <charset val="238"/>
    </font>
    <font>
      <i/>
      <sz val="8"/>
      <color theme="1"/>
      <name val="Arial"/>
      <family val="2"/>
      <charset val="238"/>
    </font>
    <font>
      <b/>
      <u/>
      <sz val="12"/>
      <color theme="1"/>
      <name val="Times New Roman"/>
      <family val="1"/>
    </font>
    <font>
      <sz val="12"/>
      <color theme="1"/>
      <name val="Arial"/>
      <family val="2"/>
      <charset val="238"/>
    </font>
    <font>
      <sz val="33"/>
      <color theme="1"/>
      <name val="Pg-2ff3"/>
    </font>
    <font>
      <i/>
      <sz val="10"/>
      <color theme="1"/>
      <name val="Arial"/>
      <family val="2"/>
      <charset val="238"/>
    </font>
    <font>
      <sz val="36"/>
      <color theme="1"/>
      <name val="Pg-2ff1"/>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
      <left/>
      <right style="thin">
        <color indexed="64"/>
      </right>
      <top/>
      <bottom/>
      <diagonal/>
    </border>
    <border>
      <left/>
      <right style="thin">
        <color auto="1"/>
      </right>
      <top/>
      <bottom style="thin">
        <color auto="1"/>
      </bottom>
      <diagonal/>
    </border>
  </borders>
  <cellStyleXfs count="31">
    <xf numFmtId="0" fontId="0" fillId="0" borderId="0"/>
    <xf numFmtId="0" fontId="14" fillId="0" borderId="0"/>
    <xf numFmtId="0" fontId="15" fillId="0" borderId="0"/>
    <xf numFmtId="0" fontId="13" fillId="0" borderId="0"/>
    <xf numFmtId="0" fontId="13" fillId="0" borderId="0"/>
    <xf numFmtId="0" fontId="14" fillId="0" borderId="0"/>
    <xf numFmtId="0" fontId="16" fillId="0" borderId="0"/>
    <xf numFmtId="0" fontId="15" fillId="0" borderId="0"/>
    <xf numFmtId="0" fontId="13" fillId="0" borderId="0"/>
    <xf numFmtId="0" fontId="13" fillId="0" borderId="0"/>
    <xf numFmtId="44" fontId="14" fillId="0" borderId="0" applyFont="0" applyFill="0" applyBorder="0" applyAlignment="0" applyProtection="0"/>
    <xf numFmtId="0" fontId="12" fillId="0" borderId="0"/>
    <xf numFmtId="0" fontId="16" fillId="0" borderId="0"/>
    <xf numFmtId="0" fontId="14" fillId="0" borderId="0"/>
    <xf numFmtId="0" fontId="11" fillId="0" borderId="0"/>
    <xf numFmtId="0" fontId="10" fillId="0" borderId="0"/>
    <xf numFmtId="0" fontId="14" fillId="0" borderId="0"/>
    <xf numFmtId="0" fontId="9" fillId="0" borderId="0"/>
    <xf numFmtId="0" fontId="9"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5" fillId="0" borderId="0"/>
  </cellStyleXfs>
  <cellXfs count="346">
    <xf numFmtId="0" fontId="0" fillId="0" borderId="0" xfId="0"/>
    <xf numFmtId="0" fontId="17" fillId="2" borderId="0" xfId="0" applyFont="1" applyFill="1"/>
    <xf numFmtId="0" fontId="18" fillId="2" borderId="0" xfId="0" applyFont="1" applyFill="1" applyAlignment="1">
      <alignment horizontal="right"/>
    </xf>
    <xf numFmtId="0" fontId="17" fillId="2" borderId="0" xfId="0" applyFont="1" applyFill="1" applyAlignment="1">
      <alignment horizontal="right"/>
    </xf>
    <xf numFmtId="0" fontId="18" fillId="2" borderId="0" xfId="0" applyFont="1" applyFill="1"/>
    <xf numFmtId="0" fontId="18" fillId="0" borderId="0" xfId="0" applyFont="1" applyAlignment="1">
      <alignment horizontal="center"/>
    </xf>
    <xf numFmtId="0" fontId="18" fillId="2" borderId="0" xfId="0" applyFont="1" applyFill="1" applyAlignment="1">
      <alignment horizontal="center"/>
    </xf>
    <xf numFmtId="0" fontId="18" fillId="2" borderId="1" xfId="0" applyFont="1" applyFill="1" applyBorder="1"/>
    <xf numFmtId="0" fontId="17" fillId="2" borderId="2" xfId="0" applyFont="1" applyFill="1" applyBorder="1"/>
    <xf numFmtId="0" fontId="17" fillId="2" borderId="2" xfId="0" applyFont="1" applyFill="1" applyBorder="1" applyAlignment="1">
      <alignment horizontal="center"/>
    </xf>
    <xf numFmtId="0" fontId="17" fillId="2" borderId="3" xfId="0" applyFont="1" applyFill="1" applyBorder="1" applyAlignment="1">
      <alignment horizontal="right"/>
    </xf>
    <xf numFmtId="0" fontId="17" fillId="2" borderId="4" xfId="0" applyFont="1" applyFill="1" applyBorder="1"/>
    <xf numFmtId="0" fontId="17" fillId="2" borderId="5" xfId="0" applyFont="1" applyFill="1" applyBorder="1" applyAlignment="1">
      <alignment horizontal="center"/>
    </xf>
    <xf numFmtId="0" fontId="17" fillId="2" borderId="6" xfId="0" applyFont="1" applyFill="1" applyBorder="1" applyAlignment="1">
      <alignment horizontal="center"/>
    </xf>
    <xf numFmtId="0" fontId="17" fillId="2" borderId="0" xfId="0" applyFont="1" applyFill="1" applyAlignment="1">
      <alignment horizontal="center"/>
    </xf>
    <xf numFmtId="2" fontId="18" fillId="2" borderId="0" xfId="0" applyNumberFormat="1" applyFont="1" applyFill="1"/>
    <xf numFmtId="2" fontId="17" fillId="2" borderId="0" xfId="0" applyNumberFormat="1" applyFont="1" applyFill="1" applyAlignment="1">
      <alignment horizontal="right"/>
    </xf>
    <xf numFmtId="0" fontId="18" fillId="2" borderId="7" xfId="0" applyFont="1" applyFill="1" applyBorder="1"/>
    <xf numFmtId="4" fontId="17" fillId="2" borderId="3" xfId="0" applyNumberFormat="1" applyFont="1" applyFill="1" applyBorder="1" applyAlignment="1">
      <alignment horizontal="right"/>
    </xf>
    <xf numFmtId="4" fontId="18" fillId="2" borderId="0" xfId="0" applyNumberFormat="1" applyFont="1" applyFill="1" applyAlignment="1">
      <alignment horizontal="center"/>
    </xf>
    <xf numFmtId="4" fontId="18" fillId="2" borderId="0" xfId="0" applyNumberFormat="1" applyFont="1" applyFill="1"/>
    <xf numFmtId="4" fontId="18" fillId="0" borderId="0" xfId="0" applyNumberFormat="1" applyFont="1" applyAlignment="1">
      <alignment horizontal="left"/>
    </xf>
    <xf numFmtId="2" fontId="17" fillId="2" borderId="0" xfId="0" applyNumberFormat="1" applyFont="1" applyFill="1" applyAlignment="1">
      <alignment horizontal="center"/>
    </xf>
    <xf numFmtId="4" fontId="17" fillId="2" borderId="6" xfId="0" applyNumberFormat="1" applyFont="1" applyFill="1" applyBorder="1" applyAlignment="1">
      <alignment horizontal="right"/>
    </xf>
    <xf numFmtId="4" fontId="17" fillId="2" borderId="0" xfId="0" applyNumberFormat="1" applyFont="1" applyFill="1" applyAlignment="1">
      <alignment horizontal="left"/>
    </xf>
    <xf numFmtId="2" fontId="17" fillId="2" borderId="0" xfId="0" applyNumberFormat="1" applyFont="1" applyFill="1"/>
    <xf numFmtId="0" fontId="20" fillId="2" borderId="0" xfId="0" applyFont="1" applyFill="1"/>
    <xf numFmtId="4" fontId="18" fillId="0" borderId="0" xfId="0" applyNumberFormat="1" applyFont="1" applyAlignment="1">
      <alignment horizontal="right"/>
    </xf>
    <xf numFmtId="2" fontId="17" fillId="0" borderId="0" xfId="0" applyNumberFormat="1" applyFont="1"/>
    <xf numFmtId="0" fontId="17" fillId="4" borderId="8" xfId="0" applyFont="1" applyFill="1" applyBorder="1" applyAlignment="1">
      <alignment wrapText="1"/>
    </xf>
    <xf numFmtId="0" fontId="17" fillId="4" borderId="4" xfId="0" applyFont="1" applyFill="1" applyBorder="1" applyAlignment="1">
      <alignment horizontal="center"/>
    </xf>
    <xf numFmtId="2" fontId="18" fillId="2" borderId="0" xfId="0" applyNumberFormat="1" applyFont="1" applyFill="1" applyAlignment="1">
      <alignment horizontal="right"/>
    </xf>
    <xf numFmtId="0" fontId="18" fillId="2" borderId="8" xfId="0" applyFont="1" applyFill="1" applyBorder="1" applyAlignment="1">
      <alignment horizontal="center"/>
    </xf>
    <xf numFmtId="4" fontId="18" fillId="2" borderId="8" xfId="7" applyNumberFormat="1" applyFont="1" applyFill="1" applyBorder="1" applyAlignment="1">
      <alignment horizontal="right"/>
    </xf>
    <xf numFmtId="4" fontId="17" fillId="5" borderId="8" xfId="0" applyNumberFormat="1" applyFont="1" applyFill="1" applyBorder="1" applyAlignment="1">
      <alignment horizontal="right"/>
    </xf>
    <xf numFmtId="0" fontId="18" fillId="0" borderId="0" xfId="0" applyFont="1" applyAlignment="1">
      <alignment horizontal="right"/>
    </xf>
    <xf numFmtId="0" fontId="20" fillId="0" borderId="0" xfId="0" applyFont="1" applyAlignment="1">
      <alignment horizontal="right"/>
    </xf>
    <xf numFmtId="0" fontId="20" fillId="2" borderId="0" xfId="0" applyFont="1" applyFill="1" applyAlignment="1">
      <alignment horizontal="center"/>
    </xf>
    <xf numFmtId="0" fontId="19" fillId="2" borderId="0" xfId="0" applyFont="1" applyFill="1" applyAlignment="1">
      <alignment horizontal="right"/>
    </xf>
    <xf numFmtId="0" fontId="18" fillId="0" borderId="8" xfId="11" applyFont="1" applyBorder="1" applyAlignment="1">
      <alignment horizontal="center"/>
    </xf>
    <xf numFmtId="0" fontId="17" fillId="0" borderId="0" xfId="0" applyFont="1" applyAlignment="1">
      <alignment horizontal="center"/>
    </xf>
    <xf numFmtId="0" fontId="18" fillId="0" borderId="0" xfId="0" applyFont="1"/>
    <xf numFmtId="0" fontId="17" fillId="0" borderId="0" xfId="0" applyFont="1"/>
    <xf numFmtId="0" fontId="18" fillId="2" borderId="8" xfId="0" applyFont="1" applyFill="1" applyBorder="1" applyAlignment="1">
      <alignment horizontal="center" wrapText="1"/>
    </xf>
    <xf numFmtId="0" fontId="18" fillId="2" borderId="8" xfId="13" applyFont="1" applyFill="1" applyBorder="1" applyAlignment="1">
      <alignment wrapText="1"/>
    </xf>
    <xf numFmtId="0" fontId="26" fillId="2" borderId="0" xfId="0" applyFont="1" applyFill="1"/>
    <xf numFmtId="4" fontId="18" fillId="2" borderId="0" xfId="1" applyNumberFormat="1" applyFont="1" applyFill="1" applyAlignment="1">
      <alignment horizontal="center"/>
    </xf>
    <xf numFmtId="0" fontId="20" fillId="0" borderId="0" xfId="0" applyFont="1"/>
    <xf numFmtId="4" fontId="17" fillId="2" borderId="8" xfId="4" applyNumberFormat="1" applyFont="1" applyFill="1" applyBorder="1"/>
    <xf numFmtId="0" fontId="18" fillId="2" borderId="4" xfId="0" applyFont="1" applyFill="1" applyBorder="1" applyAlignment="1">
      <alignment horizontal="center" wrapText="1"/>
    </xf>
    <xf numFmtId="4" fontId="18" fillId="2" borderId="8" xfId="0" applyNumberFormat="1" applyFont="1" applyFill="1" applyBorder="1"/>
    <xf numFmtId="2" fontId="18" fillId="0" borderId="0" xfId="0" applyNumberFormat="1" applyFont="1" applyAlignment="1">
      <alignment horizontal="center"/>
    </xf>
    <xf numFmtId="0" fontId="17" fillId="6" borderId="8" xfId="4" applyFont="1" applyFill="1" applyBorder="1"/>
    <xf numFmtId="4" fontId="17" fillId="6" borderId="8" xfId="4" applyNumberFormat="1" applyFont="1" applyFill="1" applyBorder="1"/>
    <xf numFmtId="0" fontId="27" fillId="2" borderId="8" xfId="0" applyFont="1" applyFill="1" applyBorder="1" applyAlignment="1">
      <alignment wrapText="1"/>
    </xf>
    <xf numFmtId="0" fontId="18" fillId="2" borderId="11" xfId="13" applyFont="1" applyFill="1" applyBorder="1" applyAlignment="1">
      <alignment wrapText="1"/>
    </xf>
    <xf numFmtId="4" fontId="17" fillId="2" borderId="8" xfId="7" applyNumberFormat="1" applyFont="1" applyFill="1" applyBorder="1" applyAlignment="1">
      <alignment horizontal="right"/>
    </xf>
    <xf numFmtId="0" fontId="28" fillId="2" borderId="8" xfId="9" applyFont="1" applyFill="1" applyBorder="1"/>
    <xf numFmtId="0" fontId="21" fillId="2" borderId="4" xfId="0" applyFont="1" applyFill="1" applyBorder="1" applyAlignment="1">
      <alignment horizontal="center"/>
    </xf>
    <xf numFmtId="0" fontId="22" fillId="2" borderId="8" xfId="0" applyFont="1" applyFill="1" applyBorder="1" applyAlignment="1">
      <alignment horizontal="center"/>
    </xf>
    <xf numFmtId="0" fontId="18" fillId="2" borderId="4" xfId="0" applyFont="1" applyFill="1" applyBorder="1" applyAlignment="1">
      <alignment horizontal="center"/>
    </xf>
    <xf numFmtId="0" fontId="18" fillId="2" borderId="8" xfId="11" applyFont="1" applyFill="1" applyBorder="1" applyAlignment="1">
      <alignment horizontal="center"/>
    </xf>
    <xf numFmtId="0" fontId="19" fillId="2" borderId="0" xfId="0" applyFont="1" applyFill="1"/>
    <xf numFmtId="0" fontId="17" fillId="4" borderId="8" xfId="0" applyFont="1" applyFill="1" applyBorder="1" applyAlignment="1">
      <alignment horizontal="center"/>
    </xf>
    <xf numFmtId="0" fontId="24" fillId="2" borderId="8" xfId="9" applyFont="1" applyFill="1" applyBorder="1" applyAlignment="1">
      <alignment wrapText="1"/>
    </xf>
    <xf numFmtId="0" fontId="18" fillId="2" borderId="9" xfId="0" applyFont="1" applyFill="1" applyBorder="1"/>
    <xf numFmtId="4" fontId="17" fillId="2" borderId="6" xfId="7" applyNumberFormat="1" applyFont="1" applyFill="1" applyBorder="1" applyAlignment="1">
      <alignment horizontal="right"/>
    </xf>
    <xf numFmtId="0" fontId="18" fillId="2" borderId="9" xfId="20" applyFont="1" applyFill="1" applyBorder="1" applyAlignment="1">
      <alignment horizontal="left" wrapText="1"/>
    </xf>
    <xf numFmtId="4" fontId="18" fillId="2" borderId="6" xfId="7" applyNumberFormat="1" applyFont="1" applyFill="1" applyBorder="1" applyAlignment="1">
      <alignment horizontal="right"/>
    </xf>
    <xf numFmtId="2" fontId="18" fillId="2" borderId="10" xfId="0" applyNumberFormat="1" applyFont="1" applyFill="1" applyBorder="1" applyAlignment="1">
      <alignment wrapText="1"/>
    </xf>
    <xf numFmtId="0" fontId="22" fillId="2" borderId="4" xfId="0" applyFont="1" applyFill="1" applyBorder="1"/>
    <xf numFmtId="0" fontId="22" fillId="2" borderId="4" xfId="0" applyFont="1" applyFill="1" applyBorder="1" applyAlignment="1">
      <alignment wrapText="1"/>
    </xf>
    <xf numFmtId="0" fontId="29" fillId="0" borderId="8" xfId="0" applyFont="1" applyBorder="1"/>
    <xf numFmtId="0" fontId="18" fillId="2" borderId="4" xfId="0" applyFont="1" applyFill="1" applyBorder="1" applyAlignment="1">
      <alignment wrapText="1"/>
    </xf>
    <xf numFmtId="4" fontId="18" fillId="2" borderId="9" xfId="7" applyNumberFormat="1" applyFont="1" applyFill="1" applyBorder="1" applyAlignment="1">
      <alignment horizontal="right"/>
    </xf>
    <xf numFmtId="4" fontId="18" fillId="2" borderId="0" xfId="0" applyNumberFormat="1" applyFont="1" applyFill="1" applyAlignment="1">
      <alignment horizontal="right"/>
    </xf>
    <xf numFmtId="4" fontId="18" fillId="2" borderId="9" xfId="20" applyNumberFormat="1" applyFont="1" applyFill="1" applyBorder="1" applyAlignment="1">
      <alignment horizontal="right"/>
    </xf>
    <xf numFmtId="0" fontId="17" fillId="2" borderId="8" xfId="9" applyFont="1" applyFill="1" applyBorder="1" applyAlignment="1">
      <alignment wrapText="1"/>
    </xf>
    <xf numFmtId="4" fontId="17" fillId="2" borderId="9" xfId="7" applyNumberFormat="1" applyFont="1" applyFill="1" applyBorder="1" applyAlignment="1">
      <alignment horizontal="right"/>
    </xf>
    <xf numFmtId="1" fontId="18" fillId="2" borderId="8" xfId="0" applyNumberFormat="1" applyFont="1" applyFill="1" applyBorder="1" applyAlignment="1">
      <alignment horizontal="center"/>
    </xf>
    <xf numFmtId="0" fontId="18" fillId="2" borderId="0" xfId="1" applyFont="1" applyFill="1"/>
    <xf numFmtId="4" fontId="24" fillId="2" borderId="8" xfId="9" applyNumberFormat="1" applyFont="1" applyFill="1" applyBorder="1"/>
    <xf numFmtId="0" fontId="18" fillId="0" borderId="8" xfId="9" applyFont="1" applyBorder="1"/>
    <xf numFmtId="0" fontId="20" fillId="2" borderId="0" xfId="0" applyFont="1" applyFill="1" applyAlignment="1">
      <alignment horizontal="right"/>
    </xf>
    <xf numFmtId="4" fontId="22" fillId="2" borderId="8" xfId="13" applyNumberFormat="1" applyFont="1" applyFill="1" applyBorder="1"/>
    <xf numFmtId="4" fontId="22" fillId="2" borderId="8" xfId="13" applyNumberFormat="1" applyFont="1" applyFill="1" applyBorder="1" applyAlignment="1">
      <alignment wrapText="1"/>
    </xf>
    <xf numFmtId="0" fontId="22" fillId="2" borderId="8" xfId="0" applyFont="1" applyFill="1" applyBorder="1" applyAlignment="1">
      <alignment wrapText="1"/>
    </xf>
    <xf numFmtId="0" fontId="22" fillId="2" borderId="8" xfId="0" applyFont="1" applyFill="1" applyBorder="1"/>
    <xf numFmtId="0" fontId="22" fillId="2" borderId="9" xfId="0" applyFont="1" applyFill="1" applyBorder="1" applyAlignment="1">
      <alignment wrapText="1"/>
    </xf>
    <xf numFmtId="0" fontId="22" fillId="0" borderId="8" xfId="9" applyFont="1" applyBorder="1"/>
    <xf numFmtId="0" fontId="22" fillId="0" borderId="8" xfId="0" applyFont="1" applyBorder="1"/>
    <xf numFmtId="0" fontId="22" fillId="0" borderId="8" xfId="0" applyFont="1" applyBorder="1" applyAlignment="1">
      <alignment vertical="top" wrapText="1"/>
    </xf>
    <xf numFmtId="0" fontId="17" fillId="2" borderId="8" xfId="0" applyFont="1" applyFill="1" applyBorder="1" applyAlignment="1">
      <alignment wrapText="1"/>
    </xf>
    <xf numFmtId="4" fontId="17" fillId="2" borderId="8" xfId="0" applyNumberFormat="1" applyFont="1" applyFill="1" applyBorder="1" applyAlignment="1">
      <alignment horizontal="right"/>
    </xf>
    <xf numFmtId="4" fontId="18" fillId="2" borderId="0" xfId="0" applyNumberFormat="1" applyFont="1" applyFill="1" applyAlignment="1">
      <alignment horizontal="center" wrapText="1"/>
    </xf>
    <xf numFmtId="0" fontId="18" fillId="2" borderId="9" xfId="0" applyFont="1" applyFill="1" applyBorder="1" applyAlignment="1">
      <alignment wrapText="1"/>
    </xf>
    <xf numFmtId="4" fontId="18" fillId="2" borderId="8" xfId="0" applyNumberFormat="1" applyFont="1" applyFill="1" applyBorder="1" applyAlignment="1">
      <alignment horizontal="right"/>
    </xf>
    <xf numFmtId="0" fontId="22" fillId="2" borderId="4" xfId="25" applyFont="1" applyFill="1" applyBorder="1" applyAlignment="1">
      <alignment vertical="top" wrapText="1"/>
    </xf>
    <xf numFmtId="0" fontId="19" fillId="2" borderId="0" xfId="0" applyFont="1" applyFill="1" applyAlignment="1">
      <alignment horizontal="center"/>
    </xf>
    <xf numFmtId="0" fontId="18" fillId="2" borderId="0" xfId="1" applyFont="1" applyFill="1" applyAlignment="1">
      <alignment horizontal="center"/>
    </xf>
    <xf numFmtId="4" fontId="18" fillId="2" borderId="8" xfId="1" applyNumberFormat="1" applyFont="1" applyFill="1" applyBorder="1"/>
    <xf numFmtId="0" fontId="30" fillId="2" borderId="9" xfId="0" applyFont="1" applyFill="1" applyBorder="1" applyAlignment="1">
      <alignment wrapText="1"/>
    </xf>
    <xf numFmtId="0" fontId="22" fillId="0" borderId="8" xfId="0" applyFont="1" applyBorder="1" applyAlignment="1">
      <alignment wrapText="1"/>
    </xf>
    <xf numFmtId="3" fontId="22" fillId="2" borderId="0" xfId="9" applyNumberFormat="1" applyFont="1" applyFill="1" applyAlignment="1">
      <alignment horizontal="center"/>
    </xf>
    <xf numFmtId="3" fontId="22" fillId="2" borderId="8" xfId="9" applyNumberFormat="1" applyFont="1" applyFill="1" applyBorder="1" applyAlignment="1">
      <alignment horizontal="center"/>
    </xf>
    <xf numFmtId="0" fontId="18" fillId="2" borderId="0" xfId="0" applyFont="1" applyFill="1" applyAlignment="1">
      <alignment wrapText="1"/>
    </xf>
    <xf numFmtId="4" fontId="18" fillId="2" borderId="0" xfId="1" applyNumberFormat="1" applyFont="1" applyFill="1" applyAlignment="1">
      <alignment horizontal="center" wrapText="1"/>
    </xf>
    <xf numFmtId="0" fontId="18" fillId="2" borderId="0" xfId="0" applyFont="1" applyFill="1" applyAlignment="1">
      <alignment vertical="center"/>
    </xf>
    <xf numFmtId="0" fontId="18" fillId="2" borderId="0" xfId="0" applyFont="1" applyFill="1" applyAlignment="1">
      <alignment horizontal="center" wrapText="1"/>
    </xf>
    <xf numFmtId="0" fontId="18" fillId="2" borderId="9" xfId="19" applyFont="1" applyFill="1" applyBorder="1" applyAlignment="1">
      <alignment wrapText="1"/>
    </xf>
    <xf numFmtId="0" fontId="18" fillId="2" borderId="8" xfId="19" applyFont="1" applyFill="1" applyBorder="1" applyAlignment="1">
      <alignment wrapText="1"/>
    </xf>
    <xf numFmtId="4" fontId="18" fillId="2" borderId="8" xfId="4" applyNumberFormat="1" applyFont="1" applyFill="1" applyBorder="1"/>
    <xf numFmtId="0" fontId="17" fillId="4" borderId="10" xfId="0" applyFont="1" applyFill="1" applyBorder="1" applyAlignment="1">
      <alignment wrapText="1"/>
    </xf>
    <xf numFmtId="0" fontId="17" fillId="2" borderId="8" xfId="4" applyFont="1" applyFill="1" applyBorder="1"/>
    <xf numFmtId="0" fontId="22" fillId="2" borderId="1" xfId="0" applyFont="1" applyFill="1" applyBorder="1" applyAlignment="1">
      <alignment horizontal="left" vertical="top" wrapText="1"/>
    </xf>
    <xf numFmtId="0" fontId="22" fillId="2" borderId="8" xfId="0" applyFont="1" applyFill="1" applyBorder="1" applyAlignment="1">
      <alignment horizontal="left" vertical="top" wrapText="1"/>
    </xf>
    <xf numFmtId="0" fontId="30" fillId="2" borderId="8" xfId="9" applyFont="1" applyFill="1" applyBorder="1" applyAlignment="1">
      <alignment horizontal="center"/>
    </xf>
    <xf numFmtId="0" fontId="22" fillId="2" borderId="8" xfId="11" applyFont="1" applyFill="1" applyBorder="1" applyAlignment="1">
      <alignment horizontal="center"/>
    </xf>
    <xf numFmtId="0" fontId="18" fillId="3" borderId="8" xfId="0" applyFont="1" applyFill="1" applyBorder="1" applyAlignment="1">
      <alignment horizontal="center"/>
    </xf>
    <xf numFmtId="4" fontId="17" fillId="3" borderId="8" xfId="0" applyNumberFormat="1" applyFont="1" applyFill="1" applyBorder="1" applyAlignment="1">
      <alignment horizontal="right"/>
    </xf>
    <xf numFmtId="4" fontId="17" fillId="2" borderId="0" xfId="0" applyNumberFormat="1" applyFont="1" applyFill="1" applyAlignment="1">
      <alignment horizontal="right"/>
    </xf>
    <xf numFmtId="4" fontId="18" fillId="2" borderId="8" xfId="0" applyNumberFormat="1" applyFont="1" applyFill="1" applyBorder="1" applyAlignment="1">
      <alignment wrapText="1"/>
    </xf>
    <xf numFmtId="4" fontId="21" fillId="2" borderId="0" xfId="0" applyNumberFormat="1" applyFont="1" applyFill="1" applyAlignment="1">
      <alignment horizontal="center"/>
    </xf>
    <xf numFmtId="4" fontId="18" fillId="2" borderId="8" xfId="20" applyNumberFormat="1" applyFont="1" applyFill="1" applyBorder="1" applyAlignment="1">
      <alignment horizontal="right"/>
    </xf>
    <xf numFmtId="0" fontId="17" fillId="2" borderId="0" xfId="0" applyFont="1" applyFill="1" applyAlignment="1">
      <alignment horizontal="left"/>
    </xf>
    <xf numFmtId="2" fontId="17" fillId="8" borderId="8" xfId="0" applyNumberFormat="1" applyFont="1" applyFill="1" applyBorder="1"/>
    <xf numFmtId="2" fontId="17" fillId="8" borderId="6" xfId="0" applyNumberFormat="1" applyFont="1" applyFill="1" applyBorder="1"/>
    <xf numFmtId="2" fontId="17" fillId="8" borderId="6" xfId="0" applyNumberFormat="1" applyFont="1" applyFill="1" applyBorder="1" applyAlignment="1">
      <alignment horizontal="center"/>
    </xf>
    <xf numFmtId="4" fontId="17" fillId="8" borderId="6" xfId="0" applyNumberFormat="1" applyFont="1" applyFill="1" applyBorder="1" applyAlignment="1">
      <alignment horizontal="right"/>
    </xf>
    <xf numFmtId="0" fontId="17" fillId="6" borderId="8" xfId="0" applyFont="1" applyFill="1" applyBorder="1" applyAlignment="1">
      <alignment wrapText="1"/>
    </xf>
    <xf numFmtId="0" fontId="17" fillId="6" borderId="4" xfId="0" applyFont="1" applyFill="1" applyBorder="1" applyAlignment="1">
      <alignment horizontal="center"/>
    </xf>
    <xf numFmtId="4" fontId="17" fillId="6" borderId="6" xfId="0" applyNumberFormat="1" applyFont="1" applyFill="1" applyBorder="1" applyAlignment="1">
      <alignment horizontal="right"/>
    </xf>
    <xf numFmtId="0" fontId="18" fillId="6" borderId="0" xfId="0" applyFont="1" applyFill="1"/>
    <xf numFmtId="0" fontId="24" fillId="6" borderId="8" xfId="9" applyFont="1" applyFill="1" applyBorder="1"/>
    <xf numFmtId="0" fontId="17" fillId="6" borderId="8" xfId="0" applyFont="1" applyFill="1" applyBorder="1" applyAlignment="1">
      <alignment horizontal="center"/>
    </xf>
    <xf numFmtId="0" fontId="18" fillId="6" borderId="8" xfId="11" applyFont="1" applyFill="1" applyBorder="1" applyAlignment="1">
      <alignment horizontal="center"/>
    </xf>
    <xf numFmtId="4" fontId="17" fillId="6" borderId="8" xfId="7" applyNumberFormat="1" applyFont="1" applyFill="1" applyBorder="1" applyAlignment="1">
      <alignment horizontal="right"/>
    </xf>
    <xf numFmtId="0" fontId="21" fillId="6" borderId="4" xfId="0" applyFont="1" applyFill="1" applyBorder="1" applyAlignment="1">
      <alignment horizontal="center"/>
    </xf>
    <xf numFmtId="0" fontId="21" fillId="6" borderId="8" xfId="9" applyFont="1" applyFill="1" applyBorder="1"/>
    <xf numFmtId="0" fontId="17" fillId="2" borderId="8" xfId="0" applyFont="1" applyFill="1" applyBorder="1"/>
    <xf numFmtId="0" fontId="21" fillId="6" borderId="8" xfId="9" applyFont="1" applyFill="1" applyBorder="1" applyAlignment="1">
      <alignment horizontal="center"/>
    </xf>
    <xf numFmtId="0" fontId="21" fillId="2" borderId="8" xfId="9" applyFont="1" applyFill="1" applyBorder="1"/>
    <xf numFmtId="0" fontId="22" fillId="2" borderId="8" xfId="9" applyFont="1" applyFill="1" applyBorder="1"/>
    <xf numFmtId="0" fontId="22" fillId="2" borderId="4" xfId="0" applyFont="1" applyFill="1" applyBorder="1" applyAlignment="1">
      <alignment vertical="top" wrapText="1"/>
    </xf>
    <xf numFmtId="4" fontId="18" fillId="2" borderId="8" xfId="13" applyNumberFormat="1" applyFont="1" applyFill="1" applyBorder="1" applyAlignment="1">
      <alignment wrapText="1"/>
    </xf>
    <xf numFmtId="0" fontId="22" fillId="2" borderId="8" xfId="13" applyFont="1" applyFill="1" applyBorder="1" applyAlignment="1">
      <alignment wrapText="1"/>
    </xf>
    <xf numFmtId="0" fontId="21" fillId="6" borderId="8" xfId="9" applyFont="1" applyFill="1" applyBorder="1" applyAlignment="1">
      <alignment horizontal="left"/>
    </xf>
    <xf numFmtId="0" fontId="24" fillId="2" borderId="8" xfId="9" applyFont="1" applyFill="1" applyBorder="1"/>
    <xf numFmtId="2" fontId="18" fillId="2" borderId="0" xfId="0" applyNumberFormat="1" applyFont="1" applyFill="1" applyAlignment="1">
      <alignment horizontal="center"/>
    </xf>
    <xf numFmtId="2" fontId="24" fillId="2" borderId="8" xfId="9" applyNumberFormat="1" applyFont="1" applyFill="1" applyBorder="1"/>
    <xf numFmtId="4" fontId="17" fillId="2" borderId="8" xfId="1" applyNumberFormat="1" applyFont="1" applyFill="1" applyBorder="1"/>
    <xf numFmtId="0" fontId="17" fillId="2" borderId="8" xfId="9" applyFont="1" applyFill="1" applyBorder="1"/>
    <xf numFmtId="4" fontId="21" fillId="2" borderId="8" xfId="9" applyNumberFormat="1" applyFont="1" applyFill="1" applyBorder="1"/>
    <xf numFmtId="4" fontId="17" fillId="4" borderId="8" xfId="0" applyNumberFormat="1" applyFont="1" applyFill="1" applyBorder="1" applyAlignment="1">
      <alignment wrapText="1"/>
    </xf>
    <xf numFmtId="4" fontId="18" fillId="2" borderId="6" xfId="0" applyNumberFormat="1" applyFont="1" applyFill="1" applyBorder="1" applyAlignment="1">
      <alignment horizontal="right"/>
    </xf>
    <xf numFmtId="4" fontId="17" fillId="6" borderId="8" xfId="9" applyNumberFormat="1" applyFont="1" applyFill="1" applyBorder="1"/>
    <xf numFmtId="4" fontId="17" fillId="6" borderId="8" xfId="0" applyNumberFormat="1" applyFont="1" applyFill="1" applyBorder="1" applyAlignment="1">
      <alignment wrapText="1"/>
    </xf>
    <xf numFmtId="4" fontId="18" fillId="2" borderId="8" xfId="13" applyNumberFormat="1" applyFont="1" applyFill="1" applyBorder="1"/>
    <xf numFmtId="4" fontId="18" fillId="2" borderId="6" xfId="13" applyNumberFormat="1" applyFont="1" applyFill="1" applyBorder="1"/>
    <xf numFmtId="2" fontId="17" fillId="2" borderId="6" xfId="0" applyNumberFormat="1" applyFont="1" applyFill="1" applyBorder="1" applyAlignment="1">
      <alignment wrapText="1"/>
    </xf>
    <xf numFmtId="2" fontId="18" fillId="2" borderId="6" xfId="0" applyNumberFormat="1" applyFont="1" applyFill="1" applyBorder="1" applyAlignment="1">
      <alignment wrapText="1"/>
    </xf>
    <xf numFmtId="4" fontId="18" fillId="2" borderId="8" xfId="0" applyNumberFormat="1" applyFont="1" applyFill="1" applyBorder="1" applyAlignment="1">
      <alignment horizontal="right" wrapText="1"/>
    </xf>
    <xf numFmtId="4" fontId="17" fillId="3" borderId="6" xfId="0" applyNumberFormat="1" applyFont="1" applyFill="1" applyBorder="1" applyAlignment="1">
      <alignment horizontal="right"/>
    </xf>
    <xf numFmtId="4" fontId="17" fillId="4" borderId="8" xfId="0" applyNumberFormat="1" applyFont="1" applyFill="1" applyBorder="1" applyAlignment="1">
      <alignment horizontal="right" wrapText="1"/>
    </xf>
    <xf numFmtId="4" fontId="18" fillId="0" borderId="8" xfId="0" applyNumberFormat="1" applyFont="1" applyBorder="1" applyAlignment="1">
      <alignment horizontal="right"/>
    </xf>
    <xf numFmtId="4" fontId="17" fillId="2" borderId="8" xfId="0" applyNumberFormat="1" applyFont="1" applyFill="1" applyBorder="1" applyAlignment="1">
      <alignment horizontal="right" wrapText="1"/>
    </xf>
    <xf numFmtId="4" fontId="17" fillId="2" borderId="8" xfId="0" applyNumberFormat="1" applyFont="1" applyFill="1" applyBorder="1" applyAlignment="1">
      <alignment wrapText="1"/>
    </xf>
    <xf numFmtId="4" fontId="18" fillId="0" borderId="8" xfId="0" applyNumberFormat="1" applyFont="1" applyBorder="1" applyAlignment="1">
      <alignment wrapText="1"/>
    </xf>
    <xf numFmtId="4" fontId="17" fillId="2" borderId="8" xfId="0" applyNumberFormat="1" applyFont="1" applyFill="1" applyBorder="1"/>
    <xf numFmtId="2" fontId="18" fillId="2" borderId="9" xfId="0" applyNumberFormat="1" applyFont="1" applyFill="1" applyBorder="1" applyAlignment="1">
      <alignment wrapText="1"/>
    </xf>
    <xf numFmtId="4" fontId="17" fillId="4" borderId="8" xfId="0" applyNumberFormat="1" applyFont="1" applyFill="1" applyBorder="1" applyAlignment="1">
      <alignment horizontal="right"/>
    </xf>
    <xf numFmtId="4" fontId="17" fillId="0" borderId="8" xfId="0" applyNumberFormat="1" applyFont="1" applyBorder="1" applyAlignment="1">
      <alignment horizontal="right"/>
    </xf>
    <xf numFmtId="4" fontId="18" fillId="0" borderId="6" xfId="0" applyNumberFormat="1" applyFont="1" applyBorder="1" applyAlignment="1">
      <alignment horizontal="right"/>
    </xf>
    <xf numFmtId="2" fontId="17" fillId="4" borderId="8" xfId="0" applyNumberFormat="1" applyFont="1" applyFill="1" applyBorder="1" applyAlignment="1">
      <alignment wrapText="1"/>
    </xf>
    <xf numFmtId="4" fontId="17" fillId="2" borderId="10" xfId="0" applyNumberFormat="1" applyFont="1" applyFill="1" applyBorder="1" applyAlignment="1">
      <alignment horizontal="right"/>
    </xf>
    <xf numFmtId="4" fontId="18" fillId="2" borderId="10" xfId="0" applyNumberFormat="1" applyFont="1" applyFill="1" applyBorder="1" applyAlignment="1">
      <alignment horizontal="right"/>
    </xf>
    <xf numFmtId="4" fontId="18" fillId="2" borderId="8" xfId="7" applyNumberFormat="1" applyFont="1" applyFill="1" applyBorder="1"/>
    <xf numFmtId="4" fontId="17" fillId="0" borderId="8" xfId="0" applyNumberFormat="1" applyFont="1" applyBorder="1"/>
    <xf numFmtId="4" fontId="17" fillId="4" borderId="8" xfId="0" applyNumberFormat="1" applyFont="1" applyFill="1" applyBorder="1"/>
    <xf numFmtId="4" fontId="18" fillId="2" borderId="0" xfId="4" applyNumberFormat="1" applyFont="1" applyFill="1"/>
    <xf numFmtId="4" fontId="22" fillId="2" borderId="8" xfId="0" applyNumberFormat="1" applyFont="1" applyFill="1" applyBorder="1" applyAlignment="1">
      <alignment horizontal="right"/>
    </xf>
    <xf numFmtId="0" fontId="22" fillId="2" borderId="9" xfId="20" applyFont="1" applyFill="1" applyBorder="1" applyAlignment="1">
      <alignment wrapText="1"/>
    </xf>
    <xf numFmtId="2" fontId="18" fillId="2" borderId="8" xfId="0" applyNumberFormat="1" applyFont="1" applyFill="1" applyBorder="1" applyAlignment="1">
      <alignment wrapText="1"/>
    </xf>
    <xf numFmtId="0" fontId="17" fillId="8" borderId="8" xfId="0" applyFont="1" applyFill="1" applyBorder="1"/>
    <xf numFmtId="4" fontId="21" fillId="2" borderId="8" xfId="0" applyNumberFormat="1" applyFont="1" applyFill="1" applyBorder="1"/>
    <xf numFmtId="0" fontId="20" fillId="0" borderId="0" xfId="0" applyFont="1" applyAlignment="1">
      <alignment horizontal="center"/>
    </xf>
    <xf numFmtId="0" fontId="23" fillId="0" borderId="0" xfId="0" applyFont="1" applyAlignment="1">
      <alignment horizontal="center"/>
    </xf>
    <xf numFmtId="0" fontId="25" fillId="0" borderId="0" xfId="0" applyFont="1" applyAlignment="1">
      <alignment horizontal="left"/>
    </xf>
    <xf numFmtId="0" fontId="25" fillId="0" borderId="0" xfId="0" applyFont="1"/>
    <xf numFmtId="0" fontId="17" fillId="3" borderId="8" xfId="0" applyFont="1" applyFill="1" applyBorder="1" applyAlignment="1">
      <alignment wrapText="1"/>
    </xf>
    <xf numFmtId="2" fontId="17" fillId="3" borderId="8" xfId="0" applyNumberFormat="1" applyFont="1" applyFill="1" applyBorder="1"/>
    <xf numFmtId="2" fontId="17" fillId="3" borderId="6" xfId="0" applyNumberFormat="1" applyFont="1" applyFill="1" applyBorder="1"/>
    <xf numFmtId="4" fontId="17" fillId="3" borderId="4" xfId="0" applyNumberFormat="1" applyFont="1" applyFill="1" applyBorder="1" applyAlignment="1">
      <alignment horizontal="right"/>
    </xf>
    <xf numFmtId="4" fontId="17" fillId="3" borderId="5" xfId="0" applyNumberFormat="1" applyFont="1" applyFill="1" applyBorder="1"/>
    <xf numFmtId="0" fontId="31" fillId="2" borderId="4" xfId="5" applyFont="1" applyFill="1" applyBorder="1" applyAlignment="1">
      <alignment wrapText="1"/>
    </xf>
    <xf numFmtId="0" fontId="18" fillId="2" borderId="8" xfId="16" applyFont="1" applyFill="1" applyBorder="1" applyAlignment="1">
      <alignment horizontal="left" vertical="center" wrapText="1"/>
    </xf>
    <xf numFmtId="0" fontId="18" fillId="2" borderId="8" xfId="13" applyFont="1" applyFill="1" applyBorder="1" applyAlignment="1">
      <alignment horizontal="left" vertical="center" wrapText="1"/>
    </xf>
    <xf numFmtId="0" fontId="22" fillId="2" borderId="8" xfId="13" applyFont="1" applyFill="1" applyBorder="1" applyAlignment="1">
      <alignment horizontal="left" vertical="center" wrapText="1"/>
    </xf>
    <xf numFmtId="0" fontId="18" fillId="0" borderId="4" xfId="0" applyFont="1" applyBorder="1" applyAlignment="1">
      <alignment vertical="top" wrapText="1"/>
    </xf>
    <xf numFmtId="0" fontId="17" fillId="2" borderId="8" xfId="11" applyFont="1" applyFill="1" applyBorder="1"/>
    <xf numFmtId="0" fontId="17" fillId="2" borderId="8" xfId="0" applyFont="1" applyFill="1" applyBorder="1" applyAlignment="1">
      <alignment horizontal="center"/>
    </xf>
    <xf numFmtId="0" fontId="18" fillId="2" borderId="4" xfId="6" applyFont="1" applyFill="1" applyBorder="1" applyAlignment="1">
      <alignment vertical="center" wrapText="1"/>
    </xf>
    <xf numFmtId="49" fontId="18" fillId="2" borderId="4" xfId="6" applyNumberFormat="1" applyFont="1" applyFill="1" applyBorder="1" applyAlignment="1">
      <alignment vertical="top" wrapText="1"/>
    </xf>
    <xf numFmtId="0" fontId="18" fillId="2" borderId="11" xfId="6" applyFont="1" applyFill="1" applyBorder="1" applyAlignment="1">
      <alignment vertical="center" wrapText="1"/>
    </xf>
    <xf numFmtId="0" fontId="17" fillId="0" borderId="8" xfId="0" applyFont="1" applyBorder="1" applyAlignment="1">
      <alignment wrapText="1"/>
    </xf>
    <xf numFmtId="0" fontId="17" fillId="2" borderId="4" xfId="0" applyFont="1" applyFill="1" applyBorder="1" applyAlignment="1">
      <alignment wrapText="1"/>
    </xf>
    <xf numFmtId="0" fontId="32" fillId="2" borderId="0" xfId="0" applyFont="1" applyFill="1"/>
    <xf numFmtId="4" fontId="32" fillId="2" borderId="0" xfId="0" applyNumberFormat="1" applyFont="1" applyFill="1" applyAlignment="1">
      <alignment horizontal="center"/>
    </xf>
    <xf numFmtId="2" fontId="33" fillId="2" borderId="0" xfId="0" applyNumberFormat="1" applyFont="1" applyFill="1" applyAlignment="1">
      <alignment horizontal="right"/>
    </xf>
    <xf numFmtId="0" fontId="24" fillId="2" borderId="8" xfId="13" applyFont="1" applyFill="1" applyBorder="1"/>
    <xf numFmtId="2" fontId="17" fillId="2" borderId="0" xfId="0" applyNumberFormat="1" applyFont="1" applyFill="1" applyAlignment="1">
      <alignment wrapText="1"/>
    </xf>
    <xf numFmtId="0" fontId="22" fillId="2" borderId="8" xfId="16" applyFont="1" applyFill="1" applyBorder="1" applyAlignment="1">
      <alignment horizontal="left" vertical="center" wrapText="1"/>
    </xf>
    <xf numFmtId="0" fontId="17" fillId="2" borderId="0" xfId="0" applyFont="1" applyFill="1" applyAlignment="1">
      <alignment wrapText="1"/>
    </xf>
    <xf numFmtId="0" fontId="22" fillId="0" borderId="12" xfId="0" applyFont="1" applyBorder="1" applyAlignment="1">
      <alignment wrapText="1"/>
    </xf>
    <xf numFmtId="0" fontId="18" fillId="2" borderId="10" xfId="0" applyFont="1" applyFill="1" applyBorder="1" applyAlignment="1">
      <alignment horizontal="center"/>
    </xf>
    <xf numFmtId="0" fontId="22" fillId="2" borderId="10" xfId="16" applyFont="1" applyFill="1" applyBorder="1" applyAlignment="1">
      <alignment horizontal="left" vertical="center" wrapText="1"/>
    </xf>
    <xf numFmtId="0" fontId="22" fillId="0" borderId="8" xfId="0" applyFont="1" applyBorder="1" applyAlignment="1">
      <alignment horizontal="left" vertical="top" wrapText="1"/>
    </xf>
    <xf numFmtId="0" fontId="22" fillId="0" borderId="8" xfId="16" applyFont="1" applyBorder="1" applyAlignment="1">
      <alignment horizontal="left" vertical="top" wrapText="1"/>
    </xf>
    <xf numFmtId="0" fontId="18" fillId="0" borderId="8" xfId="16" applyFont="1" applyBorder="1" applyAlignment="1">
      <alignment horizontal="left" vertical="top" wrapText="1"/>
    </xf>
    <xf numFmtId="0" fontId="17" fillId="2" borderId="8" xfId="0" applyFont="1" applyFill="1" applyBorder="1" applyAlignment="1">
      <alignment horizontal="center" wrapText="1"/>
    </xf>
    <xf numFmtId="0" fontId="17" fillId="6" borderId="10" xfId="0" applyFont="1" applyFill="1" applyBorder="1" applyAlignment="1">
      <alignment wrapText="1"/>
    </xf>
    <xf numFmtId="0" fontId="17" fillId="6" borderId="8" xfId="11" applyFont="1" applyFill="1" applyBorder="1"/>
    <xf numFmtId="0" fontId="17" fillId="2" borderId="4" xfId="0" applyFont="1" applyFill="1" applyBorder="1" applyAlignment="1">
      <alignment horizontal="center"/>
    </xf>
    <xf numFmtId="0" fontId="18" fillId="2" borderId="8" xfId="9" applyFont="1" applyFill="1" applyBorder="1"/>
    <xf numFmtId="0" fontId="35" fillId="2" borderId="0" xfId="0" applyFont="1" applyFill="1" applyAlignment="1">
      <alignment horizontal="center" wrapText="1"/>
    </xf>
    <xf numFmtId="2" fontId="22" fillId="2" borderId="8" xfId="0" applyNumberFormat="1" applyFont="1" applyFill="1" applyBorder="1" applyAlignment="1">
      <alignment wrapText="1"/>
    </xf>
    <xf numFmtId="0" fontId="17" fillId="4" borderId="8" xfId="0" applyFont="1" applyFill="1" applyBorder="1"/>
    <xf numFmtId="0" fontId="22" fillId="0" borderId="8" xfId="0" applyFont="1" applyBorder="1" applyAlignment="1">
      <alignment horizontal="justify" vertical="top" wrapText="1"/>
    </xf>
    <xf numFmtId="2" fontId="17" fillId="3" borderId="5" xfId="0" applyNumberFormat="1" applyFont="1" applyFill="1" applyBorder="1" applyAlignment="1">
      <alignment horizontal="center"/>
    </xf>
    <xf numFmtId="0" fontId="36" fillId="2" borderId="0" xfId="0" applyFont="1" applyFill="1" applyAlignment="1">
      <alignment wrapText="1"/>
    </xf>
    <xf numFmtId="0" fontId="17" fillId="6" borderId="8" xfId="0" applyFont="1" applyFill="1" applyBorder="1" applyAlignment="1">
      <alignment horizontal="center" wrapText="1"/>
    </xf>
    <xf numFmtId="0" fontId="18" fillId="0" borderId="8" xfId="0" applyFont="1" applyBorder="1" applyAlignment="1">
      <alignment horizontal="justify" vertical="top" wrapText="1"/>
    </xf>
    <xf numFmtId="0" fontId="18" fillId="0" borderId="8" xfId="0" applyFont="1" applyBorder="1" applyAlignment="1">
      <alignment horizontal="center"/>
    </xf>
    <xf numFmtId="0" fontId="18" fillId="0" borderId="8" xfId="9" applyFont="1" applyBorder="1" applyAlignment="1">
      <alignment horizontal="left" vertical="center" wrapText="1"/>
    </xf>
    <xf numFmtId="0" fontId="18" fillId="2" borderId="8" xfId="13" applyFont="1" applyFill="1" applyBorder="1" applyAlignment="1">
      <alignment vertical="center" wrapText="1"/>
    </xf>
    <xf numFmtId="0" fontId="31" fillId="2" borderId="8" xfId="13" applyFont="1" applyFill="1" applyBorder="1" applyAlignment="1">
      <alignment horizontal="left" wrapText="1"/>
    </xf>
    <xf numFmtId="0" fontId="18" fillId="2" borderId="9" xfId="20" applyFont="1" applyFill="1" applyBorder="1" applyAlignment="1">
      <alignment wrapText="1"/>
    </xf>
    <xf numFmtId="0" fontId="18" fillId="2" borderId="4" xfId="0" applyFont="1" applyFill="1" applyBorder="1"/>
    <xf numFmtId="0" fontId="17" fillId="5" borderId="4" xfId="0" applyFont="1" applyFill="1" applyBorder="1" applyAlignment="1">
      <alignment horizontal="right"/>
    </xf>
    <xf numFmtId="0" fontId="17" fillId="5" borderId="8" xfId="0" applyFont="1" applyFill="1" applyBorder="1"/>
    <xf numFmtId="0" fontId="17" fillId="3" borderId="4" xfId="0" applyFont="1" applyFill="1" applyBorder="1"/>
    <xf numFmtId="0" fontId="36" fillId="3" borderId="5" xfId="0" applyFont="1" applyFill="1" applyBorder="1"/>
    <xf numFmtId="0" fontId="17" fillId="3" borderId="5" xfId="0" applyFont="1" applyFill="1" applyBorder="1" applyAlignment="1">
      <alignment horizontal="center"/>
    </xf>
    <xf numFmtId="0" fontId="17" fillId="3" borderId="5" xfId="0" applyFont="1" applyFill="1" applyBorder="1"/>
    <xf numFmtId="0" fontId="18" fillId="2" borderId="8" xfId="0" applyFont="1" applyFill="1" applyBorder="1"/>
    <xf numFmtId="3" fontId="31" fillId="2" borderId="8" xfId="9" applyNumberFormat="1" applyFont="1" applyFill="1" applyBorder="1" applyAlignment="1">
      <alignment horizontal="center"/>
    </xf>
    <xf numFmtId="3" fontId="30" fillId="2" borderId="8" xfId="9" applyNumberFormat="1" applyFont="1" applyFill="1" applyBorder="1" applyAlignment="1">
      <alignment horizontal="center"/>
    </xf>
    <xf numFmtId="2" fontId="18" fillId="2" borderId="8" xfId="0" applyNumberFormat="1" applyFont="1" applyFill="1" applyBorder="1" applyAlignment="1">
      <alignment horizontal="right"/>
    </xf>
    <xf numFmtId="0" fontId="17" fillId="2" borderId="8" xfId="0" applyFont="1" applyFill="1" applyBorder="1" applyAlignment="1">
      <alignment horizontal="left"/>
    </xf>
    <xf numFmtId="0" fontId="18" fillId="2" borderId="4" xfId="25" applyFont="1" applyFill="1" applyBorder="1" applyAlignment="1">
      <alignment vertical="top" wrapText="1"/>
    </xf>
    <xf numFmtId="0" fontId="22" fillId="2" borderId="8" xfId="0" applyFont="1" applyFill="1" applyBorder="1" applyAlignment="1">
      <alignment vertical="top" wrapText="1"/>
    </xf>
    <xf numFmtId="0" fontId="17" fillId="2" borderId="8" xfId="11" applyFont="1" applyFill="1" applyBorder="1" applyAlignment="1">
      <alignment horizontal="center"/>
    </xf>
    <xf numFmtId="4" fontId="17" fillId="2" borderId="0" xfId="0" applyNumberFormat="1" applyFont="1" applyFill="1" applyAlignment="1">
      <alignment horizontal="center"/>
    </xf>
    <xf numFmtId="0" fontId="17" fillId="2" borderId="0" xfId="1" applyFont="1" applyFill="1"/>
    <xf numFmtId="0" fontId="31" fillId="2" borderId="8" xfId="13" applyFont="1" applyFill="1" applyBorder="1" applyAlignment="1">
      <alignment horizontal="center" wrapText="1"/>
    </xf>
    <xf numFmtId="0" fontId="18" fillId="7" borderId="8" xfId="0" applyFont="1" applyFill="1" applyBorder="1"/>
    <xf numFmtId="0" fontId="18" fillId="2" borderId="8" xfId="0" applyFont="1" applyFill="1" applyBorder="1" applyAlignment="1">
      <alignment vertical="top" wrapText="1"/>
    </xf>
    <xf numFmtId="1" fontId="22" fillId="2" borderId="8" xfId="0" applyNumberFormat="1" applyFont="1" applyFill="1" applyBorder="1" applyAlignment="1">
      <alignment horizontal="center"/>
    </xf>
    <xf numFmtId="0" fontId="30" fillId="2" borderId="4" xfId="5" applyFont="1" applyFill="1" applyBorder="1" applyAlignment="1">
      <alignment wrapText="1"/>
    </xf>
    <xf numFmtId="0" fontId="17" fillId="0" borderId="0" xfId="0" applyFont="1" applyAlignment="1">
      <alignment horizontal="right"/>
    </xf>
    <xf numFmtId="0" fontId="17" fillId="0" borderId="8" xfId="0" applyFont="1" applyBorder="1" applyAlignment="1">
      <alignment horizontal="center"/>
    </xf>
    <xf numFmtId="0" fontId="17" fillId="4" borderId="8" xfId="0" applyFont="1" applyFill="1" applyBorder="1" applyAlignment="1">
      <alignment horizontal="center" wrapText="1"/>
    </xf>
    <xf numFmtId="0" fontId="17" fillId="2" borderId="10" xfId="0" applyFont="1" applyFill="1" applyBorder="1" applyAlignment="1">
      <alignment wrapText="1"/>
    </xf>
    <xf numFmtId="0" fontId="18" fillId="2" borderId="10" xfId="0" applyFont="1" applyFill="1" applyBorder="1" applyAlignment="1">
      <alignment horizontal="center" wrapText="1"/>
    </xf>
    <xf numFmtId="0" fontId="18" fillId="2" borderId="1" xfId="13" applyFont="1" applyFill="1" applyBorder="1" applyAlignment="1">
      <alignment wrapText="1"/>
    </xf>
    <xf numFmtId="0" fontId="31" fillId="2" borderId="9" xfId="0" applyFont="1" applyFill="1" applyBorder="1" applyAlignment="1">
      <alignment wrapText="1"/>
    </xf>
    <xf numFmtId="0" fontId="31" fillId="2" borderId="8" xfId="0" applyFont="1" applyFill="1" applyBorder="1" applyAlignment="1">
      <alignment wrapText="1"/>
    </xf>
    <xf numFmtId="0" fontId="18" fillId="4" borderId="8" xfId="0" applyFont="1" applyFill="1" applyBorder="1" applyAlignment="1">
      <alignment horizontal="center" wrapText="1"/>
    </xf>
    <xf numFmtId="0" fontId="18" fillId="0" borderId="8" xfId="0" applyFont="1" applyBorder="1" applyAlignment="1">
      <alignment wrapText="1"/>
    </xf>
    <xf numFmtId="0" fontId="17" fillId="0" borderId="8" xfId="0" applyFont="1" applyBorder="1"/>
    <xf numFmtId="0" fontId="18" fillId="2" borderId="0" xfId="3" applyFont="1" applyFill="1"/>
    <xf numFmtId="0" fontId="18" fillId="0" borderId="8" xfId="0" applyFont="1" applyBorder="1"/>
    <xf numFmtId="0" fontId="18" fillId="0" borderId="8" xfId="0" applyFont="1" applyBorder="1" applyAlignment="1">
      <alignment horizontal="left"/>
    </xf>
    <xf numFmtId="0" fontId="18" fillId="2" borderId="10" xfId="13" applyFont="1" applyFill="1" applyBorder="1" applyAlignment="1">
      <alignment wrapText="1"/>
    </xf>
    <xf numFmtId="0" fontId="27" fillId="2" borderId="0" xfId="0" applyFont="1" applyFill="1" applyAlignment="1">
      <alignment horizontal="left" wrapText="1"/>
    </xf>
    <xf numFmtId="0" fontId="22" fillId="2" borderId="8" xfId="24" applyFont="1" applyFill="1" applyBorder="1"/>
    <xf numFmtId="0" fontId="22" fillId="2" borderId="0" xfId="19" applyFont="1" applyFill="1" applyAlignment="1">
      <alignment wrapText="1"/>
    </xf>
    <xf numFmtId="0" fontId="34" fillId="0" borderId="0" xfId="0" applyFont="1" applyAlignment="1">
      <alignment wrapText="1"/>
    </xf>
    <xf numFmtId="2" fontId="22" fillId="0" borderId="0" xfId="0" applyNumberFormat="1" applyFont="1" applyAlignment="1">
      <alignment horizontal="center"/>
    </xf>
    <xf numFmtId="0" fontId="22" fillId="0" borderId="0" xfId="0" applyFont="1" applyAlignment="1">
      <alignment horizontal="center"/>
    </xf>
    <xf numFmtId="0" fontId="21" fillId="2" borderId="10" xfId="9" applyFont="1" applyFill="1" applyBorder="1"/>
    <xf numFmtId="0" fontId="18" fillId="2" borderId="8" xfId="0" applyFont="1" applyFill="1" applyBorder="1" applyAlignment="1">
      <alignment wrapText="1"/>
    </xf>
    <xf numFmtId="0" fontId="21" fillId="2" borderId="8" xfId="27" applyFont="1" applyFill="1" applyBorder="1" applyAlignment="1">
      <alignment wrapText="1"/>
    </xf>
    <xf numFmtId="4" fontId="22" fillId="2" borderId="8" xfId="0" applyNumberFormat="1" applyFont="1" applyFill="1" applyBorder="1" applyAlignment="1">
      <alignment horizontal="left"/>
    </xf>
    <xf numFmtId="0" fontId="18" fillId="2" borderId="8" xfId="6" applyFont="1" applyFill="1" applyBorder="1" applyAlignment="1">
      <alignment vertical="center" wrapText="1"/>
    </xf>
    <xf numFmtId="0" fontId="31" fillId="2" borderId="9" xfId="0" applyFont="1" applyFill="1" applyBorder="1" applyAlignment="1">
      <alignment vertical="center" wrapText="1"/>
    </xf>
    <xf numFmtId="4" fontId="21" fillId="2" borderId="8" xfId="13" applyNumberFormat="1" applyFont="1" applyFill="1" applyBorder="1"/>
    <xf numFmtId="4" fontId="21" fillId="2" borderId="6" xfId="0" applyNumberFormat="1" applyFont="1" applyFill="1" applyBorder="1" applyAlignment="1">
      <alignment wrapText="1"/>
    </xf>
    <xf numFmtId="4" fontId="18" fillId="2" borderId="6" xfId="0" applyNumberFormat="1" applyFont="1" applyFill="1" applyBorder="1" applyAlignment="1">
      <alignment wrapText="1"/>
    </xf>
    <xf numFmtId="0" fontId="21" fillId="2" borderId="0" xfId="0" applyFont="1" applyFill="1" applyAlignment="1">
      <alignment wrapText="1"/>
    </xf>
    <xf numFmtId="4" fontId="22" fillId="0" borderId="8" xfId="0" applyNumberFormat="1" applyFont="1" applyBorder="1" applyAlignment="1">
      <alignment horizontal="right"/>
    </xf>
    <xf numFmtId="0" fontId="22" fillId="2" borderId="0" xfId="0" applyFont="1" applyFill="1"/>
    <xf numFmtId="4" fontId="22" fillId="2" borderId="0" xfId="0" applyNumberFormat="1" applyFont="1" applyFill="1"/>
    <xf numFmtId="0" fontId="22" fillId="0" borderId="5" xfId="0" applyFont="1" applyBorder="1" applyAlignment="1">
      <alignment vertical="top" wrapText="1"/>
    </xf>
    <xf numFmtId="0" fontId="18" fillId="2" borderId="5" xfId="0" applyFont="1" applyFill="1" applyBorder="1" applyAlignment="1">
      <alignment horizontal="center"/>
    </xf>
    <xf numFmtId="0" fontId="18" fillId="2" borderId="4" xfId="0" applyFont="1" applyFill="1" applyBorder="1" applyAlignment="1">
      <alignment vertical="top" wrapText="1"/>
    </xf>
    <xf numFmtId="0" fontId="18" fillId="2" borderId="8" xfId="27" applyFont="1" applyFill="1" applyBorder="1"/>
    <xf numFmtId="0" fontId="18" fillId="2" borderId="8" xfId="0" applyFont="1" applyFill="1" applyBorder="1" applyAlignment="1">
      <alignment horizontal="left" vertical="top" wrapText="1"/>
    </xf>
    <xf numFmtId="0" fontId="18" fillId="2" borderId="8" xfId="25" applyFont="1" applyFill="1" applyBorder="1" applyAlignment="1">
      <alignment vertical="top" wrapText="1"/>
    </xf>
    <xf numFmtId="4" fontId="21" fillId="2" borderId="8" xfId="1" applyNumberFormat="1" applyFont="1" applyFill="1" applyBorder="1"/>
    <xf numFmtId="0" fontId="39" fillId="2" borderId="8" xfId="28" applyFont="1" applyFill="1" applyBorder="1" applyAlignment="1">
      <alignment wrapText="1"/>
    </xf>
    <xf numFmtId="0" fontId="24" fillId="2" borderId="8" xfId="0" applyFont="1" applyFill="1" applyBorder="1"/>
    <xf numFmtId="2" fontId="21" fillId="6" borderId="8" xfId="9" applyNumberFormat="1" applyFont="1" applyFill="1" applyBorder="1"/>
    <xf numFmtId="4" fontId="21" fillId="2" borderId="8" xfId="0" applyNumberFormat="1" applyFont="1" applyFill="1" applyBorder="1" applyAlignment="1">
      <alignment horizontal="right"/>
    </xf>
    <xf numFmtId="4" fontId="21" fillId="2" borderId="6" xfId="7" applyNumberFormat="1" applyFont="1" applyFill="1" applyBorder="1" applyAlignment="1">
      <alignment horizontal="right"/>
    </xf>
    <xf numFmtId="0" fontId="18" fillId="2" borderId="6" xfId="0" applyFont="1" applyFill="1" applyBorder="1" applyAlignment="1">
      <alignment horizontal="center"/>
    </xf>
    <xf numFmtId="4" fontId="21" fillId="2" borderId="8" xfId="0" applyNumberFormat="1" applyFont="1" applyFill="1" applyBorder="1" applyAlignment="1">
      <alignment wrapText="1"/>
    </xf>
    <xf numFmtId="0" fontId="18" fillId="2" borderId="11" xfId="13" applyFont="1" applyFill="1" applyBorder="1" applyAlignment="1">
      <alignment vertical="center" wrapText="1"/>
    </xf>
    <xf numFmtId="0" fontId="22" fillId="2" borderId="8" xfId="30" applyFont="1" applyFill="1" applyBorder="1" applyAlignment="1">
      <alignment vertical="center" wrapText="1"/>
    </xf>
    <xf numFmtId="0" fontId="21" fillId="6" borderId="8" xfId="13" applyFont="1" applyFill="1" applyBorder="1"/>
    <xf numFmtId="0" fontId="21" fillId="2" borderId="0" xfId="0" applyFont="1" applyFill="1" applyAlignment="1">
      <alignment horizontal="right"/>
    </xf>
    <xf numFmtId="4" fontId="22" fillId="2" borderId="0" xfId="0" applyNumberFormat="1" applyFont="1" applyFill="1" applyAlignment="1">
      <alignment horizontal="center"/>
    </xf>
    <xf numFmtId="2" fontId="21" fillId="2" borderId="0" xfId="0" applyNumberFormat="1" applyFont="1" applyFill="1" applyAlignment="1">
      <alignment horizontal="right"/>
    </xf>
    <xf numFmtId="2" fontId="22" fillId="2" borderId="0" xfId="0" applyNumberFormat="1" applyFont="1" applyFill="1"/>
    <xf numFmtId="3" fontId="18" fillId="2" borderId="8" xfId="9" applyNumberFormat="1" applyFont="1" applyFill="1" applyBorder="1" applyAlignment="1">
      <alignment horizontal="center"/>
    </xf>
    <xf numFmtId="0" fontId="18" fillId="2" borderId="12" xfId="25" applyFont="1" applyFill="1" applyBorder="1" applyAlignment="1">
      <alignment vertical="top" wrapText="1"/>
    </xf>
    <xf numFmtId="0" fontId="21" fillId="6" borderId="8" xfId="9" applyFont="1" applyFill="1" applyBorder="1" applyAlignment="1">
      <alignment wrapText="1"/>
    </xf>
    <xf numFmtId="0" fontId="21" fillId="2" borderId="8" xfId="9" applyFont="1" applyFill="1" applyBorder="1" applyAlignment="1">
      <alignment wrapText="1"/>
    </xf>
    <xf numFmtId="0" fontId="22" fillId="0" borderId="8" xfId="4" applyFont="1" applyBorder="1"/>
    <xf numFmtId="2" fontId="21" fillId="2" borderId="6" xfId="0" applyNumberFormat="1" applyFont="1" applyFill="1" applyBorder="1" applyAlignment="1">
      <alignment wrapText="1"/>
    </xf>
    <xf numFmtId="0" fontId="18" fillId="2" borderId="8" xfId="20" applyFont="1" applyFill="1" applyBorder="1" applyAlignment="1">
      <alignment wrapText="1"/>
    </xf>
    <xf numFmtId="4" fontId="18" fillId="2" borderId="14" xfId="0" applyNumberFormat="1" applyFont="1" applyFill="1" applyBorder="1" applyAlignment="1">
      <alignment wrapText="1"/>
    </xf>
    <xf numFmtId="0" fontId="22" fillId="2" borderId="8" xfId="20" applyFont="1" applyFill="1" applyBorder="1" applyAlignment="1">
      <alignment wrapText="1"/>
    </xf>
    <xf numFmtId="4" fontId="18" fillId="2" borderId="9" xfId="13" applyNumberFormat="1" applyFont="1" applyFill="1" applyBorder="1" applyAlignment="1">
      <alignment wrapText="1"/>
    </xf>
    <xf numFmtId="0" fontId="17" fillId="0" borderId="0" xfId="0" applyFont="1" applyAlignment="1">
      <alignment horizontal="center"/>
    </xf>
    <xf numFmtId="0" fontId="17" fillId="3" borderId="8" xfId="0" applyFont="1" applyFill="1" applyBorder="1" applyAlignment="1">
      <alignment wrapText="1"/>
    </xf>
    <xf numFmtId="0" fontId="18" fillId="3" borderId="8" xfId="0" applyFont="1" applyFill="1" applyBorder="1" applyAlignment="1">
      <alignment wrapText="1"/>
    </xf>
    <xf numFmtId="0" fontId="17" fillId="2" borderId="4" xfId="0" applyFont="1" applyFill="1" applyBorder="1" applyAlignment="1">
      <alignment horizontal="left"/>
    </xf>
    <xf numFmtId="0" fontId="17" fillId="2" borderId="5" xfId="0" applyFont="1" applyFill="1" applyBorder="1" applyAlignment="1">
      <alignment horizontal="left"/>
    </xf>
    <xf numFmtId="0" fontId="27" fillId="5" borderId="8" xfId="0" applyFont="1" applyFill="1" applyBorder="1" applyAlignment="1">
      <alignment horizontal="left" wrapText="1"/>
    </xf>
    <xf numFmtId="0" fontId="18" fillId="0" borderId="8" xfId="0" applyFont="1" applyBorder="1" applyAlignment="1">
      <alignment horizontal="left" wrapText="1"/>
    </xf>
    <xf numFmtId="0" fontId="18" fillId="0" borderId="13" xfId="0" applyFont="1" applyBorder="1" applyAlignment="1">
      <alignment horizontal="center"/>
    </xf>
    <xf numFmtId="0" fontId="17" fillId="3" borderId="4" xfId="0" applyFont="1" applyFill="1" applyBorder="1" applyAlignment="1">
      <alignment horizontal="left" wrapText="1"/>
    </xf>
    <xf numFmtId="0" fontId="18" fillId="3" borderId="5" xfId="0" applyFont="1" applyFill="1" applyBorder="1" applyAlignment="1">
      <alignment horizontal="left" wrapText="1"/>
    </xf>
    <xf numFmtId="0" fontId="19" fillId="2" borderId="0" xfId="0" applyFont="1" applyFill="1" applyAlignment="1">
      <alignment horizontal="left"/>
    </xf>
    <xf numFmtId="0" fontId="19" fillId="2" borderId="0" xfId="0" applyFont="1" applyFill="1" applyAlignment="1">
      <alignment horizontal="center"/>
    </xf>
    <xf numFmtId="0" fontId="20" fillId="2" borderId="0" xfId="0" applyFont="1" applyFill="1" applyAlignment="1">
      <alignment horizontal="center"/>
    </xf>
    <xf numFmtId="0" fontId="17" fillId="2" borderId="0" xfId="0" applyFont="1" applyFill="1" applyAlignment="1">
      <alignment horizontal="left"/>
    </xf>
    <xf numFmtId="0" fontId="34" fillId="2" borderId="0" xfId="0" applyFont="1" applyFill="1" applyAlignment="1">
      <alignment horizontal="center" wrapText="1"/>
    </xf>
    <xf numFmtId="0" fontId="35" fillId="2" borderId="0" xfId="0" applyFont="1" applyFill="1" applyAlignment="1">
      <alignment horizontal="center" wrapText="1"/>
    </xf>
    <xf numFmtId="0" fontId="17" fillId="3" borderId="4" xfId="0" applyFont="1" applyFill="1" applyBorder="1" applyAlignment="1">
      <alignment horizontal="left"/>
    </xf>
    <xf numFmtId="0" fontId="17" fillId="3" borderId="5" xfId="0" applyFont="1" applyFill="1" applyBorder="1" applyAlignment="1">
      <alignment horizontal="left"/>
    </xf>
    <xf numFmtId="44" fontId="18" fillId="5" borderId="4" xfId="10" applyFont="1" applyFill="1" applyBorder="1" applyAlignment="1">
      <alignment horizontal="center"/>
    </xf>
    <xf numFmtId="44" fontId="18" fillId="5" borderId="6" xfId="10" applyFont="1" applyFill="1" applyBorder="1" applyAlignment="1">
      <alignment horizontal="center"/>
    </xf>
    <xf numFmtId="0" fontId="17" fillId="2" borderId="4" xfId="0" applyFont="1" applyFill="1" applyBorder="1" applyAlignment="1"/>
    <xf numFmtId="0" fontId="18" fillId="2" borderId="5" xfId="0" applyFont="1" applyFill="1" applyBorder="1" applyAlignment="1"/>
  </cellXfs>
  <cellStyles count="31">
    <cellStyle name="Monedă" xfId="10" builtinId="4"/>
    <cellStyle name="Normal" xfId="0" builtinId="0"/>
    <cellStyle name="Normal 10" xfId="28" xr:uid="{00000000-0005-0000-0000-000002000000}"/>
    <cellStyle name="Normal 2" xfId="6" xr:uid="{00000000-0005-0000-0000-000003000000}"/>
    <cellStyle name="Normal 2 2" xfId="12" xr:uid="{00000000-0005-0000-0000-000004000000}"/>
    <cellStyle name="Normal 3" xfId="2" xr:uid="{00000000-0005-0000-0000-000005000000}"/>
    <cellStyle name="Normal 3 2" xfId="1" xr:uid="{00000000-0005-0000-0000-000006000000}"/>
    <cellStyle name="Normal 3 2 2" xfId="7" xr:uid="{00000000-0005-0000-0000-000007000000}"/>
    <cellStyle name="Normal 3 2 2 2" xfId="13" xr:uid="{00000000-0005-0000-0000-000008000000}"/>
    <cellStyle name="Normal 3 2 3" xfId="30" xr:uid="{89C8372D-86DF-4CEC-9A49-0837CF36EF0D}"/>
    <cellStyle name="Normal 4" xfId="5" xr:uid="{00000000-0005-0000-0000-000009000000}"/>
    <cellStyle name="Normal 5" xfId="3" xr:uid="{00000000-0005-0000-0000-00000A000000}"/>
    <cellStyle name="Normal 5 2" xfId="8" xr:uid="{00000000-0005-0000-0000-00000B000000}"/>
    <cellStyle name="Normal 5 3" xfId="4" xr:uid="{00000000-0005-0000-0000-00000C000000}"/>
    <cellStyle name="Normal 5 4" xfId="9" xr:uid="{00000000-0005-0000-0000-00000D000000}"/>
    <cellStyle name="Normal 5 4 2" xfId="11" xr:uid="{00000000-0005-0000-0000-00000E000000}"/>
    <cellStyle name="Normal 5 4 3" xfId="15" xr:uid="{00000000-0005-0000-0000-00000F000000}"/>
    <cellStyle name="Normal 5 4 4" xfId="18" xr:uid="{00000000-0005-0000-0000-000010000000}"/>
    <cellStyle name="Normal 5 4 4 2" xfId="29" xr:uid="{E634C23F-FD68-4913-90C0-8B3763D0F66C}"/>
    <cellStyle name="Normal 5 4 4 2 2" xfId="19" xr:uid="{00000000-0005-0000-0000-000011000000}"/>
    <cellStyle name="Normal 5 4 5 2" xfId="21" xr:uid="{00000000-0005-0000-0000-000012000000}"/>
    <cellStyle name="Normal 5 4 6" xfId="22" xr:uid="{00000000-0005-0000-0000-000013000000}"/>
    <cellStyle name="Normal 5 4 6 3" xfId="23" xr:uid="{00000000-0005-0000-0000-000014000000}"/>
    <cellStyle name="Normal 5 4 7 2" xfId="25" xr:uid="{00000000-0005-0000-0000-000015000000}"/>
    <cellStyle name="Normal 5 4 7 2 2" xfId="27" xr:uid="{00000000-0005-0000-0000-000016000000}"/>
    <cellStyle name="Normal 6" xfId="14" xr:uid="{00000000-0005-0000-0000-000017000000}"/>
    <cellStyle name="Normal 7" xfId="17" xr:uid="{00000000-0005-0000-0000-000018000000}"/>
    <cellStyle name="Normal 7 2" xfId="26" xr:uid="{00000000-0005-0000-0000-000019000000}"/>
    <cellStyle name="Normal 7 2 2" xfId="20" xr:uid="{00000000-0005-0000-0000-00001A000000}"/>
    <cellStyle name="Normal 9" xfId="24" xr:uid="{00000000-0005-0000-0000-00001B000000}"/>
    <cellStyle name="Normal_Anexa F 140 146 10.07" xfId="16" xr:uid="{00000000-0005-0000-0000-00001C00000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7BEE5-7028-4CFB-A76E-13537A5905FC}">
  <dimension ref="A1:BI543"/>
  <sheetViews>
    <sheetView tabSelected="1" zoomScaleNormal="100" zoomScaleSheetLayoutView="61" workbookViewId="0">
      <selection activeCell="H9" sqref="H9"/>
    </sheetView>
  </sheetViews>
  <sheetFormatPr defaultRowHeight="15.75"/>
  <cols>
    <col min="1" max="1" width="6.42578125" style="47" customWidth="1"/>
    <col min="2" max="2" width="74.42578125" style="47" customWidth="1"/>
    <col min="3" max="3" width="9.42578125" style="185" customWidth="1"/>
    <col min="4" max="4" width="8.28515625" style="37" customWidth="1"/>
    <col min="5" max="5" width="40" style="36" customWidth="1"/>
    <col min="6" max="6" width="8" style="36" customWidth="1"/>
    <col min="7" max="7" width="12.28515625" style="186" customWidth="1"/>
    <col min="8" max="8" width="16.28515625" style="38" customWidth="1"/>
    <col min="9" max="9" width="12" style="26" customWidth="1"/>
    <col min="10" max="10" width="16.28515625" style="26" customWidth="1"/>
    <col min="11" max="11" width="10.140625" style="26" bestFit="1" customWidth="1"/>
    <col min="12" max="12" width="12.28515625" style="26" customWidth="1"/>
    <col min="13" max="13" width="9.140625" style="26"/>
    <col min="14" max="14" width="9.5703125" style="26" bestFit="1" customWidth="1"/>
    <col min="15" max="15" width="9.140625" style="26"/>
    <col min="16" max="16" width="9.5703125" style="26" bestFit="1" customWidth="1"/>
    <col min="17" max="61" width="9.140625" style="26"/>
    <col min="62" max="16384" width="9.140625" style="47"/>
  </cols>
  <sheetData>
    <row r="1" spans="1:18" s="26" customFormat="1">
      <c r="A1" s="62" t="s">
        <v>0</v>
      </c>
      <c r="B1" s="62"/>
      <c r="C1" s="37"/>
      <c r="D1" s="37"/>
      <c r="E1" s="83"/>
      <c r="F1" s="83"/>
      <c r="G1" s="37"/>
      <c r="H1" s="38"/>
      <c r="I1" s="62"/>
      <c r="J1" s="62"/>
    </row>
    <row r="2" spans="1:18" s="26" customFormat="1">
      <c r="A2" s="62"/>
      <c r="B2" s="62"/>
      <c r="C2" s="334" t="s">
        <v>1</v>
      </c>
      <c r="D2" s="334"/>
      <c r="E2" s="334"/>
      <c r="F2" s="334"/>
      <c r="G2" s="185"/>
      <c r="H2" s="38"/>
      <c r="I2" s="62"/>
      <c r="J2" s="62"/>
    </row>
    <row r="3" spans="1:18" s="26" customFormat="1">
      <c r="A3" s="335"/>
      <c r="B3" s="336"/>
      <c r="C3" s="336"/>
      <c r="D3" s="336"/>
      <c r="E3" s="336"/>
      <c r="F3" s="336"/>
      <c r="G3" s="336"/>
      <c r="H3" s="336"/>
      <c r="I3" s="336"/>
      <c r="J3" s="336"/>
    </row>
    <row r="4" spans="1:18" s="26" customFormat="1">
      <c r="A4" s="335" t="s">
        <v>2</v>
      </c>
      <c r="B4" s="335"/>
      <c r="C4" s="335"/>
      <c r="D4" s="335"/>
      <c r="E4" s="335"/>
      <c r="F4" s="335"/>
      <c r="G4" s="37"/>
    </row>
    <row r="5" spans="1:18" s="26" customFormat="1">
      <c r="A5" s="98"/>
      <c r="B5" s="98"/>
      <c r="C5" s="98"/>
      <c r="D5" s="98"/>
      <c r="E5" s="98"/>
      <c r="F5" s="98"/>
      <c r="G5" s="37"/>
    </row>
    <row r="6" spans="1:18" s="26" customFormat="1">
      <c r="C6" s="37"/>
      <c r="D6" s="37"/>
      <c r="E6" s="83" t="s">
        <v>3</v>
      </c>
      <c r="F6" s="36"/>
      <c r="G6" s="37"/>
      <c r="H6" s="38"/>
      <c r="J6" s="62"/>
    </row>
    <row r="7" spans="1:18" s="4" customFormat="1" ht="15.75" customHeight="1">
      <c r="A7" s="7"/>
      <c r="B7" s="8"/>
      <c r="C7" s="9" t="s">
        <v>4</v>
      </c>
      <c r="D7" s="9" t="s">
        <v>5</v>
      </c>
      <c r="E7" s="10" t="s">
        <v>6</v>
      </c>
      <c r="G7" s="6"/>
      <c r="H7" s="337"/>
      <c r="I7" s="337"/>
      <c r="J7" s="337"/>
    </row>
    <row r="8" spans="1:18" s="4" customFormat="1" ht="15.75" customHeight="1">
      <c r="A8" s="11">
        <v>1</v>
      </c>
      <c r="B8" s="12">
        <v>2</v>
      </c>
      <c r="C8" s="12">
        <v>3</v>
      </c>
      <c r="D8" s="12">
        <v>4</v>
      </c>
      <c r="E8" s="13">
        <v>5</v>
      </c>
      <c r="G8" s="19"/>
      <c r="H8" s="3"/>
      <c r="I8" s="14"/>
      <c r="J8" s="14"/>
      <c r="K8" s="15"/>
      <c r="L8" s="16"/>
      <c r="M8" s="15"/>
    </row>
    <row r="9" spans="1:18" s="4" customFormat="1" ht="14.25" customHeight="1">
      <c r="A9" s="17"/>
      <c r="B9" s="8"/>
      <c r="C9" s="9"/>
      <c r="D9" s="9"/>
      <c r="E9" s="18">
        <f>E10+E238+E499+E514</f>
        <v>167643.63</v>
      </c>
      <c r="H9" s="20"/>
      <c r="I9" s="20"/>
      <c r="L9" s="21"/>
      <c r="M9" s="15"/>
      <c r="N9" s="22"/>
      <c r="O9" s="15"/>
    </row>
    <row r="10" spans="1:18" s="4" customFormat="1" ht="17.25" customHeight="1">
      <c r="A10" s="344" t="s">
        <v>7</v>
      </c>
      <c r="B10" s="345"/>
      <c r="C10" s="12"/>
      <c r="D10" s="12"/>
      <c r="E10" s="23">
        <f>E14+E185++E111+E181+E11</f>
        <v>60840.270000000004</v>
      </c>
      <c r="G10" s="19"/>
      <c r="H10" s="19"/>
      <c r="I10" s="20"/>
      <c r="J10" s="15"/>
      <c r="K10" s="15"/>
      <c r="L10" s="16"/>
      <c r="M10" s="24"/>
      <c r="N10" s="22"/>
      <c r="O10" s="25"/>
      <c r="P10" s="25"/>
      <c r="R10" s="15"/>
    </row>
    <row r="11" spans="1:18" s="4" customFormat="1" ht="17.25" customHeight="1">
      <c r="A11" s="190" t="s">
        <v>8</v>
      </c>
      <c r="B11" s="191"/>
      <c r="C11" s="192"/>
      <c r="D11" s="193"/>
      <c r="E11" s="119">
        <f>E13</f>
        <v>100</v>
      </c>
      <c r="G11" s="19"/>
      <c r="H11" s="19"/>
      <c r="I11" s="20"/>
      <c r="J11" s="15"/>
      <c r="K11" s="15"/>
      <c r="L11" s="16"/>
      <c r="M11" s="24"/>
      <c r="N11" s="22"/>
      <c r="O11" s="25"/>
      <c r="P11" s="25"/>
      <c r="R11" s="15"/>
    </row>
    <row r="12" spans="1:18" s="4" customFormat="1" ht="17.25" customHeight="1">
      <c r="A12" s="28"/>
      <c r="B12" s="29" t="s">
        <v>9</v>
      </c>
      <c r="C12" s="30" t="s">
        <v>10</v>
      </c>
      <c r="D12" s="29"/>
      <c r="E12" s="153">
        <f>E13</f>
        <v>100</v>
      </c>
      <c r="G12" s="19"/>
      <c r="H12" s="19"/>
      <c r="J12" s="15"/>
      <c r="K12" s="15"/>
      <c r="L12" s="16"/>
      <c r="M12" s="24"/>
      <c r="N12" s="22"/>
      <c r="O12" s="25"/>
      <c r="P12" s="25"/>
      <c r="R12" s="15"/>
    </row>
    <row r="13" spans="1:18" s="4" customFormat="1" ht="30">
      <c r="A13" s="28"/>
      <c r="B13" s="194" t="s">
        <v>11</v>
      </c>
      <c r="C13" s="32" t="s">
        <v>12</v>
      </c>
      <c r="D13" s="61">
        <v>1</v>
      </c>
      <c r="E13" s="154">
        <v>100</v>
      </c>
      <c r="G13" s="19"/>
      <c r="H13" s="19"/>
      <c r="J13" s="15"/>
      <c r="K13" s="15"/>
      <c r="L13" s="16"/>
      <c r="M13" s="24"/>
      <c r="N13" s="22"/>
      <c r="O13" s="25"/>
      <c r="P13" s="25"/>
      <c r="R13" s="15"/>
    </row>
    <row r="14" spans="1:18" s="4" customFormat="1" ht="15.75" customHeight="1">
      <c r="A14" s="125" t="s">
        <v>13</v>
      </c>
      <c r="B14" s="126"/>
      <c r="C14" s="127"/>
      <c r="D14" s="127"/>
      <c r="E14" s="128">
        <f>E95+E48+E15+E63+E109+E38+E41+E60</f>
        <v>38928.770000000004</v>
      </c>
      <c r="G14" s="19"/>
      <c r="H14" s="19"/>
      <c r="I14" s="20"/>
      <c r="J14" s="27"/>
      <c r="K14" s="20"/>
    </row>
    <row r="15" spans="1:18" s="4" customFormat="1" ht="15.75" customHeight="1">
      <c r="A15" s="28"/>
      <c r="B15" s="129" t="s">
        <v>14</v>
      </c>
      <c r="C15" s="130" t="s">
        <v>10</v>
      </c>
      <c r="D15" s="129"/>
      <c r="E15" s="131">
        <f>SUM(E16:E36)</f>
        <v>27179</v>
      </c>
      <c r="G15" s="19"/>
      <c r="H15" s="19"/>
      <c r="I15" s="31"/>
      <c r="K15" s="20"/>
    </row>
    <row r="16" spans="1:18" s="4" customFormat="1" ht="15.75" customHeight="1">
      <c r="A16" s="28"/>
      <c r="B16" s="55" t="s">
        <v>15</v>
      </c>
      <c r="C16" s="32" t="s">
        <v>12</v>
      </c>
      <c r="D16" s="39">
        <v>5</v>
      </c>
      <c r="E16" s="33">
        <v>18</v>
      </c>
      <c r="G16" s="19"/>
      <c r="H16" s="19"/>
      <c r="K16" s="20"/>
    </row>
    <row r="17" spans="1:11" s="4" customFormat="1" ht="15.75" customHeight="1">
      <c r="A17" s="28"/>
      <c r="B17" s="195" t="s">
        <v>16</v>
      </c>
      <c r="C17" s="32" t="s">
        <v>12</v>
      </c>
      <c r="D17" s="39">
        <v>6</v>
      </c>
      <c r="E17" s="33">
        <v>45</v>
      </c>
      <c r="G17" s="19"/>
      <c r="H17" s="19"/>
      <c r="K17" s="20"/>
    </row>
    <row r="18" spans="1:11" s="4" customFormat="1" ht="15.75" customHeight="1">
      <c r="A18" s="28"/>
      <c r="B18" s="195" t="s">
        <v>17</v>
      </c>
      <c r="C18" s="32" t="s">
        <v>12</v>
      </c>
      <c r="D18" s="61">
        <f>14+2+1+5+4+3+3+1</f>
        <v>33</v>
      </c>
      <c r="E18" s="33">
        <f>123+16+10+40+58+24+8</f>
        <v>279</v>
      </c>
      <c r="F18" s="4" t="s">
        <v>18</v>
      </c>
      <c r="G18" s="19"/>
      <c r="H18" s="19"/>
      <c r="K18" s="20"/>
    </row>
    <row r="19" spans="1:11" s="4" customFormat="1" ht="15.75" customHeight="1">
      <c r="A19" s="28"/>
      <c r="B19" s="182" t="s">
        <v>19</v>
      </c>
      <c r="C19" s="32" t="s">
        <v>12</v>
      </c>
      <c r="D19" s="39">
        <v>1</v>
      </c>
      <c r="E19" s="33">
        <v>720</v>
      </c>
      <c r="G19" s="19"/>
      <c r="H19" s="19"/>
      <c r="K19" s="20"/>
    </row>
    <row r="20" spans="1:11" s="4" customFormat="1" ht="15.75" customHeight="1">
      <c r="A20" s="28"/>
      <c r="B20" s="55" t="s">
        <v>20</v>
      </c>
      <c r="C20" s="32" t="s">
        <v>12</v>
      </c>
      <c r="D20" s="39">
        <v>1</v>
      </c>
      <c r="E20" s="33">
        <v>47</v>
      </c>
      <c r="G20" s="19"/>
      <c r="H20" s="19"/>
      <c r="K20" s="20"/>
    </row>
    <row r="21" spans="1:11" s="4" customFormat="1" ht="30">
      <c r="A21" s="25"/>
      <c r="B21" s="194" t="s">
        <v>21</v>
      </c>
      <c r="C21" s="32" t="s">
        <v>12</v>
      </c>
      <c r="D21" s="61">
        <v>24</v>
      </c>
      <c r="E21" s="33">
        <v>25000</v>
      </c>
      <c r="G21" s="19"/>
      <c r="H21" s="20"/>
      <c r="K21" s="20"/>
    </row>
    <row r="22" spans="1:11" s="4" customFormat="1" ht="15.75" customHeight="1">
      <c r="A22" s="25"/>
      <c r="B22" s="44" t="s">
        <v>22</v>
      </c>
      <c r="C22" s="32" t="s">
        <v>12</v>
      </c>
      <c r="D22" s="61">
        <f>19+1+2+1+5+4+3+3+1</f>
        <v>39</v>
      </c>
      <c r="E22" s="33">
        <f>19+1+2+1+5+4+3+3+1</f>
        <v>39</v>
      </c>
      <c r="F22" s="4" t="s">
        <v>18</v>
      </c>
      <c r="G22" s="19"/>
      <c r="H22" s="20"/>
      <c r="K22" s="20"/>
    </row>
    <row r="23" spans="1:11" s="4" customFormat="1" ht="15.75" customHeight="1">
      <c r="A23" s="25"/>
      <c r="B23" s="195" t="s">
        <v>23</v>
      </c>
      <c r="C23" s="32" t="s">
        <v>12</v>
      </c>
      <c r="D23" s="61">
        <v>1</v>
      </c>
      <c r="E23" s="33">
        <v>24</v>
      </c>
      <c r="G23" s="19"/>
      <c r="H23" s="20"/>
      <c r="K23" s="20"/>
    </row>
    <row r="24" spans="1:11" s="4" customFormat="1" ht="15.75" customHeight="1">
      <c r="A24" s="25"/>
      <c r="B24" s="44" t="s">
        <v>24</v>
      </c>
      <c r="C24" s="32" t="s">
        <v>12</v>
      </c>
      <c r="D24" s="61">
        <v>1</v>
      </c>
      <c r="E24" s="33">
        <v>274</v>
      </c>
      <c r="G24" s="19"/>
      <c r="H24" s="20"/>
      <c r="K24" s="20"/>
    </row>
    <row r="25" spans="1:11" s="4" customFormat="1" ht="15.75" customHeight="1">
      <c r="A25" s="25"/>
      <c r="B25" s="195" t="s">
        <v>25</v>
      </c>
      <c r="C25" s="32" t="s">
        <v>12</v>
      </c>
      <c r="D25" s="61">
        <v>210</v>
      </c>
      <c r="E25" s="33">
        <v>180</v>
      </c>
      <c r="G25" s="19"/>
      <c r="H25" s="20"/>
      <c r="K25" s="20"/>
    </row>
    <row r="26" spans="1:11" s="4" customFormat="1" ht="31.5">
      <c r="A26" s="25"/>
      <c r="B26" s="196" t="s">
        <v>26</v>
      </c>
      <c r="C26" s="32" t="s">
        <v>12</v>
      </c>
      <c r="D26" s="39">
        <v>1</v>
      </c>
      <c r="E26" s="33">
        <f>10+2</f>
        <v>12</v>
      </c>
      <c r="G26" s="19"/>
      <c r="H26" s="20"/>
      <c r="K26" s="20"/>
    </row>
    <row r="27" spans="1:11" s="4" customFormat="1" ht="31.5">
      <c r="A27" s="28"/>
      <c r="B27" s="197" t="s">
        <v>27</v>
      </c>
      <c r="C27" s="32" t="s">
        <v>12</v>
      </c>
      <c r="D27" s="39">
        <v>1</v>
      </c>
      <c r="E27" s="33">
        <v>10</v>
      </c>
      <c r="G27" s="19"/>
      <c r="H27" s="20"/>
      <c r="K27" s="20"/>
    </row>
    <row r="28" spans="1:11" s="4" customFormat="1" ht="15.75" customHeight="1">
      <c r="A28" s="28"/>
      <c r="B28" s="197" t="s">
        <v>28</v>
      </c>
      <c r="C28" s="32" t="s">
        <v>12</v>
      </c>
      <c r="D28" s="39">
        <v>1</v>
      </c>
      <c r="E28" s="33">
        <v>6</v>
      </c>
      <c r="G28" s="19"/>
      <c r="H28" s="20"/>
      <c r="K28" s="20"/>
    </row>
    <row r="29" spans="1:11" s="4" customFormat="1" ht="31.5">
      <c r="A29" s="28"/>
      <c r="B29" s="197" t="s">
        <v>29</v>
      </c>
      <c r="C29" s="32" t="s">
        <v>12</v>
      </c>
      <c r="D29" s="39">
        <v>2</v>
      </c>
      <c r="E29" s="33">
        <v>6</v>
      </c>
      <c r="G29" s="19"/>
      <c r="H29" s="20"/>
      <c r="K29" s="20"/>
    </row>
    <row r="30" spans="1:11" s="4" customFormat="1" ht="31.5">
      <c r="A30" s="28"/>
      <c r="B30" s="197" t="s">
        <v>30</v>
      </c>
      <c r="C30" s="32" t="s">
        <v>12</v>
      </c>
      <c r="D30" s="39">
        <v>1</v>
      </c>
      <c r="E30" s="33">
        <v>4</v>
      </c>
      <c r="G30" s="19"/>
      <c r="H30" s="20"/>
      <c r="K30" s="20"/>
    </row>
    <row r="31" spans="1:11" s="4" customFormat="1">
      <c r="A31" s="28"/>
      <c r="B31" s="197" t="s">
        <v>31</v>
      </c>
      <c r="C31" s="32" t="s">
        <v>12</v>
      </c>
      <c r="D31" s="39">
        <v>1</v>
      </c>
      <c r="E31" s="33">
        <v>35</v>
      </c>
      <c r="G31" s="19"/>
      <c r="H31" s="20"/>
      <c r="K31" s="20"/>
    </row>
    <row r="32" spans="1:11" s="4" customFormat="1" ht="31.5">
      <c r="A32" s="28"/>
      <c r="B32" s="196" t="s">
        <v>32</v>
      </c>
      <c r="C32" s="32" t="s">
        <v>12</v>
      </c>
      <c r="D32" s="39">
        <v>1</v>
      </c>
      <c r="E32" s="33">
        <f>46+1</f>
        <v>47</v>
      </c>
      <c r="G32" s="19"/>
      <c r="H32" s="20"/>
      <c r="K32" s="20"/>
    </row>
    <row r="33" spans="1:11" s="4" customFormat="1" ht="31.5">
      <c r="A33" s="28"/>
      <c r="B33" s="197" t="s">
        <v>33</v>
      </c>
      <c r="C33" s="32" t="s">
        <v>12</v>
      </c>
      <c r="D33" s="39">
        <v>1</v>
      </c>
      <c r="E33" s="33">
        <v>3</v>
      </c>
      <c r="G33" s="19"/>
      <c r="H33" s="20"/>
      <c r="K33" s="20"/>
    </row>
    <row r="34" spans="1:11" s="4" customFormat="1">
      <c r="A34" s="28"/>
      <c r="B34" s="197" t="s">
        <v>34</v>
      </c>
      <c r="C34" s="32" t="s">
        <v>12</v>
      </c>
      <c r="D34" s="39">
        <v>1</v>
      </c>
      <c r="E34" s="33">
        <v>300</v>
      </c>
      <c r="G34" s="19"/>
      <c r="H34" s="20"/>
      <c r="K34" s="20"/>
    </row>
    <row r="35" spans="1:11" s="4" customFormat="1" ht="31.5">
      <c r="A35" s="28"/>
      <c r="B35" s="197" t="s">
        <v>35</v>
      </c>
      <c r="C35" s="32" t="s">
        <v>12</v>
      </c>
      <c r="D35" s="61">
        <v>10</v>
      </c>
      <c r="E35" s="33">
        <v>125</v>
      </c>
      <c r="G35" s="19"/>
      <c r="H35" s="20"/>
      <c r="K35" s="20"/>
    </row>
    <row r="36" spans="1:11" s="4" customFormat="1">
      <c r="A36" s="28"/>
      <c r="B36" s="196" t="s">
        <v>36</v>
      </c>
      <c r="C36" s="32" t="s">
        <v>12</v>
      </c>
      <c r="D36" s="61">
        <v>1</v>
      </c>
      <c r="E36" s="33">
        <v>5</v>
      </c>
      <c r="G36" s="19"/>
      <c r="H36" s="20"/>
      <c r="K36" s="20"/>
    </row>
    <row r="37" spans="1:11" s="4" customFormat="1">
      <c r="A37" s="28"/>
      <c r="B37" s="146" t="s">
        <v>37</v>
      </c>
      <c r="C37" s="134" t="s">
        <v>38</v>
      </c>
      <c r="D37" s="138"/>
      <c r="E37" s="155">
        <f>E38</f>
        <v>2</v>
      </c>
      <c r="G37" s="19"/>
      <c r="H37" s="20"/>
      <c r="K37" s="20"/>
    </row>
    <row r="38" spans="1:11" s="4" customFormat="1" ht="15.75" customHeight="1">
      <c r="A38" s="28"/>
      <c r="B38" s="133" t="s">
        <v>39</v>
      </c>
      <c r="C38" s="132"/>
      <c r="D38" s="135"/>
      <c r="E38" s="136">
        <f>SUM(E39:E40)</f>
        <v>2</v>
      </c>
      <c r="G38" s="19"/>
      <c r="H38" s="20"/>
      <c r="K38" s="20"/>
    </row>
    <row r="39" spans="1:11" s="4" customFormat="1" ht="15.75" customHeight="1">
      <c r="A39" s="28"/>
      <c r="B39" s="44" t="s">
        <v>40</v>
      </c>
      <c r="C39" s="32" t="s">
        <v>12</v>
      </c>
      <c r="D39" s="39">
        <v>1</v>
      </c>
      <c r="E39" s="33">
        <v>1</v>
      </c>
      <c r="G39" s="19"/>
      <c r="H39" s="20"/>
    </row>
    <row r="40" spans="1:11" s="4" customFormat="1" ht="15.75" customHeight="1">
      <c r="A40" s="28"/>
      <c r="B40" s="44" t="s">
        <v>41</v>
      </c>
      <c r="C40" s="32" t="s">
        <v>12</v>
      </c>
      <c r="D40" s="39">
        <v>1</v>
      </c>
      <c r="E40" s="33">
        <v>1</v>
      </c>
      <c r="G40" s="19"/>
      <c r="H40" s="20"/>
      <c r="K40" s="20"/>
    </row>
    <row r="41" spans="1:11" s="4" customFormat="1" ht="15.75" customHeight="1">
      <c r="A41" s="28"/>
      <c r="B41" s="138" t="s">
        <v>42</v>
      </c>
      <c r="C41" s="137" t="s">
        <v>43</v>
      </c>
      <c r="D41" s="130"/>
      <c r="E41" s="156">
        <f>E42+E46</f>
        <v>86</v>
      </c>
      <c r="G41" s="19"/>
      <c r="H41" s="20"/>
      <c r="K41" s="20"/>
    </row>
    <row r="42" spans="1:11" s="4" customFormat="1" ht="15.75" customHeight="1">
      <c r="A42" s="28"/>
      <c r="B42" s="57" t="s">
        <v>44</v>
      </c>
      <c r="C42" s="58"/>
      <c r="D42" s="117"/>
      <c r="E42" s="56">
        <f>SUM(E43:E45)</f>
        <v>83</v>
      </c>
      <c r="G42" s="19"/>
      <c r="H42" s="20"/>
      <c r="K42" s="20"/>
    </row>
    <row r="43" spans="1:11" s="4" customFormat="1" ht="15.75" customHeight="1">
      <c r="A43" s="28"/>
      <c r="B43" s="307" t="s">
        <v>45</v>
      </c>
      <c r="C43" s="32" t="s">
        <v>12</v>
      </c>
      <c r="D43" s="61">
        <v>1</v>
      </c>
      <c r="E43" s="33">
        <f>50+9</f>
        <v>59</v>
      </c>
      <c r="G43" s="19"/>
      <c r="H43" s="20"/>
      <c r="K43" s="20"/>
    </row>
    <row r="44" spans="1:11" s="4" customFormat="1" ht="15.75" customHeight="1">
      <c r="A44" s="28"/>
      <c r="B44" s="181" t="s">
        <v>46</v>
      </c>
      <c r="C44" s="32" t="s">
        <v>12</v>
      </c>
      <c r="D44" s="61">
        <v>1</v>
      </c>
      <c r="E44" s="33">
        <v>9</v>
      </c>
      <c r="G44" s="19"/>
      <c r="H44" s="20"/>
      <c r="K44" s="20"/>
    </row>
    <row r="45" spans="1:11" s="4" customFormat="1" ht="15.75" customHeight="1">
      <c r="A45" s="28"/>
      <c r="B45" s="320" t="s">
        <v>47</v>
      </c>
      <c r="C45" s="32" t="s">
        <v>12</v>
      </c>
      <c r="D45" s="61">
        <v>1</v>
      </c>
      <c r="E45" s="33">
        <v>15</v>
      </c>
      <c r="G45" s="19"/>
      <c r="H45" s="20"/>
      <c r="K45" s="20"/>
    </row>
    <row r="46" spans="1:11" s="4" customFormat="1" ht="15.75" customHeight="1">
      <c r="A46" s="28"/>
      <c r="B46" s="139" t="s">
        <v>48</v>
      </c>
      <c r="C46" s="60"/>
      <c r="D46" s="61"/>
      <c r="E46" s="56">
        <f>SUM(E47:E47)</f>
        <v>3</v>
      </c>
      <c r="G46" s="19"/>
      <c r="H46" s="20"/>
      <c r="K46" s="20"/>
    </row>
    <row r="47" spans="1:11" s="4" customFormat="1" ht="15.75" customHeight="1">
      <c r="A47" s="28"/>
      <c r="B47" s="44" t="s">
        <v>49</v>
      </c>
      <c r="C47" s="32" t="s">
        <v>12</v>
      </c>
      <c r="D47" s="39">
        <v>1</v>
      </c>
      <c r="E47" s="33">
        <v>3</v>
      </c>
      <c r="G47" s="19"/>
      <c r="H47" s="20"/>
      <c r="K47" s="20"/>
    </row>
    <row r="48" spans="1:11" s="4" customFormat="1" ht="15.75" customHeight="1">
      <c r="A48" s="28"/>
      <c r="B48" s="129" t="s">
        <v>50</v>
      </c>
      <c r="C48" s="130" t="s">
        <v>51</v>
      </c>
      <c r="D48" s="129"/>
      <c r="E48" s="131">
        <f>E52+E49</f>
        <v>1393</v>
      </c>
      <c r="G48" s="19"/>
      <c r="H48" s="20"/>
      <c r="K48" s="20"/>
    </row>
    <row r="49" spans="1:12" s="4" customFormat="1" ht="15.75" customHeight="1">
      <c r="A49" s="28"/>
      <c r="B49" s="147" t="s">
        <v>52</v>
      </c>
      <c r="C49" s="60"/>
      <c r="D49" s="39"/>
      <c r="E49" s="56">
        <f>SUM(E50:E51)</f>
        <v>32</v>
      </c>
      <c r="G49" s="19"/>
      <c r="H49" s="20"/>
      <c r="K49" s="20"/>
    </row>
    <row r="50" spans="1:12" s="4" customFormat="1" ht="15.75" customHeight="1">
      <c r="A50" s="28"/>
      <c r="B50" s="198" t="s">
        <v>53</v>
      </c>
      <c r="C50" s="32" t="s">
        <v>12</v>
      </c>
      <c r="D50" s="39">
        <v>2</v>
      </c>
      <c r="E50" s="33">
        <v>20</v>
      </c>
      <c r="G50" s="19"/>
      <c r="H50" s="20"/>
      <c r="K50" s="20"/>
    </row>
    <row r="51" spans="1:12" s="4" customFormat="1" ht="15.75" customHeight="1">
      <c r="A51" s="28"/>
      <c r="B51" s="198" t="s">
        <v>54</v>
      </c>
      <c r="C51" s="32" t="s">
        <v>12</v>
      </c>
      <c r="D51" s="39">
        <v>1</v>
      </c>
      <c r="E51" s="33">
        <v>12</v>
      </c>
      <c r="G51" s="19"/>
      <c r="H51" s="20"/>
      <c r="K51" s="20"/>
    </row>
    <row r="52" spans="1:12" s="4" customFormat="1" ht="15.75" customHeight="1">
      <c r="A52" s="25"/>
      <c r="B52" s="199" t="s">
        <v>55</v>
      </c>
      <c r="C52" s="200"/>
      <c r="D52" s="200"/>
      <c r="E52" s="23">
        <f>SUM(E53:E59)</f>
        <v>1361</v>
      </c>
      <c r="G52" s="19"/>
      <c r="H52" s="75"/>
      <c r="K52" s="20"/>
    </row>
    <row r="53" spans="1:12" s="4" customFormat="1" ht="15.75" customHeight="1">
      <c r="A53" s="25"/>
      <c r="B53" s="201" t="s">
        <v>56</v>
      </c>
      <c r="C53" s="32" t="s">
        <v>12</v>
      </c>
      <c r="D53" s="32">
        <v>2</v>
      </c>
      <c r="E53" s="154">
        <v>850</v>
      </c>
      <c r="G53" s="19"/>
      <c r="H53" s="75"/>
      <c r="K53" s="20"/>
    </row>
    <row r="54" spans="1:12" s="4" customFormat="1" ht="15.75" customHeight="1">
      <c r="A54" s="25"/>
      <c r="B54" s="201" t="s">
        <v>57</v>
      </c>
      <c r="C54" s="32" t="s">
        <v>12</v>
      </c>
      <c r="D54" s="32">
        <v>1</v>
      </c>
      <c r="E54" s="154">
        <v>18</v>
      </c>
      <c r="G54" s="19"/>
      <c r="H54" s="75"/>
      <c r="K54" s="20"/>
    </row>
    <row r="55" spans="1:12" s="4" customFormat="1" ht="15.75" customHeight="1">
      <c r="A55" s="25"/>
      <c r="B55" s="201" t="s">
        <v>58</v>
      </c>
      <c r="C55" s="32" t="s">
        <v>12</v>
      </c>
      <c r="D55" s="32">
        <v>8</v>
      </c>
      <c r="E55" s="154">
        <v>48</v>
      </c>
      <c r="G55" s="19"/>
      <c r="H55" s="75"/>
      <c r="K55" s="20"/>
    </row>
    <row r="56" spans="1:12" s="4" customFormat="1" ht="15.75" customHeight="1">
      <c r="A56" s="25"/>
      <c r="B56" s="201" t="s">
        <v>59</v>
      </c>
      <c r="C56" s="32" t="s">
        <v>12</v>
      </c>
      <c r="D56" s="32">
        <v>20</v>
      </c>
      <c r="E56" s="154">
        <v>90</v>
      </c>
      <c r="G56" s="19"/>
      <c r="L56" s="20"/>
    </row>
    <row r="57" spans="1:12" s="4" customFormat="1" ht="20.25" customHeight="1">
      <c r="A57" s="25"/>
      <c r="B57" s="202" t="s">
        <v>60</v>
      </c>
      <c r="C57" s="32" t="s">
        <v>12</v>
      </c>
      <c r="D57" s="32">
        <v>1</v>
      </c>
      <c r="E57" s="154">
        <v>300</v>
      </c>
      <c r="G57" s="19"/>
      <c r="K57" s="20"/>
    </row>
    <row r="58" spans="1:12" s="4" customFormat="1" ht="15.75" customHeight="1">
      <c r="A58" s="25"/>
      <c r="B58" s="203" t="s">
        <v>61</v>
      </c>
      <c r="C58" s="32" t="s">
        <v>12</v>
      </c>
      <c r="D58" s="32">
        <v>1</v>
      </c>
      <c r="E58" s="154">
        <v>45</v>
      </c>
      <c r="G58" s="19"/>
      <c r="K58" s="20"/>
    </row>
    <row r="59" spans="1:12" s="4" customFormat="1" ht="15.75" customHeight="1">
      <c r="A59" s="25"/>
      <c r="B59" s="284" t="s">
        <v>62</v>
      </c>
      <c r="C59" s="32" t="s">
        <v>12</v>
      </c>
      <c r="D59" s="32">
        <v>1</v>
      </c>
      <c r="E59" s="154">
        <v>10</v>
      </c>
      <c r="G59" s="19"/>
      <c r="K59" s="20"/>
    </row>
    <row r="60" spans="1:12" s="4" customFormat="1" ht="15.75" customHeight="1">
      <c r="A60" s="25"/>
      <c r="B60" s="156" t="s">
        <v>63</v>
      </c>
      <c r="C60" s="230" t="s">
        <v>64</v>
      </c>
      <c r="D60" s="129"/>
      <c r="E60" s="156">
        <f>E61</f>
        <v>10</v>
      </c>
      <c r="G60" s="19"/>
      <c r="K60" s="20"/>
    </row>
    <row r="61" spans="1:12" s="4" customFormat="1" ht="15.75" customHeight="1">
      <c r="A61" s="25"/>
      <c r="B61" s="141" t="s">
        <v>65</v>
      </c>
      <c r="C61" s="60"/>
      <c r="D61" s="32"/>
      <c r="E61" s="154">
        <f>E62</f>
        <v>10</v>
      </c>
      <c r="G61" s="19"/>
      <c r="K61" s="20"/>
    </row>
    <row r="62" spans="1:12" s="4" customFormat="1" ht="15.75" customHeight="1">
      <c r="A62" s="25"/>
      <c r="B62" s="285" t="s">
        <v>66</v>
      </c>
      <c r="C62" s="32" t="s">
        <v>12</v>
      </c>
      <c r="D62" s="32">
        <v>1</v>
      </c>
      <c r="E62" s="154">
        <v>10</v>
      </c>
      <c r="G62" s="19"/>
      <c r="K62" s="20"/>
    </row>
    <row r="63" spans="1:12" s="4" customFormat="1" ht="15.75" customHeight="1">
      <c r="A63" s="25"/>
      <c r="B63" s="129" t="s">
        <v>67</v>
      </c>
      <c r="C63" s="130" t="s">
        <v>68</v>
      </c>
      <c r="D63" s="129"/>
      <c r="E63" s="131">
        <f>E64+E92+E68</f>
        <v>9646.2700000000023</v>
      </c>
      <c r="G63" s="19"/>
      <c r="K63" s="19"/>
      <c r="L63" s="75"/>
    </row>
    <row r="64" spans="1:12" s="4" customFormat="1" ht="15.75" customHeight="1">
      <c r="A64" s="25"/>
      <c r="B64" s="280" t="s">
        <v>69</v>
      </c>
      <c r="C64" s="92"/>
      <c r="D64" s="204"/>
      <c r="E64" s="23">
        <f>SUM(E65:E67)</f>
        <v>521</v>
      </c>
      <c r="G64" s="19"/>
      <c r="H64" s="75"/>
      <c r="K64" s="19"/>
      <c r="L64" s="75"/>
    </row>
    <row r="65" spans="1:12" s="4" customFormat="1" ht="15.75" customHeight="1">
      <c r="A65" s="25"/>
      <c r="B65" s="142" t="s">
        <v>70</v>
      </c>
      <c r="C65" s="32" t="s">
        <v>12</v>
      </c>
      <c r="D65" s="32">
        <v>1</v>
      </c>
      <c r="E65" s="154">
        <v>253</v>
      </c>
      <c r="G65" s="19"/>
      <c r="H65" s="75"/>
      <c r="K65" s="19"/>
      <c r="L65" s="75"/>
    </row>
    <row r="66" spans="1:12" s="4" customFormat="1" ht="15.75" customHeight="1">
      <c r="A66" s="25"/>
      <c r="B66" s="142" t="s">
        <v>71</v>
      </c>
      <c r="C66" s="32" t="s">
        <v>12</v>
      </c>
      <c r="D66" s="32">
        <v>1</v>
      </c>
      <c r="E66" s="154">
        <v>62</v>
      </c>
      <c r="G66" s="19"/>
      <c r="H66" s="75"/>
      <c r="K66" s="19"/>
      <c r="L66" s="75"/>
    </row>
    <row r="67" spans="1:12" s="4" customFormat="1" ht="15.75" customHeight="1">
      <c r="A67" s="25"/>
      <c r="B67" s="142" t="s">
        <v>72</v>
      </c>
      <c r="C67" s="32" t="s">
        <v>12</v>
      </c>
      <c r="D67" s="32">
        <v>1</v>
      </c>
      <c r="E67" s="154">
        <v>206</v>
      </c>
      <c r="G67" s="19"/>
      <c r="H67" s="75"/>
      <c r="K67" s="19"/>
      <c r="L67" s="75"/>
    </row>
    <row r="68" spans="1:12" s="4" customFormat="1" ht="15.75" customHeight="1">
      <c r="A68" s="25"/>
      <c r="B68" s="77" t="s">
        <v>73</v>
      </c>
      <c r="C68" s="32" t="s">
        <v>12</v>
      </c>
      <c r="D68" s="32">
        <v>1</v>
      </c>
      <c r="E68" s="78">
        <f>SUM(E69:E91)</f>
        <v>8994.2700000000023</v>
      </c>
      <c r="G68" s="19"/>
      <c r="H68" s="75"/>
      <c r="K68" s="19"/>
      <c r="L68" s="75"/>
    </row>
    <row r="69" spans="1:12" s="4" customFormat="1" ht="15.75" customHeight="1">
      <c r="A69" s="25"/>
      <c r="B69" s="73" t="s">
        <v>74</v>
      </c>
      <c r="C69" s="32" t="s">
        <v>12</v>
      </c>
      <c r="D69" s="32">
        <v>1</v>
      </c>
      <c r="E69" s="74">
        <f>1370-26.5</f>
        <v>1343.5</v>
      </c>
      <c r="G69" s="19"/>
      <c r="H69" s="75"/>
      <c r="K69" s="19"/>
      <c r="L69" s="75"/>
    </row>
    <row r="70" spans="1:12" s="4" customFormat="1" ht="15.75" customHeight="1">
      <c r="A70" s="25"/>
      <c r="B70" s="73" t="s">
        <v>75</v>
      </c>
      <c r="C70" s="32" t="s">
        <v>12</v>
      </c>
      <c r="D70" s="32">
        <v>1</v>
      </c>
      <c r="E70" s="74">
        <f>1087+1.5+2.5</f>
        <v>1091</v>
      </c>
      <c r="G70" s="19"/>
      <c r="H70" s="75"/>
      <c r="K70" s="19"/>
      <c r="L70" s="75"/>
    </row>
    <row r="71" spans="1:12" s="4" customFormat="1" ht="15.75" customHeight="1">
      <c r="A71" s="25"/>
      <c r="B71" s="73" t="s">
        <v>76</v>
      </c>
      <c r="C71" s="32" t="s">
        <v>12</v>
      </c>
      <c r="D71" s="32">
        <v>1</v>
      </c>
      <c r="E71" s="74">
        <f>1401+55</f>
        <v>1456</v>
      </c>
      <c r="G71" s="6"/>
      <c r="H71" s="75"/>
      <c r="K71" s="19"/>
      <c r="L71" s="75"/>
    </row>
    <row r="72" spans="1:12" s="4" customFormat="1" ht="15.75" customHeight="1">
      <c r="A72" s="25"/>
      <c r="B72" s="281" t="s">
        <v>77</v>
      </c>
      <c r="C72" s="32" t="s">
        <v>12</v>
      </c>
      <c r="D72" s="32">
        <v>1</v>
      </c>
      <c r="E72" s="33">
        <f>77+15</f>
        <v>92</v>
      </c>
      <c r="G72" s="19"/>
      <c r="H72" s="75"/>
      <c r="K72" s="19"/>
      <c r="L72" s="75"/>
    </row>
    <row r="73" spans="1:12" s="4" customFormat="1" ht="15.75" customHeight="1">
      <c r="A73" s="25"/>
      <c r="B73" s="281" t="s">
        <v>78</v>
      </c>
      <c r="C73" s="32" t="s">
        <v>12</v>
      </c>
      <c r="D73" s="32">
        <v>1</v>
      </c>
      <c r="E73" s="33">
        <f>1838-50.5</f>
        <v>1787.5</v>
      </c>
      <c r="G73" s="19"/>
      <c r="H73" s="75"/>
      <c r="K73" s="19"/>
      <c r="L73" s="75"/>
    </row>
    <row r="74" spans="1:12" s="4" customFormat="1" ht="15.75" customHeight="1">
      <c r="A74" s="25"/>
      <c r="B74" s="281" t="s">
        <v>79</v>
      </c>
      <c r="C74" s="32" t="s">
        <v>12</v>
      </c>
      <c r="D74" s="32">
        <v>1</v>
      </c>
      <c r="E74" s="33">
        <f>1498+25</f>
        <v>1523</v>
      </c>
      <c r="G74" s="19"/>
      <c r="H74" s="75"/>
      <c r="K74" s="19"/>
      <c r="L74" s="75"/>
    </row>
    <row r="75" spans="1:12" s="4" customFormat="1" ht="15.75" customHeight="1">
      <c r="A75" s="25"/>
      <c r="B75" s="281" t="s">
        <v>80</v>
      </c>
      <c r="C75" s="32" t="s">
        <v>12</v>
      </c>
      <c r="D75" s="32">
        <v>1</v>
      </c>
      <c r="E75" s="33">
        <f>316+64</f>
        <v>380</v>
      </c>
      <c r="G75" s="19"/>
      <c r="H75" s="75"/>
      <c r="K75" s="19"/>
      <c r="L75" s="75"/>
    </row>
    <row r="76" spans="1:12" s="4" customFormat="1" ht="15.75" customHeight="1">
      <c r="A76" s="25"/>
      <c r="B76" s="281" t="s">
        <v>81</v>
      </c>
      <c r="C76" s="32" t="s">
        <v>12</v>
      </c>
      <c r="D76" s="32">
        <v>1</v>
      </c>
      <c r="E76" s="33">
        <v>4</v>
      </c>
      <c r="G76" s="19"/>
      <c r="H76" s="75"/>
      <c r="K76" s="19"/>
      <c r="L76" s="75"/>
    </row>
    <row r="77" spans="1:12" s="4" customFormat="1" ht="15.75" customHeight="1">
      <c r="A77" s="25"/>
      <c r="B77" s="73" t="s">
        <v>82</v>
      </c>
      <c r="C77" s="32" t="s">
        <v>12</v>
      </c>
      <c r="D77" s="32">
        <v>3</v>
      </c>
      <c r="E77" s="33">
        <f>195-11</f>
        <v>184</v>
      </c>
      <c r="G77" s="19"/>
      <c r="H77" s="75"/>
      <c r="K77" s="19"/>
      <c r="L77" s="75"/>
    </row>
    <row r="78" spans="1:12" s="4" customFormat="1" ht="15.75" customHeight="1">
      <c r="A78" s="25"/>
      <c r="B78" s="73" t="s">
        <v>83</v>
      </c>
      <c r="C78" s="32" t="s">
        <v>12</v>
      </c>
      <c r="D78" s="32">
        <v>1</v>
      </c>
      <c r="E78" s="33">
        <v>16</v>
      </c>
      <c r="G78" s="19"/>
      <c r="H78" s="75"/>
      <c r="K78" s="19"/>
      <c r="L78" s="75"/>
    </row>
    <row r="79" spans="1:12" s="4" customFormat="1" ht="15.75" customHeight="1">
      <c r="A79" s="25"/>
      <c r="B79" s="73" t="s">
        <v>84</v>
      </c>
      <c r="C79" s="32" t="s">
        <v>12</v>
      </c>
      <c r="D79" s="32">
        <v>1</v>
      </c>
      <c r="E79" s="123">
        <v>6</v>
      </c>
      <c r="G79" s="19"/>
      <c r="H79" s="16"/>
      <c r="I79" s="15"/>
      <c r="K79" s="20"/>
    </row>
    <row r="80" spans="1:12" s="4" customFormat="1" ht="15.75" customHeight="1">
      <c r="A80" s="25"/>
      <c r="B80" s="73" t="s">
        <v>85</v>
      </c>
      <c r="C80" s="32" t="s">
        <v>12</v>
      </c>
      <c r="D80" s="32">
        <v>3</v>
      </c>
      <c r="E80" s="123">
        <v>11.27</v>
      </c>
      <c r="G80" s="19"/>
      <c r="H80" s="16"/>
      <c r="I80" s="15"/>
      <c r="K80" s="20"/>
    </row>
    <row r="81" spans="1:11" s="4" customFormat="1" ht="15.75" customHeight="1">
      <c r="A81" s="25"/>
      <c r="B81" s="73" t="s">
        <v>86</v>
      </c>
      <c r="C81" s="32" t="s">
        <v>12</v>
      </c>
      <c r="D81" s="32">
        <v>1</v>
      </c>
      <c r="E81" s="76">
        <v>13</v>
      </c>
      <c r="G81" s="19"/>
      <c r="H81" s="16"/>
      <c r="I81" s="15"/>
      <c r="K81" s="20"/>
    </row>
    <row r="82" spans="1:11" s="4" customFormat="1" ht="15.75" customHeight="1">
      <c r="A82" s="25"/>
      <c r="B82" s="73" t="s">
        <v>87</v>
      </c>
      <c r="C82" s="32" t="s">
        <v>12</v>
      </c>
      <c r="D82" s="32">
        <v>1</v>
      </c>
      <c r="E82" s="76">
        <v>8.6999999999999993</v>
      </c>
      <c r="G82" s="19"/>
      <c r="H82" s="16"/>
      <c r="I82" s="15"/>
      <c r="K82" s="20"/>
    </row>
    <row r="83" spans="1:11" s="4" customFormat="1" ht="15.75" customHeight="1">
      <c r="A83" s="25"/>
      <c r="B83" s="73" t="s">
        <v>88</v>
      </c>
      <c r="C83" s="32" t="s">
        <v>12</v>
      </c>
      <c r="D83" s="32">
        <v>14</v>
      </c>
      <c r="E83" s="76">
        <v>60</v>
      </c>
      <c r="G83" s="19"/>
      <c r="H83" s="16"/>
      <c r="I83" s="15"/>
      <c r="K83" s="20"/>
    </row>
    <row r="84" spans="1:11" s="4" customFormat="1" ht="15.75" customHeight="1">
      <c r="A84" s="25"/>
      <c r="B84" s="73" t="s">
        <v>89</v>
      </c>
      <c r="C84" s="32" t="s">
        <v>12</v>
      </c>
      <c r="D84" s="32">
        <v>3</v>
      </c>
      <c r="E84" s="76">
        <v>15</v>
      </c>
      <c r="G84" s="19"/>
      <c r="H84" s="16"/>
      <c r="I84" s="15"/>
      <c r="K84" s="20"/>
    </row>
    <row r="85" spans="1:11" s="4" customFormat="1" ht="15.75" customHeight="1">
      <c r="A85" s="25"/>
      <c r="B85" s="73" t="s">
        <v>90</v>
      </c>
      <c r="C85" s="32" t="s">
        <v>12</v>
      </c>
      <c r="D85" s="32">
        <v>1</v>
      </c>
      <c r="E85" s="76">
        <f>8.5-3</f>
        <v>5.5</v>
      </c>
      <c r="G85" s="19"/>
      <c r="H85" s="16"/>
      <c r="I85" s="15"/>
      <c r="K85" s="20"/>
    </row>
    <row r="86" spans="1:11" s="4" customFormat="1" ht="15.75" customHeight="1">
      <c r="A86" s="25"/>
      <c r="B86" s="73" t="s">
        <v>91</v>
      </c>
      <c r="C86" s="32" t="s">
        <v>12</v>
      </c>
      <c r="D86" s="32">
        <v>1</v>
      </c>
      <c r="E86" s="157">
        <f>6-1</f>
        <v>5</v>
      </c>
      <c r="G86" s="19"/>
      <c r="H86" s="16"/>
      <c r="K86" s="20"/>
    </row>
    <row r="87" spans="1:11" s="4" customFormat="1" ht="15.75" customHeight="1">
      <c r="A87" s="25"/>
      <c r="B87" s="73" t="s">
        <v>92</v>
      </c>
      <c r="C87" s="32" t="s">
        <v>12</v>
      </c>
      <c r="D87" s="32">
        <v>2</v>
      </c>
      <c r="E87" s="157">
        <v>18.8</v>
      </c>
      <c r="G87" s="19"/>
      <c r="H87" s="16"/>
      <c r="K87" s="20"/>
    </row>
    <row r="88" spans="1:11" s="4" customFormat="1" ht="15.75" customHeight="1">
      <c r="A88" s="25"/>
      <c r="B88" s="73" t="s">
        <v>93</v>
      </c>
      <c r="C88" s="32" t="s">
        <v>12</v>
      </c>
      <c r="D88" s="32">
        <v>2</v>
      </c>
      <c r="E88" s="158">
        <v>33.6</v>
      </c>
      <c r="G88" s="19"/>
      <c r="H88" s="16"/>
      <c r="K88" s="20"/>
    </row>
    <row r="89" spans="1:11" s="4" customFormat="1" ht="15.75" customHeight="1">
      <c r="A89" s="25"/>
      <c r="B89" s="73" t="s">
        <v>94</v>
      </c>
      <c r="C89" s="32" t="s">
        <v>12</v>
      </c>
      <c r="D89" s="32">
        <v>1</v>
      </c>
      <c r="E89" s="158">
        <f>65+753</f>
        <v>818</v>
      </c>
      <c r="G89" s="19"/>
      <c r="H89" s="16"/>
      <c r="K89" s="20"/>
    </row>
    <row r="90" spans="1:11" s="4" customFormat="1" ht="15.75" customHeight="1">
      <c r="A90" s="25"/>
      <c r="B90" s="73" t="s">
        <v>95</v>
      </c>
      <c r="C90" s="32" t="s">
        <v>12</v>
      </c>
      <c r="D90" s="32">
        <v>4</v>
      </c>
      <c r="E90" s="158">
        <v>61.2</v>
      </c>
      <c r="G90" s="19"/>
      <c r="H90" s="16"/>
      <c r="K90" s="20"/>
    </row>
    <row r="91" spans="1:11" s="4" customFormat="1" ht="15.75" customHeight="1">
      <c r="A91" s="25"/>
      <c r="B91" s="73" t="s">
        <v>96</v>
      </c>
      <c r="C91" s="32" t="s">
        <v>12</v>
      </c>
      <c r="D91" s="32">
        <v>4</v>
      </c>
      <c r="E91" s="158">
        <v>61.2</v>
      </c>
      <c r="G91" s="19"/>
      <c r="H91" s="16"/>
      <c r="K91" s="20"/>
    </row>
    <row r="92" spans="1:11" s="4" customFormat="1" ht="15.75" customHeight="1">
      <c r="A92" s="25"/>
      <c r="B92" s="64" t="s">
        <v>97</v>
      </c>
      <c r="C92" s="65"/>
      <c r="D92" s="32"/>
      <c r="E92" s="66">
        <f>SUM(E93:E94)</f>
        <v>131</v>
      </c>
      <c r="G92" s="19"/>
      <c r="H92" s="16"/>
      <c r="K92" s="20"/>
    </row>
    <row r="93" spans="1:11" s="4" customFormat="1" ht="15.75" customHeight="1">
      <c r="A93" s="25"/>
      <c r="B93" s="67" t="s">
        <v>98</v>
      </c>
      <c r="C93" s="32" t="s">
        <v>12</v>
      </c>
      <c r="D93" s="32">
        <v>1</v>
      </c>
      <c r="E93" s="68">
        <v>30</v>
      </c>
      <c r="G93" s="19"/>
      <c r="H93" s="16"/>
      <c r="K93" s="20"/>
    </row>
    <row r="94" spans="1:11" s="4" customFormat="1" ht="15.75" customHeight="1">
      <c r="A94" s="25"/>
      <c r="B94" s="67" t="s">
        <v>99</v>
      </c>
      <c r="C94" s="32" t="s">
        <v>12</v>
      </c>
      <c r="D94" s="32">
        <v>1</v>
      </c>
      <c r="E94" s="69">
        <v>101</v>
      </c>
      <c r="G94" s="19"/>
      <c r="H94" s="16"/>
      <c r="K94" s="20"/>
    </row>
    <row r="95" spans="1:11" s="4" customFormat="1" ht="17.25" customHeight="1">
      <c r="A95" s="2"/>
      <c r="B95" s="129" t="s">
        <v>100</v>
      </c>
      <c r="C95" s="130" t="s">
        <v>101</v>
      </c>
      <c r="D95" s="129"/>
      <c r="E95" s="131">
        <f>E96+E101+E104</f>
        <v>201.5</v>
      </c>
      <c r="G95" s="19"/>
      <c r="H95" s="16"/>
      <c r="I95" s="15"/>
      <c r="K95" s="20"/>
    </row>
    <row r="96" spans="1:11" s="4" customFormat="1" ht="17.25" customHeight="1">
      <c r="A96" s="2"/>
      <c r="B96" s="286" t="s">
        <v>102</v>
      </c>
      <c r="C96" s="130"/>
      <c r="D96" s="129"/>
      <c r="E96" s="131">
        <f>E99+E97</f>
        <v>131</v>
      </c>
      <c r="G96" s="19"/>
      <c r="H96" s="16"/>
      <c r="I96" s="15"/>
      <c r="K96" s="20"/>
    </row>
    <row r="97" spans="1:15" s="4" customFormat="1" ht="17.25" customHeight="1">
      <c r="A97" s="2"/>
      <c r="B97" s="205" t="s">
        <v>103</v>
      </c>
      <c r="C97" s="30"/>
      <c r="D97" s="29"/>
      <c r="E97" s="153">
        <f>E98</f>
        <v>76</v>
      </c>
      <c r="G97" s="19"/>
      <c r="H97" s="16"/>
      <c r="I97" s="15"/>
      <c r="K97" s="20"/>
    </row>
    <row r="98" spans="1:15" s="4" customFormat="1" ht="17.25" customHeight="1">
      <c r="A98" s="2"/>
      <c r="B98" s="84" t="s">
        <v>104</v>
      </c>
      <c r="C98" s="32" t="s">
        <v>12</v>
      </c>
      <c r="D98" s="32">
        <v>1</v>
      </c>
      <c r="E98" s="121">
        <v>76</v>
      </c>
      <c r="H98" s="206"/>
      <c r="I98" s="207"/>
      <c r="J98" s="208"/>
      <c r="K98" s="20"/>
    </row>
    <row r="99" spans="1:15" s="4" customFormat="1" ht="17.25" customHeight="1">
      <c r="A99" s="2"/>
      <c r="B99" s="286" t="s">
        <v>102</v>
      </c>
      <c r="C99" s="32"/>
      <c r="D99" s="32"/>
      <c r="E99" s="287">
        <f>E100</f>
        <v>55</v>
      </c>
      <c r="G99" s="20"/>
      <c r="H99" s="206"/>
      <c r="I99" s="207"/>
      <c r="J99" s="208"/>
      <c r="K99" s="20"/>
    </row>
    <row r="100" spans="1:15" s="4" customFormat="1" ht="17.25" customHeight="1">
      <c r="A100" s="2"/>
      <c r="B100" s="44" t="s">
        <v>105</v>
      </c>
      <c r="C100" s="32" t="s">
        <v>12</v>
      </c>
      <c r="D100" s="32">
        <v>1</v>
      </c>
      <c r="E100" s="288">
        <v>55</v>
      </c>
      <c r="H100" s="206"/>
      <c r="I100" s="207"/>
      <c r="J100" s="208"/>
      <c r="K100" s="20"/>
    </row>
    <row r="101" spans="1:15" s="4" customFormat="1" ht="17.25" customHeight="1">
      <c r="A101" s="2"/>
      <c r="B101" s="209" t="s">
        <v>106</v>
      </c>
      <c r="C101" s="32"/>
      <c r="D101" s="32"/>
      <c r="E101" s="159">
        <f>E102+E103</f>
        <v>16.5</v>
      </c>
      <c r="G101" s="108"/>
      <c r="H101" s="210"/>
      <c r="K101" s="20"/>
    </row>
    <row r="102" spans="1:15" s="4" customFormat="1" ht="17.25" customHeight="1">
      <c r="A102" s="2"/>
      <c r="B102" s="67" t="s">
        <v>17</v>
      </c>
      <c r="C102" s="32" t="s">
        <v>12</v>
      </c>
      <c r="D102" s="32">
        <v>2</v>
      </c>
      <c r="E102" s="160">
        <f>18-3.5</f>
        <v>14.5</v>
      </c>
      <c r="G102" s="108"/>
      <c r="H102" s="210"/>
      <c r="K102" s="20"/>
    </row>
    <row r="103" spans="1:15" s="4" customFormat="1" ht="17.25" customHeight="1">
      <c r="A103" s="2"/>
      <c r="B103" s="67" t="s">
        <v>107</v>
      </c>
      <c r="C103" s="32" t="s">
        <v>12</v>
      </c>
      <c r="D103" s="32">
        <v>2</v>
      </c>
      <c r="E103" s="160">
        <v>2</v>
      </c>
      <c r="G103" s="108"/>
      <c r="H103" s="210"/>
      <c r="K103" s="20"/>
    </row>
    <row r="104" spans="1:15" s="4" customFormat="1" ht="17.25" customHeight="1">
      <c r="A104" s="2"/>
      <c r="B104" s="209" t="s">
        <v>108</v>
      </c>
      <c r="C104" s="32"/>
      <c r="D104" s="32"/>
      <c r="E104" s="159">
        <f>SUM(E105:E108)</f>
        <v>54</v>
      </c>
      <c r="G104" s="108"/>
      <c r="H104" s="210"/>
      <c r="K104" s="20"/>
    </row>
    <row r="105" spans="1:15" s="4" customFormat="1" ht="17.25" customHeight="1">
      <c r="A105" s="2"/>
      <c r="B105" s="95" t="s">
        <v>109</v>
      </c>
      <c r="C105" s="32" t="s">
        <v>12</v>
      </c>
      <c r="D105" s="32">
        <v>2</v>
      </c>
      <c r="E105" s="160">
        <v>14</v>
      </c>
      <c r="G105" s="108"/>
      <c r="H105" s="210"/>
      <c r="K105" s="20"/>
    </row>
    <row r="106" spans="1:15" s="4" customFormat="1" ht="17.25" customHeight="1">
      <c r="A106" s="2"/>
      <c r="B106" s="323" t="s">
        <v>110</v>
      </c>
      <c r="C106" s="32" t="s">
        <v>12</v>
      </c>
      <c r="D106" s="32">
        <v>1</v>
      </c>
      <c r="E106" s="160">
        <v>35</v>
      </c>
      <c r="F106" s="4" t="s">
        <v>18</v>
      </c>
      <c r="G106" s="108"/>
      <c r="H106" s="210"/>
      <c r="K106" s="20"/>
    </row>
    <row r="107" spans="1:15" s="4" customFormat="1" ht="17.25" customHeight="1">
      <c r="A107" s="2"/>
      <c r="B107" s="44" t="s">
        <v>107</v>
      </c>
      <c r="C107" s="32" t="s">
        <v>12</v>
      </c>
      <c r="D107" s="32">
        <v>2</v>
      </c>
      <c r="E107" s="160">
        <v>3</v>
      </c>
      <c r="G107" s="108"/>
      <c r="H107" s="210"/>
      <c r="K107" s="20"/>
    </row>
    <row r="108" spans="1:15" s="4" customFormat="1" ht="17.25" customHeight="1">
      <c r="A108" s="2"/>
      <c r="B108" s="44" t="s">
        <v>111</v>
      </c>
      <c r="C108" s="32" t="s">
        <v>12</v>
      </c>
      <c r="D108" s="32">
        <v>2</v>
      </c>
      <c r="E108" s="160">
        <v>2</v>
      </c>
      <c r="G108" s="108"/>
      <c r="H108" s="210"/>
      <c r="K108" s="20"/>
    </row>
    <row r="109" spans="1:15" s="4" customFormat="1" ht="17.25" customHeight="1">
      <c r="A109" s="2"/>
      <c r="B109" s="129" t="s">
        <v>112</v>
      </c>
      <c r="C109" s="130" t="s">
        <v>113</v>
      </c>
      <c r="D109" s="129"/>
      <c r="E109" s="131">
        <f>E110</f>
        <v>411</v>
      </c>
      <c r="G109" s="6"/>
      <c r="H109" s="16"/>
      <c r="O109" s="20"/>
    </row>
    <row r="110" spans="1:15" s="4" customFormat="1" ht="17.25" customHeight="1">
      <c r="A110" s="2"/>
      <c r="B110" s="196" t="s">
        <v>114</v>
      </c>
      <c r="C110" s="32" t="s">
        <v>12</v>
      </c>
      <c r="D110" s="39">
        <v>1</v>
      </c>
      <c r="E110" s="161">
        <f>405+6</f>
        <v>411</v>
      </c>
      <c r="G110" s="6"/>
      <c r="H110" s="16"/>
      <c r="O110" s="20"/>
    </row>
    <row r="111" spans="1:15" s="4" customFormat="1" ht="36" customHeight="1">
      <c r="A111" s="325" t="s">
        <v>115</v>
      </c>
      <c r="B111" s="326"/>
      <c r="C111" s="326"/>
      <c r="D111" s="189"/>
      <c r="E111" s="119">
        <f>E131+E168+E112+E143+E126</f>
        <v>8476.7999999999993</v>
      </c>
      <c r="G111" s="19"/>
      <c r="H111" s="16"/>
      <c r="L111" s="20"/>
    </row>
    <row r="112" spans="1:15" s="4" customFormat="1" ht="15.75" customHeight="1">
      <c r="A112" s="92"/>
      <c r="B112" s="129" t="s">
        <v>14</v>
      </c>
      <c r="C112" s="134" t="s">
        <v>10</v>
      </c>
      <c r="D112" s="129"/>
      <c r="E112" s="156">
        <f>SUM(E113:E125)</f>
        <v>2300</v>
      </c>
      <c r="G112" s="19"/>
      <c r="H112" s="16"/>
      <c r="L112" s="20"/>
    </row>
    <row r="113" spans="1:12" s="4" customFormat="1">
      <c r="A113" s="92"/>
      <c r="B113" s="211" t="s">
        <v>116</v>
      </c>
      <c r="C113" s="32" t="s">
        <v>12</v>
      </c>
      <c r="D113" s="32">
        <v>1</v>
      </c>
      <c r="E113" s="96">
        <v>476</v>
      </c>
      <c r="G113" s="19"/>
      <c r="H113" s="16"/>
      <c r="L113" s="20"/>
    </row>
    <row r="114" spans="1:12" s="4" customFormat="1" ht="31.5">
      <c r="A114" s="212"/>
      <c r="B114" s="213" t="s">
        <v>117</v>
      </c>
      <c r="C114" s="214" t="s">
        <v>12</v>
      </c>
      <c r="D114" s="214">
        <v>1</v>
      </c>
      <c r="E114" s="175">
        <v>179</v>
      </c>
      <c r="G114" s="19"/>
      <c r="H114" s="16"/>
      <c r="L114" s="20"/>
    </row>
    <row r="115" spans="1:12" s="4" customFormat="1">
      <c r="A115" s="212"/>
      <c r="B115" s="215" t="s">
        <v>118</v>
      </c>
      <c r="C115" s="32" t="s">
        <v>12</v>
      </c>
      <c r="D115" s="32">
        <v>1</v>
      </c>
      <c r="E115" s="96">
        <v>167</v>
      </c>
      <c r="G115" s="19"/>
      <c r="H115" s="16"/>
      <c r="L115" s="20"/>
    </row>
    <row r="116" spans="1:12" s="4" customFormat="1">
      <c r="A116" s="212"/>
      <c r="B116" s="215" t="s">
        <v>119</v>
      </c>
      <c r="C116" s="32" t="s">
        <v>12</v>
      </c>
      <c r="D116" s="32">
        <v>1</v>
      </c>
      <c r="E116" s="96">
        <v>72</v>
      </c>
      <c r="G116" s="19"/>
      <c r="H116" s="16"/>
      <c r="L116" s="20"/>
    </row>
    <row r="117" spans="1:12" s="4" customFormat="1" ht="47.25">
      <c r="A117" s="212"/>
      <c r="B117" s="216" t="s">
        <v>120</v>
      </c>
      <c r="C117" s="32" t="s">
        <v>12</v>
      </c>
      <c r="D117" s="32">
        <v>1</v>
      </c>
      <c r="E117" s="96">
        <v>138</v>
      </c>
      <c r="G117" s="19"/>
      <c r="H117" s="16"/>
      <c r="L117" s="20"/>
    </row>
    <row r="118" spans="1:12" s="4" customFormat="1" ht="47.25">
      <c r="A118" s="212"/>
      <c r="B118" s="216" t="s">
        <v>121</v>
      </c>
      <c r="C118" s="32" t="s">
        <v>12</v>
      </c>
      <c r="D118" s="32">
        <v>1</v>
      </c>
      <c r="E118" s="96">
        <v>58</v>
      </c>
      <c r="G118" s="19"/>
      <c r="H118" s="16"/>
      <c r="L118" s="20"/>
    </row>
    <row r="119" spans="1:12" s="4" customFormat="1" ht="47.25">
      <c r="A119" s="212"/>
      <c r="B119" s="216" t="s">
        <v>122</v>
      </c>
      <c r="C119" s="32" t="s">
        <v>12</v>
      </c>
      <c r="D119" s="32">
        <v>1</v>
      </c>
      <c r="E119" s="96">
        <v>153</v>
      </c>
      <c r="G119" s="19"/>
      <c r="H119" s="16"/>
      <c r="L119" s="20"/>
    </row>
    <row r="120" spans="1:12" s="4" customFormat="1" ht="63">
      <c r="A120" s="212"/>
      <c r="B120" s="216" t="s">
        <v>123</v>
      </c>
      <c r="C120" s="32" t="s">
        <v>12</v>
      </c>
      <c r="D120" s="32">
        <v>1</v>
      </c>
      <c r="E120" s="96">
        <v>58</v>
      </c>
      <c r="G120" s="19"/>
      <c r="H120" s="16"/>
      <c r="L120" s="20"/>
    </row>
    <row r="121" spans="1:12" s="4" customFormat="1" ht="47.25">
      <c r="A121" s="212"/>
      <c r="B121" s="216" t="s">
        <v>124</v>
      </c>
      <c r="C121" s="32" t="s">
        <v>12</v>
      </c>
      <c r="D121" s="32">
        <v>1</v>
      </c>
      <c r="E121" s="96">
        <v>149</v>
      </c>
      <c r="G121" s="19"/>
      <c r="H121" s="16"/>
      <c r="L121" s="20"/>
    </row>
    <row r="122" spans="1:12" s="4" customFormat="1" ht="47.25">
      <c r="A122" s="212"/>
      <c r="B122" s="217" t="s">
        <v>125</v>
      </c>
      <c r="C122" s="32" t="s">
        <v>12</v>
      </c>
      <c r="D122" s="32">
        <v>1</v>
      </c>
      <c r="E122" s="96">
        <v>58</v>
      </c>
      <c r="G122" s="19"/>
      <c r="H122" s="16"/>
      <c r="L122" s="20"/>
    </row>
    <row r="123" spans="1:12" s="4" customFormat="1" ht="63">
      <c r="A123" s="212"/>
      <c r="B123" s="145" t="s">
        <v>126</v>
      </c>
      <c r="C123" s="32" t="s">
        <v>12</v>
      </c>
      <c r="D123" s="32">
        <v>1</v>
      </c>
      <c r="E123" s="96">
        <v>68</v>
      </c>
      <c r="G123" s="19"/>
      <c r="H123" s="16"/>
      <c r="L123" s="20"/>
    </row>
    <row r="124" spans="1:12" s="4" customFormat="1" ht="126">
      <c r="A124" s="212"/>
      <c r="B124" s="218" t="s">
        <v>127</v>
      </c>
      <c r="C124" s="32" t="s">
        <v>12</v>
      </c>
      <c r="D124" s="32">
        <v>1</v>
      </c>
      <c r="E124" s="96">
        <v>409</v>
      </c>
      <c r="G124" s="19"/>
      <c r="H124" s="16"/>
      <c r="L124" s="20"/>
    </row>
    <row r="125" spans="1:12" s="4" customFormat="1" ht="94.5">
      <c r="A125" s="212"/>
      <c r="B125" s="145" t="s">
        <v>128</v>
      </c>
      <c r="C125" s="32" t="s">
        <v>12</v>
      </c>
      <c r="D125" s="32">
        <v>1</v>
      </c>
      <c r="E125" s="96">
        <v>315</v>
      </c>
      <c r="G125" s="19"/>
      <c r="H125" s="16"/>
      <c r="L125" s="20"/>
    </row>
    <row r="126" spans="1:12" s="4" customFormat="1">
      <c r="A126" s="212"/>
      <c r="B126" s="138" t="s">
        <v>50</v>
      </c>
      <c r="C126" s="140" t="s">
        <v>51</v>
      </c>
      <c r="D126" s="138"/>
      <c r="E126" s="155">
        <f>E127+E129</f>
        <v>90</v>
      </c>
      <c r="G126" s="19"/>
      <c r="H126" s="16"/>
      <c r="L126" s="20"/>
    </row>
    <row r="127" spans="1:12" s="4" customFormat="1">
      <c r="A127" s="212"/>
      <c r="B127" s="141" t="s">
        <v>55</v>
      </c>
      <c r="D127" s="32"/>
      <c r="E127" s="93">
        <f>E128</f>
        <v>20</v>
      </c>
      <c r="G127" s="19"/>
      <c r="H127" s="16"/>
      <c r="L127" s="20"/>
    </row>
    <row r="128" spans="1:12" s="4" customFormat="1">
      <c r="A128" s="212"/>
      <c r="B128" s="201" t="s">
        <v>129</v>
      </c>
      <c r="C128" s="32" t="s">
        <v>12</v>
      </c>
      <c r="D128" s="32">
        <v>1</v>
      </c>
      <c r="E128" s="96">
        <v>20</v>
      </c>
      <c r="G128" s="19"/>
      <c r="H128" s="16"/>
      <c r="L128" s="20"/>
    </row>
    <row r="129" spans="1:12" s="4" customFormat="1">
      <c r="A129" s="212"/>
      <c r="B129" s="147" t="s">
        <v>52</v>
      </c>
      <c r="C129" s="219"/>
      <c r="D129" s="92"/>
      <c r="E129" s="93">
        <f>E130</f>
        <v>70</v>
      </c>
      <c r="G129" s="19"/>
      <c r="H129" s="16"/>
      <c r="I129" s="20"/>
      <c r="J129" s="15"/>
      <c r="L129" s="20"/>
    </row>
    <row r="130" spans="1:12" s="4" customFormat="1">
      <c r="A130" s="212"/>
      <c r="B130" s="142" t="s">
        <v>130</v>
      </c>
      <c r="C130" s="32" t="s">
        <v>12</v>
      </c>
      <c r="D130" s="32">
        <v>1</v>
      </c>
      <c r="E130" s="96">
        <v>70</v>
      </c>
      <c r="G130" s="19"/>
      <c r="H130" s="16"/>
      <c r="J130" s="15"/>
      <c r="L130" s="20"/>
    </row>
    <row r="131" spans="1:12" s="4" customFormat="1" ht="15" customHeight="1">
      <c r="A131" s="212"/>
      <c r="B131" s="220" t="s">
        <v>67</v>
      </c>
      <c r="C131" s="30" t="s">
        <v>68</v>
      </c>
      <c r="D131" s="29"/>
      <c r="E131" s="163">
        <f>E139+E132+E137+E135</f>
        <v>913</v>
      </c>
      <c r="G131" s="19"/>
      <c r="H131" s="16"/>
      <c r="L131" s="20"/>
    </row>
    <row r="132" spans="1:12" s="4" customFormat="1" ht="15" customHeight="1">
      <c r="A132" s="212"/>
      <c r="B132" s="221" t="s">
        <v>97</v>
      </c>
      <c r="C132" s="222"/>
      <c r="D132" s="92"/>
      <c r="E132" s="159">
        <f>SUM(E133:E134)</f>
        <v>307</v>
      </c>
      <c r="G132" s="19"/>
      <c r="H132" s="16"/>
      <c r="L132" s="20"/>
    </row>
    <row r="133" spans="1:12" s="4" customFormat="1" ht="31.5" customHeight="1">
      <c r="A133" s="212"/>
      <c r="B133" s="95" t="s">
        <v>131</v>
      </c>
      <c r="C133" s="32" t="s">
        <v>12</v>
      </c>
      <c r="D133" s="32">
        <v>1</v>
      </c>
      <c r="E133" s="160">
        <v>157</v>
      </c>
      <c r="G133" s="19"/>
      <c r="H133" s="16"/>
      <c r="L133" s="20"/>
    </row>
    <row r="134" spans="1:12" s="4" customFormat="1" ht="31.5" customHeight="1">
      <c r="A134" s="212"/>
      <c r="B134" s="95" t="s">
        <v>132</v>
      </c>
      <c r="C134" s="32" t="s">
        <v>12</v>
      </c>
      <c r="D134" s="32">
        <v>1</v>
      </c>
      <c r="E134" s="160">
        <v>150</v>
      </c>
      <c r="G134" s="19"/>
      <c r="H134" s="16"/>
      <c r="L134" s="20"/>
    </row>
    <row r="135" spans="1:12" s="4" customFormat="1">
      <c r="A135" s="212"/>
      <c r="B135" s="138" t="s">
        <v>133</v>
      </c>
      <c r="C135" s="32"/>
      <c r="D135" s="32"/>
      <c r="E135" s="319">
        <f>E136</f>
        <v>140</v>
      </c>
      <c r="G135" s="19"/>
      <c r="H135" s="16"/>
      <c r="L135" s="20"/>
    </row>
    <row r="136" spans="1:12" s="4" customFormat="1">
      <c r="A136" s="212"/>
      <c r="B136" s="318" t="s">
        <v>134</v>
      </c>
      <c r="C136" s="32" t="s">
        <v>12</v>
      </c>
      <c r="D136" s="32">
        <v>1</v>
      </c>
      <c r="E136" s="160">
        <v>140</v>
      </c>
      <c r="G136" s="19"/>
      <c r="H136" s="16"/>
      <c r="L136" s="20"/>
    </row>
    <row r="137" spans="1:12" s="4" customFormat="1">
      <c r="A137" s="212"/>
      <c r="B137" s="138" t="s">
        <v>135</v>
      </c>
      <c r="C137" s="32"/>
      <c r="D137" s="32"/>
      <c r="E137" s="159">
        <f>E138</f>
        <v>70</v>
      </c>
      <c r="G137" s="19"/>
      <c r="H137" s="16"/>
      <c r="L137" s="20"/>
    </row>
    <row r="138" spans="1:12" s="4" customFormat="1">
      <c r="A138" s="212"/>
      <c r="B138" s="223" t="s">
        <v>136</v>
      </c>
      <c r="C138" s="32" t="s">
        <v>12</v>
      </c>
      <c r="D138" s="32">
        <v>1</v>
      </c>
      <c r="E138" s="160">
        <v>70</v>
      </c>
      <c r="G138" s="19"/>
      <c r="H138" s="16"/>
      <c r="L138" s="20"/>
    </row>
    <row r="139" spans="1:12" s="4" customFormat="1" ht="15.75" customHeight="1">
      <c r="A139" s="212"/>
      <c r="B139" s="138" t="s">
        <v>137</v>
      </c>
      <c r="C139" s="32" t="s">
        <v>12</v>
      </c>
      <c r="D139" s="32">
        <v>1</v>
      </c>
      <c r="E139" s="93">
        <f>SUM(E140:E142)</f>
        <v>396</v>
      </c>
      <c r="G139" s="19"/>
      <c r="H139" s="16"/>
      <c r="L139" s="20"/>
    </row>
    <row r="140" spans="1:12" s="4" customFormat="1" ht="31.5">
      <c r="A140" s="212"/>
      <c r="B140" s="73" t="s">
        <v>138</v>
      </c>
      <c r="C140" s="32" t="s">
        <v>12</v>
      </c>
      <c r="D140" s="32">
        <v>1</v>
      </c>
      <c r="E140" s="96">
        <f>120-14</f>
        <v>106</v>
      </c>
      <c r="G140" s="19"/>
      <c r="H140" s="16"/>
      <c r="L140" s="20"/>
    </row>
    <row r="141" spans="1:12" s="4" customFormat="1" ht="31.5">
      <c r="A141" s="212"/>
      <c r="B141" s="71" t="s">
        <v>139</v>
      </c>
      <c r="C141" s="32" t="s">
        <v>12</v>
      </c>
      <c r="D141" s="32">
        <v>1</v>
      </c>
      <c r="E141" s="96">
        <v>230</v>
      </c>
      <c r="G141" s="19"/>
      <c r="H141" s="16"/>
      <c r="L141" s="20"/>
    </row>
    <row r="142" spans="1:12" s="4" customFormat="1" ht="31.5">
      <c r="A142" s="212"/>
      <c r="B142" s="71" t="s">
        <v>140</v>
      </c>
      <c r="C142" s="32" t="s">
        <v>12</v>
      </c>
      <c r="D142" s="32">
        <v>1</v>
      </c>
      <c r="E142" s="96">
        <v>60</v>
      </c>
      <c r="G142" s="19"/>
      <c r="H142" s="16"/>
      <c r="L142" s="20"/>
    </row>
    <row r="143" spans="1:12" s="4" customFormat="1" ht="15.75" customHeight="1">
      <c r="A143" s="212"/>
      <c r="B143" s="138" t="s">
        <v>100</v>
      </c>
      <c r="C143" s="30" t="s">
        <v>101</v>
      </c>
      <c r="D143" s="29"/>
      <c r="E143" s="163">
        <f>E144+E146+E163</f>
        <v>472.8</v>
      </c>
      <c r="G143" s="19"/>
      <c r="H143" s="16"/>
      <c r="L143" s="20"/>
    </row>
    <row r="144" spans="1:12" s="4" customFormat="1" ht="15.75" customHeight="1">
      <c r="A144" s="212"/>
      <c r="B144" s="138" t="s">
        <v>103</v>
      </c>
      <c r="C144" s="222"/>
      <c r="D144" s="92"/>
      <c r="E144" s="93">
        <f>SUM(E145:E145)</f>
        <v>51</v>
      </c>
      <c r="G144" s="19"/>
      <c r="H144" s="16"/>
      <c r="L144" s="20"/>
    </row>
    <row r="145" spans="1:12" s="4" customFormat="1" ht="15.75" customHeight="1">
      <c r="A145" s="212"/>
      <c r="B145" s="223" t="s">
        <v>141</v>
      </c>
      <c r="C145" s="32" t="s">
        <v>12</v>
      </c>
      <c r="D145" s="32">
        <v>1</v>
      </c>
      <c r="E145" s="96">
        <v>51</v>
      </c>
      <c r="G145" s="19"/>
      <c r="H145" s="16"/>
      <c r="L145" s="20"/>
    </row>
    <row r="146" spans="1:12" s="4" customFormat="1" ht="15.75" customHeight="1">
      <c r="A146" s="212"/>
      <c r="B146" s="138" t="s">
        <v>142</v>
      </c>
      <c r="C146" s="32"/>
      <c r="D146" s="32"/>
      <c r="E146" s="93">
        <f>SUM(E147:E162)</f>
        <v>305.10000000000002</v>
      </c>
      <c r="G146" s="19"/>
      <c r="H146" s="16"/>
      <c r="L146" s="20"/>
    </row>
    <row r="147" spans="1:12" s="4" customFormat="1" ht="30" customHeight="1">
      <c r="A147" s="212"/>
      <c r="B147" s="85" t="s">
        <v>143</v>
      </c>
      <c r="C147" s="32" t="s">
        <v>12</v>
      </c>
      <c r="D147" s="32">
        <v>1</v>
      </c>
      <c r="E147" s="164">
        <v>10</v>
      </c>
      <c r="G147" s="19"/>
      <c r="H147" s="20"/>
      <c r="L147" s="20"/>
    </row>
    <row r="148" spans="1:12" s="4" customFormat="1" ht="47.25">
      <c r="A148" s="212"/>
      <c r="B148" s="85" t="s">
        <v>144</v>
      </c>
      <c r="C148" s="32" t="s">
        <v>12</v>
      </c>
      <c r="D148" s="32">
        <v>1</v>
      </c>
      <c r="E148" s="164">
        <v>10</v>
      </c>
      <c r="G148" s="19"/>
      <c r="H148" s="16"/>
      <c r="L148" s="20"/>
    </row>
    <row r="149" spans="1:12" s="4" customFormat="1" ht="31.5">
      <c r="A149" s="212"/>
      <c r="B149" s="85" t="s">
        <v>145</v>
      </c>
      <c r="C149" s="32" t="s">
        <v>12</v>
      </c>
      <c r="D149" s="32">
        <v>1</v>
      </c>
      <c r="E149" s="164">
        <v>59</v>
      </c>
      <c r="G149" s="338"/>
      <c r="H149" s="338"/>
      <c r="I149" s="338"/>
      <c r="L149" s="20"/>
    </row>
    <row r="150" spans="1:12" s="4" customFormat="1" ht="31.5">
      <c r="A150" s="212"/>
      <c r="B150" s="85" t="s">
        <v>146</v>
      </c>
      <c r="C150" s="32" t="s">
        <v>12</v>
      </c>
      <c r="D150" s="32">
        <v>1</v>
      </c>
      <c r="E150" s="164">
        <v>3</v>
      </c>
      <c r="G150" s="339"/>
      <c r="H150" s="339"/>
      <c r="I150" s="339"/>
      <c r="L150" s="20"/>
    </row>
    <row r="151" spans="1:12" s="4" customFormat="1" ht="47.25">
      <c r="A151" s="212"/>
      <c r="B151" s="85" t="s">
        <v>147</v>
      </c>
      <c r="C151" s="32" t="s">
        <v>12</v>
      </c>
      <c r="D151" s="32">
        <v>1</v>
      </c>
      <c r="E151" s="164">
        <v>21</v>
      </c>
      <c r="G151" s="224"/>
      <c r="H151" s="224"/>
      <c r="I151" s="224"/>
      <c r="L151" s="20"/>
    </row>
    <row r="152" spans="1:12" s="4" customFormat="1" ht="31.5">
      <c r="A152" s="212"/>
      <c r="B152" s="85" t="s">
        <v>148</v>
      </c>
      <c r="C152" s="32" t="s">
        <v>12</v>
      </c>
      <c r="D152" s="32">
        <v>1</v>
      </c>
      <c r="E152" s="164">
        <v>9</v>
      </c>
      <c r="G152" s="224"/>
      <c r="H152" s="224"/>
      <c r="I152" s="224"/>
      <c r="L152" s="20"/>
    </row>
    <row r="153" spans="1:12" s="4" customFormat="1" ht="31.5">
      <c r="A153" s="212"/>
      <c r="B153" s="85" t="s">
        <v>149</v>
      </c>
      <c r="C153" s="32" t="s">
        <v>12</v>
      </c>
      <c r="D153" s="32">
        <v>1</v>
      </c>
      <c r="E153" s="164">
        <v>29</v>
      </c>
      <c r="G153" s="224"/>
      <c r="H153" s="224"/>
      <c r="I153" s="224"/>
      <c r="L153" s="20"/>
    </row>
    <row r="154" spans="1:12" s="4" customFormat="1">
      <c r="A154" s="212"/>
      <c r="B154" s="84" t="s">
        <v>150</v>
      </c>
      <c r="C154" s="32" t="s">
        <v>12</v>
      </c>
      <c r="D154" s="32">
        <v>1</v>
      </c>
      <c r="E154" s="164">
        <v>2</v>
      </c>
      <c r="G154" s="224"/>
      <c r="H154" s="224"/>
      <c r="I154" s="224"/>
      <c r="L154" s="20"/>
    </row>
    <row r="155" spans="1:12" s="4" customFormat="1" ht="31.5">
      <c r="A155" s="212"/>
      <c r="B155" s="85" t="s">
        <v>151</v>
      </c>
      <c r="C155" s="32" t="s">
        <v>12</v>
      </c>
      <c r="D155" s="32">
        <v>1</v>
      </c>
      <c r="E155" s="164">
        <v>10</v>
      </c>
      <c r="G155" s="224"/>
      <c r="H155" s="224"/>
      <c r="I155" s="224"/>
      <c r="L155" s="20"/>
    </row>
    <row r="156" spans="1:12" s="4" customFormat="1" ht="31.5">
      <c r="A156" s="212"/>
      <c r="B156" s="181" t="s">
        <v>152</v>
      </c>
      <c r="C156" s="32" t="s">
        <v>12</v>
      </c>
      <c r="D156" s="32">
        <v>1</v>
      </c>
      <c r="E156" s="164">
        <v>24</v>
      </c>
      <c r="G156" s="224"/>
      <c r="H156" s="224"/>
      <c r="I156" s="224"/>
      <c r="L156" s="20"/>
    </row>
    <row r="157" spans="1:12" s="291" customFormat="1">
      <c r="A157" s="289"/>
      <c r="B157" s="308" t="s">
        <v>153</v>
      </c>
      <c r="C157" s="59" t="s">
        <v>12</v>
      </c>
      <c r="D157" s="59">
        <v>1</v>
      </c>
      <c r="E157" s="290">
        <v>3</v>
      </c>
      <c r="G157" s="224"/>
      <c r="H157" s="224"/>
      <c r="I157" s="224"/>
      <c r="L157" s="292"/>
    </row>
    <row r="158" spans="1:12" s="4" customFormat="1">
      <c r="A158" s="212"/>
      <c r="B158" s="71" t="s">
        <v>154</v>
      </c>
      <c r="C158" s="32" t="s">
        <v>12</v>
      </c>
      <c r="D158" s="32">
        <v>1</v>
      </c>
      <c r="E158" s="164">
        <v>60</v>
      </c>
      <c r="G158" s="224"/>
      <c r="H158" s="224"/>
      <c r="I158" s="224"/>
      <c r="L158" s="20"/>
    </row>
    <row r="159" spans="1:12" s="4" customFormat="1">
      <c r="A159" s="212"/>
      <c r="B159" s="225" t="s">
        <v>155</v>
      </c>
      <c r="C159" s="32" t="s">
        <v>12</v>
      </c>
      <c r="D159" s="32">
        <v>1</v>
      </c>
      <c r="E159" s="164">
        <v>60</v>
      </c>
      <c r="G159" s="224"/>
      <c r="H159" s="224"/>
      <c r="I159" s="224"/>
      <c r="L159" s="20"/>
    </row>
    <row r="160" spans="1:12" s="291" customFormat="1">
      <c r="A160" s="289"/>
      <c r="B160" s="145" t="s">
        <v>156</v>
      </c>
      <c r="C160" s="59" t="s">
        <v>12</v>
      </c>
      <c r="D160" s="59">
        <v>1</v>
      </c>
      <c r="E160" s="290">
        <v>1.3</v>
      </c>
      <c r="G160" s="224"/>
      <c r="H160" s="224"/>
      <c r="I160" s="224"/>
      <c r="L160" s="292"/>
    </row>
    <row r="161" spans="1:12" s="291" customFormat="1">
      <c r="A161" s="289"/>
      <c r="B161" s="145" t="s">
        <v>156</v>
      </c>
      <c r="C161" s="59" t="s">
        <v>12</v>
      </c>
      <c r="D161" s="59">
        <v>1</v>
      </c>
      <c r="E161" s="290">
        <v>1.3</v>
      </c>
      <c r="G161" s="224"/>
      <c r="H161" s="224"/>
      <c r="I161" s="224"/>
      <c r="L161" s="292"/>
    </row>
    <row r="162" spans="1:12" s="291" customFormat="1">
      <c r="A162" s="289"/>
      <c r="B162" s="145" t="s">
        <v>156</v>
      </c>
      <c r="C162" s="59" t="s">
        <v>12</v>
      </c>
      <c r="D162" s="59">
        <v>1</v>
      </c>
      <c r="E162" s="290">
        <v>2.5</v>
      </c>
      <c r="G162" s="224"/>
      <c r="H162" s="224"/>
      <c r="I162" s="224"/>
      <c r="L162" s="292"/>
    </row>
    <row r="163" spans="1:12" s="4" customFormat="1" ht="31.5">
      <c r="A163" s="212"/>
      <c r="B163" s="316" t="s">
        <v>157</v>
      </c>
      <c r="C163" s="60"/>
      <c r="D163" s="32"/>
      <c r="E163" s="93">
        <f>SUM(E164:E167)</f>
        <v>116.7</v>
      </c>
      <c r="G163" s="224"/>
      <c r="H163" s="224"/>
      <c r="I163" s="224"/>
      <c r="L163" s="20"/>
    </row>
    <row r="164" spans="1:12" s="4" customFormat="1" ht="63">
      <c r="A164" s="212"/>
      <c r="B164" s="86" t="s">
        <v>158</v>
      </c>
      <c r="C164" s="32" t="s">
        <v>12</v>
      </c>
      <c r="D164" s="32">
        <v>1</v>
      </c>
      <c r="E164" s="96">
        <f>125-23</f>
        <v>102</v>
      </c>
      <c r="G164" s="224"/>
      <c r="H164" s="224"/>
      <c r="I164" s="224"/>
      <c r="L164" s="20"/>
    </row>
    <row r="165" spans="1:12" s="4" customFormat="1" ht="21.75" customHeight="1">
      <c r="A165" s="212"/>
      <c r="B165" s="87" t="s">
        <v>159</v>
      </c>
      <c r="C165" s="32" t="s">
        <v>12</v>
      </c>
      <c r="D165" s="32">
        <v>1</v>
      </c>
      <c r="E165" s="96">
        <v>12</v>
      </c>
      <c r="G165" s="224"/>
      <c r="H165" s="224"/>
      <c r="I165" s="224"/>
      <c r="L165" s="20"/>
    </row>
    <row r="166" spans="1:12" s="291" customFormat="1">
      <c r="A166" s="289"/>
      <c r="B166" s="145" t="s">
        <v>160</v>
      </c>
      <c r="C166" s="59" t="s">
        <v>12</v>
      </c>
      <c r="D166" s="59">
        <v>1</v>
      </c>
      <c r="E166" s="180">
        <v>0.7</v>
      </c>
      <c r="G166" s="224"/>
      <c r="H166" s="224"/>
      <c r="I166" s="224"/>
      <c r="L166" s="292"/>
    </row>
    <row r="167" spans="1:12" s="291" customFormat="1">
      <c r="A167" s="289"/>
      <c r="B167" s="145" t="s">
        <v>161</v>
      </c>
      <c r="C167" s="59" t="s">
        <v>12</v>
      </c>
      <c r="D167" s="59">
        <v>1</v>
      </c>
      <c r="E167" s="180">
        <v>2</v>
      </c>
      <c r="G167" s="224"/>
      <c r="H167" s="224"/>
      <c r="I167" s="224"/>
      <c r="L167" s="292"/>
    </row>
    <row r="168" spans="1:12" s="4" customFormat="1" ht="15.75" customHeight="1">
      <c r="A168" s="212"/>
      <c r="B168" s="316" t="s">
        <v>112</v>
      </c>
      <c r="C168" s="30" t="s">
        <v>113</v>
      </c>
      <c r="D168" s="226"/>
      <c r="E168" s="163">
        <f>SUM(E169:E179)</f>
        <v>4701</v>
      </c>
      <c r="G168" s="19"/>
      <c r="H168" s="16"/>
      <c r="L168" s="20"/>
    </row>
    <row r="169" spans="1:12" s="4" customFormat="1" ht="47.25">
      <c r="A169" s="212"/>
      <c r="B169" s="145" t="s">
        <v>162</v>
      </c>
      <c r="C169" s="222"/>
      <c r="D169" s="139"/>
      <c r="E169" s="161">
        <v>117</v>
      </c>
      <c r="G169" s="19"/>
      <c r="H169" s="16"/>
      <c r="L169" s="20"/>
    </row>
    <row r="170" spans="1:12" s="4" customFormat="1" ht="31.5">
      <c r="A170" s="212"/>
      <c r="B170" s="211" t="s">
        <v>163</v>
      </c>
      <c r="C170" s="32" t="s">
        <v>12</v>
      </c>
      <c r="D170" s="32">
        <v>1</v>
      </c>
      <c r="E170" s="161">
        <v>3250</v>
      </c>
      <c r="G170" s="19"/>
      <c r="H170" s="16"/>
      <c r="L170" s="20"/>
    </row>
    <row r="171" spans="1:12" s="4" customFormat="1" ht="47.25">
      <c r="A171" s="212"/>
      <c r="B171" s="227" t="s">
        <v>164</v>
      </c>
      <c r="C171" s="32" t="s">
        <v>12</v>
      </c>
      <c r="D171" s="32">
        <v>1</v>
      </c>
      <c r="E171" s="161">
        <v>12</v>
      </c>
      <c r="G171" s="19"/>
      <c r="H171" s="16"/>
      <c r="L171" s="20"/>
    </row>
    <row r="172" spans="1:12" s="4" customFormat="1" ht="47.25">
      <c r="A172" s="212"/>
      <c r="B172" s="227" t="s">
        <v>165</v>
      </c>
      <c r="C172" s="32" t="s">
        <v>12</v>
      </c>
      <c r="D172" s="32">
        <v>1</v>
      </c>
      <c r="E172" s="161">
        <v>12</v>
      </c>
      <c r="G172" s="19"/>
      <c r="H172" s="16"/>
      <c r="L172" s="20"/>
    </row>
    <row r="173" spans="1:12" s="4" customFormat="1" ht="78.75">
      <c r="A173" s="212"/>
      <c r="B173" s="227" t="s">
        <v>166</v>
      </c>
      <c r="C173" s="32" t="s">
        <v>12</v>
      </c>
      <c r="D173" s="32">
        <v>1</v>
      </c>
      <c r="E173" s="161">
        <v>225</v>
      </c>
      <c r="G173" s="19"/>
      <c r="H173" s="16"/>
      <c r="L173" s="20"/>
    </row>
    <row r="174" spans="1:12" s="4" customFormat="1" ht="47.25">
      <c r="A174" s="212"/>
      <c r="B174" s="225" t="s">
        <v>167</v>
      </c>
      <c r="C174" s="32" t="s">
        <v>12</v>
      </c>
      <c r="D174" s="32">
        <v>1</v>
      </c>
      <c r="E174" s="161">
        <v>100</v>
      </c>
      <c r="G174" s="19"/>
      <c r="H174" s="16"/>
      <c r="L174" s="20"/>
    </row>
    <row r="175" spans="1:12" s="4" customFormat="1" ht="47.25">
      <c r="A175" s="212"/>
      <c r="B175" s="143" t="s">
        <v>168</v>
      </c>
      <c r="C175" s="32" t="s">
        <v>12</v>
      </c>
      <c r="D175" s="32">
        <v>1</v>
      </c>
      <c r="E175" s="161">
        <v>96</v>
      </c>
      <c r="G175" s="19"/>
      <c r="H175" s="16"/>
      <c r="L175" s="20"/>
    </row>
    <row r="176" spans="1:12" s="4" customFormat="1" ht="47.25">
      <c r="A176" s="212"/>
      <c r="B176" s="143" t="s">
        <v>169</v>
      </c>
      <c r="C176" s="32" t="s">
        <v>12</v>
      </c>
      <c r="D176" s="32">
        <v>1</v>
      </c>
      <c r="E176" s="161">
        <v>117</v>
      </c>
      <c r="G176" s="19"/>
      <c r="H176" s="16"/>
      <c r="L176" s="20"/>
    </row>
    <row r="177" spans="1:12" s="4" customFormat="1" ht="78.75">
      <c r="A177" s="212"/>
      <c r="B177" s="268" t="s">
        <v>170</v>
      </c>
      <c r="C177" s="32" t="s">
        <v>12</v>
      </c>
      <c r="D177" s="32">
        <v>1</v>
      </c>
      <c r="E177" s="161">
        <v>300</v>
      </c>
      <c r="G177" s="19"/>
      <c r="H177" s="16"/>
      <c r="L177" s="20"/>
    </row>
    <row r="178" spans="1:12" s="4" customFormat="1" ht="47.25">
      <c r="A178" s="212"/>
      <c r="B178" s="182" t="s">
        <v>171</v>
      </c>
      <c r="C178" s="32" t="s">
        <v>12</v>
      </c>
      <c r="D178" s="32">
        <v>1</v>
      </c>
      <c r="E178" s="161">
        <v>172</v>
      </c>
      <c r="G178" s="19"/>
      <c r="H178" s="16"/>
      <c r="L178" s="20"/>
    </row>
    <row r="179" spans="1:12" s="4" customFormat="1" ht="110.25">
      <c r="A179" s="212"/>
      <c r="B179" s="91" t="s">
        <v>172</v>
      </c>
      <c r="C179" s="32" t="s">
        <v>12</v>
      </c>
      <c r="D179" s="32">
        <v>1</v>
      </c>
      <c r="E179" s="161">
        <v>300</v>
      </c>
      <c r="G179" s="19"/>
      <c r="H179" s="16"/>
      <c r="L179" s="20"/>
    </row>
    <row r="180" spans="1:12" s="4" customFormat="1">
      <c r="A180" s="212"/>
      <c r="B180" s="293"/>
      <c r="C180" s="294"/>
      <c r="D180" s="294"/>
      <c r="E180" s="161"/>
      <c r="G180" s="19"/>
      <c r="H180" s="16"/>
      <c r="L180" s="20"/>
    </row>
    <row r="181" spans="1:12" s="4" customFormat="1" ht="30" customHeight="1">
      <c r="A181" s="332" t="s">
        <v>173</v>
      </c>
      <c r="B181" s="333"/>
      <c r="C181" s="333"/>
      <c r="D181" s="228"/>
      <c r="E181" s="119">
        <f>E182</f>
        <v>7804</v>
      </c>
      <c r="G181" s="19"/>
      <c r="H181" s="3"/>
      <c r="J181" s="15"/>
      <c r="L181" s="15"/>
    </row>
    <row r="182" spans="1:12" s="4" customFormat="1" ht="24" customHeight="1">
      <c r="A182" s="229"/>
      <c r="B182" s="129" t="s">
        <v>9</v>
      </c>
      <c r="C182" s="230" t="s">
        <v>10</v>
      </c>
      <c r="D182" s="129"/>
      <c r="E182" s="156">
        <f>SUM(E183:E184)</f>
        <v>7804</v>
      </c>
      <c r="J182" s="15"/>
      <c r="L182" s="15"/>
    </row>
    <row r="183" spans="1:12" s="4" customFormat="1" ht="31.5">
      <c r="A183" s="229"/>
      <c r="B183" s="231" t="s">
        <v>174</v>
      </c>
      <c r="C183" s="32" t="s">
        <v>12</v>
      </c>
      <c r="D183" s="232">
        <v>1</v>
      </c>
      <c r="E183" s="96">
        <v>4200</v>
      </c>
      <c r="J183" s="15"/>
      <c r="L183" s="15"/>
    </row>
    <row r="184" spans="1:12" s="4" customFormat="1">
      <c r="A184" s="229"/>
      <c r="B184" s="233" t="s">
        <v>175</v>
      </c>
      <c r="C184" s="32" t="s">
        <v>12</v>
      </c>
      <c r="D184" s="232">
        <v>1</v>
      </c>
      <c r="E184" s="96">
        <v>3604</v>
      </c>
      <c r="J184" s="15"/>
      <c r="L184" s="15"/>
    </row>
    <row r="185" spans="1:12" s="4" customFormat="1" ht="21.75" customHeight="1">
      <c r="A185" s="340" t="s">
        <v>176</v>
      </c>
      <c r="B185" s="341"/>
      <c r="C185" s="341"/>
      <c r="D185" s="341"/>
      <c r="E185" s="162">
        <f>E207+E189+E200+E193+E186</f>
        <v>5530.7</v>
      </c>
      <c r="J185" s="1"/>
    </row>
    <row r="186" spans="1:12" s="4" customFormat="1">
      <c r="A186" s="124"/>
      <c r="B186" s="129" t="s">
        <v>14</v>
      </c>
      <c r="C186" s="230"/>
      <c r="D186" s="129"/>
      <c r="E186" s="156">
        <f>SUM(E187:E188)</f>
        <v>573</v>
      </c>
      <c r="J186" s="1"/>
    </row>
    <row r="187" spans="1:12" s="4" customFormat="1" ht="31.5">
      <c r="A187" s="124"/>
      <c r="B187" s="234" t="s">
        <v>177</v>
      </c>
      <c r="C187" s="32" t="s">
        <v>12</v>
      </c>
      <c r="D187" s="232">
        <v>1</v>
      </c>
      <c r="E187" s="96">
        <f>429+72</f>
        <v>501</v>
      </c>
      <c r="J187" s="1"/>
    </row>
    <row r="188" spans="1:12" s="4" customFormat="1" ht="31.5">
      <c r="A188" s="124"/>
      <c r="B188" s="234" t="s">
        <v>178</v>
      </c>
      <c r="C188" s="32" t="s">
        <v>12</v>
      </c>
      <c r="D188" s="232">
        <v>1</v>
      </c>
      <c r="E188" s="96">
        <v>72</v>
      </c>
      <c r="J188" s="1"/>
    </row>
    <row r="189" spans="1:12" s="4" customFormat="1" ht="15.75" customHeight="1">
      <c r="A189" s="124"/>
      <c r="B189" s="156" t="s">
        <v>50</v>
      </c>
      <c r="C189" s="230" t="s">
        <v>51</v>
      </c>
      <c r="D189" s="129"/>
      <c r="E189" s="156">
        <f>E190</f>
        <v>2232</v>
      </c>
    </row>
    <row r="190" spans="1:12" s="4" customFormat="1" ht="15.75" customHeight="1">
      <c r="A190" s="124"/>
      <c r="B190" s="133" t="s">
        <v>52</v>
      </c>
      <c r="C190" s="230"/>
      <c r="D190" s="129"/>
      <c r="E190" s="156">
        <f>E191+E192</f>
        <v>2232</v>
      </c>
    </row>
    <row r="191" spans="1:12" s="4" customFormat="1" ht="15.75" customHeight="1">
      <c r="A191" s="124"/>
      <c r="B191" s="235" t="s">
        <v>179</v>
      </c>
      <c r="C191" s="32" t="s">
        <v>12</v>
      </c>
      <c r="D191" s="232">
        <v>1</v>
      </c>
      <c r="E191" s="96">
        <v>2212</v>
      </c>
    </row>
    <row r="192" spans="1:12" s="4" customFormat="1" ht="31.5">
      <c r="A192" s="124"/>
      <c r="B192" s="198" t="s">
        <v>180</v>
      </c>
      <c r="C192" s="32" t="s">
        <v>12</v>
      </c>
      <c r="D192" s="232">
        <v>1</v>
      </c>
      <c r="E192" s="96">
        <v>20</v>
      </c>
    </row>
    <row r="193" spans="1:39" s="132" customFormat="1" ht="15.75" customHeight="1">
      <c r="A193" s="124"/>
      <c r="B193" s="156" t="s">
        <v>63</v>
      </c>
      <c r="C193" s="230" t="s">
        <v>64</v>
      </c>
      <c r="D193" s="129"/>
      <c r="E193" s="156">
        <f>E194+E196</f>
        <v>290</v>
      </c>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s="4" customFormat="1" ht="15.75" customHeight="1">
      <c r="A194" s="124"/>
      <c r="B194" s="166" t="s">
        <v>181</v>
      </c>
      <c r="C194" s="32"/>
      <c r="D194" s="32"/>
      <c r="E194" s="93">
        <f>E195</f>
        <v>5</v>
      </c>
    </row>
    <row r="195" spans="1:39" s="4" customFormat="1" ht="15.75" customHeight="1">
      <c r="A195" s="124"/>
      <c r="B195" s="236" t="s">
        <v>182</v>
      </c>
      <c r="C195" s="32" t="s">
        <v>12</v>
      </c>
      <c r="D195" s="32">
        <v>1</v>
      </c>
      <c r="E195" s="96">
        <f>5</f>
        <v>5</v>
      </c>
    </row>
    <row r="196" spans="1:39" s="4" customFormat="1" ht="15.75" customHeight="1">
      <c r="A196" s="124"/>
      <c r="B196" s="141" t="s">
        <v>65</v>
      </c>
      <c r="C196" s="32"/>
      <c r="D196" s="32"/>
      <c r="E196" s="93">
        <f>SUM(E197:E199)</f>
        <v>285</v>
      </c>
    </row>
    <row r="197" spans="1:39" s="4" customFormat="1" ht="31.5">
      <c r="A197" s="124"/>
      <c r="B197" s="295" t="s">
        <v>183</v>
      </c>
      <c r="C197" s="32" t="s">
        <v>12</v>
      </c>
      <c r="D197" s="32">
        <v>1</v>
      </c>
      <c r="E197" s="96">
        <v>125</v>
      </c>
    </row>
    <row r="198" spans="1:39" s="4" customFormat="1">
      <c r="A198" s="124"/>
      <c r="B198" s="295" t="s">
        <v>184</v>
      </c>
      <c r="C198" s="32" t="s">
        <v>12</v>
      </c>
      <c r="D198" s="32">
        <v>1</v>
      </c>
      <c r="E198" s="96">
        <v>7</v>
      </c>
    </row>
    <row r="199" spans="1:39" s="4" customFormat="1">
      <c r="A199" s="124"/>
      <c r="B199" s="295" t="s">
        <v>185</v>
      </c>
      <c r="C199" s="32" t="s">
        <v>12</v>
      </c>
      <c r="D199" s="32">
        <v>1</v>
      </c>
      <c r="E199" s="96">
        <f>150+3</f>
        <v>153</v>
      </c>
      <c r="G199" s="19"/>
      <c r="H199" s="3"/>
      <c r="J199" s="1"/>
    </row>
    <row r="200" spans="1:39" s="4" customFormat="1" ht="15.75" customHeight="1">
      <c r="A200" s="124"/>
      <c r="B200" s="156" t="s">
        <v>67</v>
      </c>
      <c r="C200" s="230" t="s">
        <v>68</v>
      </c>
      <c r="D200" s="129"/>
      <c r="E200" s="156">
        <f>E203+E201</f>
        <v>1779</v>
      </c>
      <c r="G200" s="19"/>
      <c r="H200" s="3"/>
      <c r="J200" s="1"/>
    </row>
    <row r="201" spans="1:39" s="4" customFormat="1" ht="15.75" customHeight="1">
      <c r="A201" s="124"/>
      <c r="B201" s="153" t="s">
        <v>135</v>
      </c>
      <c r="C201" s="200"/>
      <c r="D201" s="92"/>
      <c r="E201" s="165">
        <f>E202</f>
        <v>152</v>
      </c>
      <c r="G201" s="19"/>
      <c r="H201" s="3"/>
      <c r="J201" s="1"/>
    </row>
    <row r="202" spans="1:39" s="4" customFormat="1">
      <c r="A202" s="124"/>
      <c r="B202" s="89" t="s">
        <v>186</v>
      </c>
      <c r="C202" s="32" t="s">
        <v>12</v>
      </c>
      <c r="D202" s="32">
        <v>1</v>
      </c>
      <c r="E202" s="161">
        <v>152</v>
      </c>
      <c r="G202" s="19"/>
      <c r="H202" s="3"/>
      <c r="J202" s="1"/>
    </row>
    <row r="203" spans="1:39" s="4" customFormat="1" ht="15.75" customHeight="1">
      <c r="A203" s="124"/>
      <c r="B203" s="92" t="s">
        <v>137</v>
      </c>
      <c r="C203" s="32"/>
      <c r="D203" s="32"/>
      <c r="E203" s="93">
        <f>SUM(E204:E206)</f>
        <v>1627</v>
      </c>
      <c r="G203" s="19"/>
      <c r="H203" s="3"/>
      <c r="J203" s="1"/>
    </row>
    <row r="204" spans="1:39" s="4" customFormat="1" ht="15.75" customHeight="1">
      <c r="A204" s="124"/>
      <c r="B204" s="71" t="s">
        <v>187</v>
      </c>
      <c r="C204" s="32" t="s">
        <v>12</v>
      </c>
      <c r="D204" s="32">
        <v>1</v>
      </c>
      <c r="E204" s="180">
        <v>75</v>
      </c>
      <c r="G204" s="19"/>
      <c r="H204" s="3"/>
      <c r="J204" s="1"/>
    </row>
    <row r="205" spans="1:39" s="4" customFormat="1" ht="15.75" customHeight="1">
      <c r="A205" s="124"/>
      <c r="B205" s="71" t="s">
        <v>188</v>
      </c>
      <c r="C205" s="32" t="s">
        <v>12</v>
      </c>
      <c r="D205" s="32">
        <v>1</v>
      </c>
      <c r="E205" s="96">
        <v>1500</v>
      </c>
      <c r="G205" s="19"/>
      <c r="H205" s="3"/>
      <c r="J205" s="1"/>
    </row>
    <row r="206" spans="1:39" s="4" customFormat="1" ht="15.75" customHeight="1">
      <c r="A206" s="124"/>
      <c r="B206" s="73" t="s">
        <v>189</v>
      </c>
      <c r="C206" s="32" t="s">
        <v>12</v>
      </c>
      <c r="D206" s="32">
        <v>1</v>
      </c>
      <c r="E206" s="96">
        <v>52</v>
      </c>
      <c r="G206" s="19"/>
      <c r="H206" s="3"/>
      <c r="J206" s="1"/>
    </row>
    <row r="207" spans="1:39" s="4" customFormat="1" ht="15.75" customHeight="1">
      <c r="A207" s="124"/>
      <c r="B207" s="156" t="s">
        <v>100</v>
      </c>
      <c r="C207" s="230" t="s">
        <v>101</v>
      </c>
      <c r="D207" s="129"/>
      <c r="E207" s="156">
        <f>E208+E224+E210+E234+E236</f>
        <v>656.69999999999993</v>
      </c>
      <c r="G207" s="94"/>
      <c r="H207" s="3"/>
      <c r="J207" s="1"/>
    </row>
    <row r="208" spans="1:39" s="4" customFormat="1" ht="15.75" customHeight="1">
      <c r="A208" s="124"/>
      <c r="B208" s="205" t="s">
        <v>103</v>
      </c>
      <c r="C208" s="219"/>
      <c r="D208" s="219"/>
      <c r="E208" s="166">
        <f>E209</f>
        <v>29</v>
      </c>
      <c r="G208" s="94"/>
      <c r="H208" s="3"/>
      <c r="J208" s="1"/>
    </row>
    <row r="209" spans="1:10" s="4" customFormat="1" ht="15.75" customHeight="1">
      <c r="A209" s="124"/>
      <c r="B209" s="223" t="s">
        <v>190</v>
      </c>
      <c r="C209" s="32" t="s">
        <v>12</v>
      </c>
      <c r="D209" s="32">
        <v>1</v>
      </c>
      <c r="E209" s="121">
        <v>29</v>
      </c>
      <c r="G209" s="94"/>
      <c r="H209" s="3"/>
      <c r="J209" s="1"/>
    </row>
    <row r="210" spans="1:10" s="4" customFormat="1" ht="15.75" customHeight="1">
      <c r="A210" s="124"/>
      <c r="B210" s="205" t="s">
        <v>142</v>
      </c>
      <c r="C210" s="32"/>
      <c r="D210" s="32"/>
      <c r="E210" s="166">
        <f>SUM(E211:E223)</f>
        <v>292.89999999999998</v>
      </c>
      <c r="G210" s="94"/>
      <c r="H210" s="3"/>
      <c r="J210" s="1"/>
    </row>
    <row r="211" spans="1:10" s="4" customFormat="1" ht="31.5">
      <c r="A211" s="124"/>
      <c r="B211" s="144" t="s">
        <v>191</v>
      </c>
      <c r="C211" s="32" t="s">
        <v>12</v>
      </c>
      <c r="D211" s="32">
        <v>1</v>
      </c>
      <c r="E211" s="121">
        <f>27-1</f>
        <v>26</v>
      </c>
      <c r="G211" s="94"/>
      <c r="H211" s="3"/>
      <c r="J211" s="1"/>
    </row>
    <row r="212" spans="1:10" s="4" customFormat="1" ht="15.75" customHeight="1">
      <c r="A212" s="124"/>
      <c r="B212" s="157" t="s">
        <v>192</v>
      </c>
      <c r="C212" s="32" t="s">
        <v>12</v>
      </c>
      <c r="D212" s="32">
        <v>1</v>
      </c>
      <c r="E212" s="167">
        <v>6</v>
      </c>
      <c r="G212" s="94"/>
      <c r="H212" s="3"/>
      <c r="J212" s="1"/>
    </row>
    <row r="213" spans="1:10" s="4" customFormat="1" ht="31.5">
      <c r="A213" s="124"/>
      <c r="B213" s="85" t="s">
        <v>193</v>
      </c>
      <c r="C213" s="32" t="s">
        <v>12</v>
      </c>
      <c r="D213" s="32">
        <v>1</v>
      </c>
      <c r="E213" s="167">
        <v>130</v>
      </c>
      <c r="G213" s="94"/>
      <c r="H213" s="3"/>
      <c r="J213" s="1"/>
    </row>
    <row r="214" spans="1:10" s="4" customFormat="1" ht="15.75" customHeight="1">
      <c r="A214" s="124"/>
      <c r="B214" s="144" t="s">
        <v>194</v>
      </c>
      <c r="C214" s="32" t="s">
        <v>12</v>
      </c>
      <c r="D214" s="32">
        <v>1</v>
      </c>
      <c r="E214" s="167">
        <f>39-11</f>
        <v>28</v>
      </c>
      <c r="G214" s="94"/>
      <c r="H214" s="3"/>
      <c r="J214" s="1"/>
    </row>
    <row r="215" spans="1:10" s="4" customFormat="1" ht="15.75" customHeight="1">
      <c r="A215" s="124"/>
      <c r="B215" s="44" t="s">
        <v>195</v>
      </c>
      <c r="C215" s="32" t="s">
        <v>12</v>
      </c>
      <c r="D215" s="32">
        <v>1</v>
      </c>
      <c r="E215" s="167">
        <v>3</v>
      </c>
      <c r="G215" s="94"/>
      <c r="H215" s="3"/>
      <c r="J215" s="1"/>
    </row>
    <row r="216" spans="1:10" s="4" customFormat="1" ht="15.75" customHeight="1">
      <c r="A216" s="124"/>
      <c r="B216" s="44" t="s">
        <v>196</v>
      </c>
      <c r="C216" s="32" t="s">
        <v>12</v>
      </c>
      <c r="D216" s="32">
        <v>1</v>
      </c>
      <c r="E216" s="167">
        <v>13.5</v>
      </c>
      <c r="G216" s="94"/>
      <c r="H216" s="3"/>
      <c r="J216" s="1"/>
    </row>
    <row r="217" spans="1:10" s="4" customFormat="1" ht="15.75" customHeight="1">
      <c r="A217" s="124"/>
      <c r="B217" s="182" t="s">
        <v>197</v>
      </c>
      <c r="C217" s="32" t="s">
        <v>12</v>
      </c>
      <c r="D217" s="32">
        <v>1</v>
      </c>
      <c r="E217" s="167">
        <v>24</v>
      </c>
      <c r="G217" s="94"/>
      <c r="H217" s="3"/>
      <c r="J217" s="1"/>
    </row>
    <row r="218" spans="1:10" s="4" customFormat="1" ht="15.75" customHeight="1">
      <c r="A218" s="124"/>
      <c r="B218" s="44" t="s">
        <v>198</v>
      </c>
      <c r="C218" s="32" t="s">
        <v>12</v>
      </c>
      <c r="D218" s="32">
        <v>1</v>
      </c>
      <c r="E218" s="167">
        <v>7.2</v>
      </c>
      <c r="G218" s="94"/>
      <c r="H218" s="3"/>
      <c r="J218" s="1"/>
    </row>
    <row r="219" spans="1:10" s="4" customFormat="1" ht="15.75" customHeight="1">
      <c r="A219" s="124"/>
      <c r="B219" s="44" t="s">
        <v>199</v>
      </c>
      <c r="C219" s="32" t="s">
        <v>12</v>
      </c>
      <c r="D219" s="32">
        <v>1</v>
      </c>
      <c r="E219" s="167">
        <v>7.5</v>
      </c>
      <c r="G219" s="94"/>
      <c r="H219" s="3"/>
      <c r="J219" s="1"/>
    </row>
    <row r="220" spans="1:10" s="4" customFormat="1" ht="15.75" customHeight="1">
      <c r="A220" s="124"/>
      <c r="B220" s="44" t="s">
        <v>200</v>
      </c>
      <c r="C220" s="32" t="s">
        <v>12</v>
      </c>
      <c r="D220" s="32">
        <v>1</v>
      </c>
      <c r="E220" s="167">
        <v>12</v>
      </c>
      <c r="G220" s="94"/>
      <c r="H220" s="3"/>
      <c r="J220" s="1"/>
    </row>
    <row r="221" spans="1:10" s="4" customFormat="1" ht="15.75" customHeight="1">
      <c r="A221" s="124"/>
      <c r="B221" s="44" t="s">
        <v>200</v>
      </c>
      <c r="C221" s="32" t="s">
        <v>12</v>
      </c>
      <c r="D221" s="32">
        <v>1</v>
      </c>
      <c r="E221" s="167">
        <v>22</v>
      </c>
      <c r="G221" s="94"/>
      <c r="H221" s="3"/>
      <c r="J221" s="1"/>
    </row>
    <row r="222" spans="1:10" s="4" customFormat="1" ht="15.75" customHeight="1">
      <c r="A222" s="124"/>
      <c r="B222" s="44" t="s">
        <v>201</v>
      </c>
      <c r="C222" s="32" t="s">
        <v>12</v>
      </c>
      <c r="D222" s="32">
        <v>3</v>
      </c>
      <c r="E222" s="167">
        <v>0.7</v>
      </c>
      <c r="G222" s="94"/>
      <c r="H222" s="3"/>
      <c r="J222" s="1"/>
    </row>
    <row r="223" spans="1:10" s="4" customFormat="1" ht="15.75" customHeight="1">
      <c r="A223" s="124"/>
      <c r="B223" s="44" t="s">
        <v>202</v>
      </c>
      <c r="C223" s="32" t="s">
        <v>12</v>
      </c>
      <c r="D223" s="32">
        <v>1</v>
      </c>
      <c r="E223" s="167">
        <v>13</v>
      </c>
      <c r="G223" s="94"/>
      <c r="H223" s="3"/>
      <c r="J223" s="1"/>
    </row>
    <row r="224" spans="1:10" s="4" customFormat="1" ht="29.25">
      <c r="A224" s="124"/>
      <c r="B224" s="64" t="s">
        <v>203</v>
      </c>
      <c r="C224" s="32"/>
      <c r="D224" s="32"/>
      <c r="E224" s="166">
        <f>SUM(E225:E233)</f>
        <v>221.29999999999998</v>
      </c>
      <c r="G224" s="94"/>
      <c r="H224" s="3"/>
      <c r="J224" s="1"/>
    </row>
    <row r="225" spans="1:15" s="4" customFormat="1" ht="15.75" customHeight="1">
      <c r="A225" s="124"/>
      <c r="B225" s="244" t="s">
        <v>204</v>
      </c>
      <c r="C225" s="32" t="s">
        <v>12</v>
      </c>
      <c r="D225" s="32">
        <v>1</v>
      </c>
      <c r="E225" s="121">
        <f>69-10</f>
        <v>59</v>
      </c>
      <c r="G225" s="94"/>
      <c r="H225" s="3"/>
      <c r="J225" s="1"/>
    </row>
    <row r="226" spans="1:15" s="4" customFormat="1" ht="15.75" customHeight="1">
      <c r="A226" s="124"/>
      <c r="B226" s="91" t="s">
        <v>205</v>
      </c>
      <c r="C226" s="32" t="s">
        <v>12</v>
      </c>
      <c r="D226" s="32">
        <v>1</v>
      </c>
      <c r="E226" s="121">
        <v>22</v>
      </c>
      <c r="G226" s="94"/>
      <c r="H226" s="3"/>
      <c r="J226" s="1"/>
    </row>
    <row r="227" spans="1:15" s="4" customFormat="1" ht="15.75" customHeight="1">
      <c r="A227" s="124"/>
      <c r="B227" s="90" t="s">
        <v>206</v>
      </c>
      <c r="C227" s="32" t="s">
        <v>12</v>
      </c>
      <c r="D227" s="32">
        <v>1</v>
      </c>
      <c r="E227" s="121">
        <v>20</v>
      </c>
      <c r="G227" s="94"/>
      <c r="H227" s="3"/>
      <c r="J227" s="1"/>
    </row>
    <row r="228" spans="1:15" s="4" customFormat="1" ht="15.75" customHeight="1">
      <c r="A228" s="124"/>
      <c r="B228" s="90" t="s">
        <v>207</v>
      </c>
      <c r="C228" s="32" t="s">
        <v>12</v>
      </c>
      <c r="D228" s="32">
        <v>1</v>
      </c>
      <c r="E228" s="121">
        <v>90</v>
      </c>
      <c r="G228" s="94"/>
      <c r="H228" s="3"/>
      <c r="J228" s="1"/>
    </row>
    <row r="229" spans="1:15" s="4" customFormat="1" ht="15.75" customHeight="1">
      <c r="A229" s="124"/>
      <c r="B229" s="44" t="s">
        <v>208</v>
      </c>
      <c r="C229" s="32" t="s">
        <v>12</v>
      </c>
      <c r="D229" s="32">
        <v>1</v>
      </c>
      <c r="E229" s="121">
        <v>0.7</v>
      </c>
      <c r="G229" s="94"/>
      <c r="H229" s="3"/>
      <c r="J229" s="1"/>
    </row>
    <row r="230" spans="1:15" s="4" customFormat="1" ht="15.75" customHeight="1">
      <c r="A230" s="124"/>
      <c r="B230" s="44" t="s">
        <v>198</v>
      </c>
      <c r="C230" s="32" t="s">
        <v>12</v>
      </c>
      <c r="D230" s="32">
        <v>1</v>
      </c>
      <c r="E230" s="121">
        <v>5.6</v>
      </c>
      <c r="G230" s="94"/>
      <c r="H230" s="3"/>
      <c r="J230" s="1"/>
    </row>
    <row r="231" spans="1:15" s="4" customFormat="1" ht="15.75" customHeight="1">
      <c r="A231" s="124"/>
      <c r="B231" s="44" t="s">
        <v>209</v>
      </c>
      <c r="C231" s="32" t="s">
        <v>12</v>
      </c>
      <c r="D231" s="32">
        <v>1</v>
      </c>
      <c r="E231" s="121">
        <v>6</v>
      </c>
      <c r="G231" s="94"/>
      <c r="H231" s="3"/>
      <c r="J231" s="1"/>
    </row>
    <row r="232" spans="1:15" s="4" customFormat="1" ht="15.75" customHeight="1">
      <c r="A232" s="124"/>
      <c r="B232" s="44" t="s">
        <v>210</v>
      </c>
      <c r="C232" s="32" t="s">
        <v>12</v>
      </c>
      <c r="D232" s="32">
        <v>1</v>
      </c>
      <c r="E232" s="121">
        <v>10.5</v>
      </c>
      <c r="G232" s="94"/>
      <c r="H232" s="3"/>
      <c r="J232" s="1"/>
    </row>
    <row r="233" spans="1:15" s="4" customFormat="1" ht="15.75" customHeight="1">
      <c r="A233" s="124"/>
      <c r="B233" s="44" t="s">
        <v>211</v>
      </c>
      <c r="C233" s="32" t="s">
        <v>12</v>
      </c>
      <c r="D233" s="32">
        <v>1</v>
      </c>
      <c r="E233" s="121">
        <v>7.5</v>
      </c>
      <c r="G233" s="94"/>
      <c r="H233" s="3"/>
      <c r="J233" s="1"/>
    </row>
    <row r="234" spans="1:15" s="4" customFormat="1" ht="15.75" customHeight="1">
      <c r="A234" s="124"/>
      <c r="B234" s="209" t="s">
        <v>106</v>
      </c>
      <c r="C234" s="60"/>
      <c r="D234" s="305"/>
      <c r="E234" s="306">
        <f>E235</f>
        <v>3.5</v>
      </c>
      <c r="G234" s="94"/>
      <c r="H234" s="3"/>
      <c r="J234" s="1"/>
    </row>
    <row r="235" spans="1:15" s="4" customFormat="1" ht="15.75" customHeight="1">
      <c r="A235" s="124"/>
      <c r="B235" s="44" t="s">
        <v>212</v>
      </c>
      <c r="C235" s="32" t="s">
        <v>12</v>
      </c>
      <c r="D235" s="32">
        <v>1</v>
      </c>
      <c r="E235" s="121">
        <v>3.5</v>
      </c>
      <c r="G235" s="94"/>
      <c r="H235" s="3"/>
      <c r="J235" s="1"/>
    </row>
    <row r="236" spans="1:15" s="4" customFormat="1" ht="15.75" customHeight="1">
      <c r="A236" s="124"/>
      <c r="B236" s="309" t="s">
        <v>213</v>
      </c>
      <c r="C236" s="32"/>
      <c r="D236" s="32"/>
      <c r="E236" s="303">
        <f>E237</f>
        <v>110</v>
      </c>
      <c r="G236" s="94"/>
      <c r="H236" s="3"/>
      <c r="J236" s="1"/>
    </row>
    <row r="237" spans="1:15" s="4" customFormat="1" ht="15.75" customHeight="1">
      <c r="A237" s="124"/>
      <c r="B237" s="144" t="s">
        <v>214</v>
      </c>
      <c r="C237" s="32" t="s">
        <v>12</v>
      </c>
      <c r="D237" s="32">
        <v>1</v>
      </c>
      <c r="E237" s="96">
        <v>110</v>
      </c>
      <c r="G237" s="94"/>
      <c r="H237" s="3"/>
      <c r="J237" s="1"/>
    </row>
    <row r="238" spans="1:15" s="4" customFormat="1" ht="15.75" customHeight="1">
      <c r="A238" s="238"/>
      <c r="B238" s="239" t="s">
        <v>215</v>
      </c>
      <c r="C238" s="342"/>
      <c r="D238" s="343"/>
      <c r="E238" s="34">
        <f>E239+E240+E422+E466+E468</f>
        <v>39661.360000000001</v>
      </c>
      <c r="G238" s="19"/>
      <c r="H238" s="120"/>
      <c r="J238" s="20"/>
      <c r="K238" s="15"/>
      <c r="M238" s="15"/>
      <c r="N238" s="15"/>
      <c r="O238" s="15"/>
    </row>
    <row r="239" spans="1:15" s="4" customFormat="1" ht="15.75" customHeight="1">
      <c r="A239" s="240" t="s">
        <v>216</v>
      </c>
      <c r="B239" s="241"/>
      <c r="C239" s="242"/>
      <c r="D239" s="242"/>
      <c r="E239" s="162">
        <v>0</v>
      </c>
      <c r="G239" s="19"/>
      <c r="H239" s="16"/>
    </row>
    <row r="240" spans="1:15" s="4" customFormat="1" ht="15.75" customHeight="1">
      <c r="A240" s="240" t="s">
        <v>13</v>
      </c>
      <c r="B240" s="243"/>
      <c r="C240" s="242"/>
      <c r="D240" s="242"/>
      <c r="E240" s="162">
        <f>E241+E375+E413</f>
        <v>22433.360000000001</v>
      </c>
      <c r="G240" s="19"/>
      <c r="H240" s="16"/>
      <c r="K240" s="15"/>
      <c r="L240" s="15"/>
      <c r="M240" s="15"/>
    </row>
    <row r="241" spans="1:15" s="4" customFormat="1" ht="18" customHeight="1">
      <c r="A241" s="3"/>
      <c r="B241" s="156" t="s">
        <v>217</v>
      </c>
      <c r="C241" s="230" t="s">
        <v>218</v>
      </c>
      <c r="D241" s="129"/>
      <c r="E241" s="156">
        <f>E242+E302+E345+E324+E319+E350+E355+E362+E367</f>
        <v>21747.25</v>
      </c>
      <c r="G241" s="19"/>
      <c r="H241" s="16"/>
      <c r="I241" s="15"/>
      <c r="K241" s="15"/>
      <c r="L241" s="15"/>
      <c r="M241" s="15"/>
      <c r="O241" s="15"/>
    </row>
    <row r="242" spans="1:15" s="4" customFormat="1" ht="18" customHeight="1">
      <c r="A242" s="3"/>
      <c r="B242" s="139" t="s">
        <v>219</v>
      </c>
      <c r="C242" s="244"/>
      <c r="D242" s="244"/>
      <c r="E242" s="168">
        <f>SUM(E243:E301)</f>
        <v>15368.25</v>
      </c>
      <c r="G242" s="122"/>
      <c r="H242" s="16"/>
      <c r="I242" s="15"/>
      <c r="K242" s="15"/>
      <c r="L242" s="15"/>
      <c r="M242" s="15"/>
      <c r="O242" s="15"/>
    </row>
    <row r="243" spans="1:15" s="4" customFormat="1" ht="18" customHeight="1">
      <c r="A243" s="3"/>
      <c r="B243" s="145" t="s">
        <v>220</v>
      </c>
      <c r="C243" s="32" t="s">
        <v>12</v>
      </c>
      <c r="D243" s="245">
        <v>15</v>
      </c>
      <c r="E243" s="96">
        <v>21</v>
      </c>
      <c r="G243" s="19"/>
      <c r="H243" s="16"/>
      <c r="I243" s="15"/>
      <c r="K243" s="15"/>
      <c r="L243" s="15"/>
      <c r="M243" s="15"/>
      <c r="O243" s="15"/>
    </row>
    <row r="244" spans="1:15" s="4" customFormat="1" ht="18" customHeight="1">
      <c r="A244" s="3"/>
      <c r="B244" s="145" t="s">
        <v>221</v>
      </c>
      <c r="C244" s="59" t="s">
        <v>12</v>
      </c>
      <c r="D244" s="246">
        <v>1</v>
      </c>
      <c r="E244" s="180">
        <v>6</v>
      </c>
      <c r="G244" s="19"/>
      <c r="H244" s="16"/>
      <c r="I244" s="15"/>
      <c r="K244" s="15"/>
      <c r="L244" s="15"/>
      <c r="M244" s="15"/>
      <c r="O244" s="15"/>
    </row>
    <row r="245" spans="1:15" s="4" customFormat="1" ht="18" customHeight="1">
      <c r="A245" s="3"/>
      <c r="B245" s="44" t="s">
        <v>222</v>
      </c>
      <c r="C245" s="32" t="s">
        <v>12</v>
      </c>
      <c r="D245" s="245">
        <v>1</v>
      </c>
      <c r="E245" s="96">
        <v>12</v>
      </c>
      <c r="G245" s="19"/>
      <c r="H245" s="16"/>
      <c r="I245" s="15"/>
      <c r="K245" s="15"/>
      <c r="L245" s="15"/>
      <c r="M245" s="15"/>
      <c r="O245" s="15"/>
    </row>
    <row r="246" spans="1:15" s="4" customFormat="1" ht="18" customHeight="1">
      <c r="A246" s="3"/>
      <c r="B246" s="44" t="s">
        <v>223</v>
      </c>
      <c r="C246" s="32" t="s">
        <v>12</v>
      </c>
      <c r="D246" s="245">
        <v>2</v>
      </c>
      <c r="E246" s="96">
        <v>14</v>
      </c>
      <c r="G246" s="19"/>
      <c r="H246" s="16"/>
      <c r="I246" s="15"/>
      <c r="K246" s="15"/>
      <c r="L246" s="15"/>
      <c r="M246" s="15"/>
      <c r="O246" s="15"/>
    </row>
    <row r="247" spans="1:15" s="4" customFormat="1" ht="18" customHeight="1">
      <c r="A247" s="3"/>
      <c r="B247" s="44" t="s">
        <v>224</v>
      </c>
      <c r="C247" s="32" t="s">
        <v>12</v>
      </c>
      <c r="D247" s="245">
        <v>1</v>
      </c>
      <c r="E247" s="96">
        <v>15</v>
      </c>
      <c r="G247" s="19"/>
      <c r="H247" s="16"/>
      <c r="I247" s="15"/>
      <c r="K247" s="15"/>
      <c r="L247" s="15"/>
      <c r="M247" s="15"/>
      <c r="O247" s="15"/>
    </row>
    <row r="248" spans="1:15" s="4" customFormat="1" ht="18" customHeight="1">
      <c r="A248" s="3"/>
      <c r="B248" s="145" t="s">
        <v>225</v>
      </c>
      <c r="C248" s="32" t="s">
        <v>12</v>
      </c>
      <c r="D248" s="245">
        <v>1</v>
      </c>
      <c r="E248" s="96">
        <v>180</v>
      </c>
      <c r="G248" s="19"/>
      <c r="H248" s="16"/>
      <c r="I248" s="15"/>
      <c r="K248" s="15"/>
      <c r="L248" s="15"/>
      <c r="M248" s="15"/>
      <c r="O248" s="15"/>
    </row>
    <row r="249" spans="1:15" s="4" customFormat="1" ht="18" customHeight="1">
      <c r="A249" s="3"/>
      <c r="B249" s="145" t="s">
        <v>226</v>
      </c>
      <c r="C249" s="32" t="s">
        <v>12</v>
      </c>
      <c r="D249" s="245">
        <v>1</v>
      </c>
      <c r="E249" s="96">
        <v>15</v>
      </c>
      <c r="G249" s="19"/>
      <c r="H249" s="16"/>
      <c r="I249" s="15"/>
      <c r="K249" s="15"/>
      <c r="L249" s="15"/>
      <c r="M249" s="15"/>
      <c r="O249" s="15"/>
    </row>
    <row r="250" spans="1:15" s="4" customFormat="1" ht="18" customHeight="1">
      <c r="A250" s="3"/>
      <c r="B250" s="145" t="s">
        <v>227</v>
      </c>
      <c r="C250" s="32" t="s">
        <v>12</v>
      </c>
      <c r="D250" s="245">
        <v>1</v>
      </c>
      <c r="E250" s="96">
        <v>4</v>
      </c>
      <c r="G250" s="19"/>
      <c r="H250" s="16"/>
      <c r="I250" s="15"/>
      <c r="K250" s="15"/>
      <c r="L250" s="15"/>
      <c r="M250" s="15"/>
      <c r="O250" s="15"/>
    </row>
    <row r="251" spans="1:15" s="4" customFormat="1" ht="18" customHeight="1">
      <c r="A251" s="3"/>
      <c r="B251" s="44" t="s">
        <v>228</v>
      </c>
      <c r="C251" s="32" t="s">
        <v>12</v>
      </c>
      <c r="D251" s="245">
        <v>2</v>
      </c>
      <c r="E251" s="96">
        <f>32-4</f>
        <v>28</v>
      </c>
      <c r="G251" s="19"/>
      <c r="H251" s="16"/>
      <c r="I251" s="15"/>
      <c r="K251" s="15"/>
      <c r="L251" s="15"/>
      <c r="M251" s="15"/>
      <c r="O251" s="15"/>
    </row>
    <row r="252" spans="1:15" s="4" customFormat="1" ht="18" customHeight="1">
      <c r="A252" s="3"/>
      <c r="B252" s="145" t="s">
        <v>229</v>
      </c>
      <c r="C252" s="32" t="s">
        <v>12</v>
      </c>
      <c r="D252" s="245">
        <v>1</v>
      </c>
      <c r="E252" s="96">
        <v>18</v>
      </c>
      <c r="G252" s="19"/>
      <c r="H252" s="16"/>
      <c r="I252" s="15"/>
      <c r="K252" s="15"/>
      <c r="L252" s="15"/>
      <c r="M252" s="15"/>
      <c r="O252" s="15"/>
    </row>
    <row r="253" spans="1:15" s="4" customFormat="1" ht="18" customHeight="1">
      <c r="A253" s="3"/>
      <c r="B253" s="44" t="s">
        <v>230</v>
      </c>
      <c r="C253" s="32" t="s">
        <v>12</v>
      </c>
      <c r="D253" s="245">
        <v>1</v>
      </c>
      <c r="E253" s="247">
        <v>3</v>
      </c>
      <c r="G253" s="19"/>
      <c r="H253" s="16"/>
      <c r="I253" s="15"/>
      <c r="K253" s="15"/>
      <c r="L253" s="15"/>
      <c r="M253" s="15"/>
      <c r="O253" s="15"/>
    </row>
    <row r="254" spans="1:15" s="4" customFormat="1" ht="18" customHeight="1">
      <c r="A254" s="3"/>
      <c r="B254" s="44" t="s">
        <v>231</v>
      </c>
      <c r="C254" s="32" t="s">
        <v>12</v>
      </c>
      <c r="D254" s="245">
        <v>1</v>
      </c>
      <c r="E254" s="247">
        <v>30</v>
      </c>
      <c r="G254" s="19"/>
      <c r="H254" s="16"/>
      <c r="I254" s="15"/>
      <c r="K254" s="15"/>
      <c r="L254" s="15"/>
      <c r="M254" s="15"/>
      <c r="O254" s="15"/>
    </row>
    <row r="255" spans="1:15" s="4" customFormat="1" ht="18" customHeight="1">
      <c r="A255" s="3"/>
      <c r="B255" s="44" t="s">
        <v>232</v>
      </c>
      <c r="C255" s="32" t="s">
        <v>12</v>
      </c>
      <c r="D255" s="245">
        <v>1</v>
      </c>
      <c r="E255" s="247">
        <v>28</v>
      </c>
      <c r="G255" s="19"/>
      <c r="H255" s="16"/>
      <c r="I255" s="15"/>
      <c r="K255" s="15"/>
      <c r="L255" s="15"/>
      <c r="M255" s="15"/>
      <c r="O255" s="15"/>
    </row>
    <row r="256" spans="1:15" s="4" customFormat="1" ht="18" customHeight="1">
      <c r="A256" s="3"/>
      <c r="B256" s="44" t="s">
        <v>233</v>
      </c>
      <c r="C256" s="32" t="s">
        <v>12</v>
      </c>
      <c r="D256" s="245">
        <v>1</v>
      </c>
      <c r="E256" s="247">
        <v>36</v>
      </c>
      <c r="G256" s="19"/>
      <c r="H256" s="16"/>
      <c r="I256" s="15"/>
      <c r="K256" s="15"/>
      <c r="L256" s="15"/>
      <c r="M256" s="15"/>
      <c r="O256" s="15"/>
    </row>
    <row r="257" spans="1:15" s="4" customFormat="1" ht="18" customHeight="1">
      <c r="A257" s="3"/>
      <c r="B257" s="44" t="s">
        <v>234</v>
      </c>
      <c r="C257" s="32" t="s">
        <v>12</v>
      </c>
      <c r="D257" s="245">
        <v>1</v>
      </c>
      <c r="E257" s="247">
        <v>19</v>
      </c>
      <c r="G257" s="19"/>
      <c r="H257" s="16"/>
      <c r="I257" s="15"/>
      <c r="K257" s="15"/>
      <c r="L257" s="15"/>
      <c r="M257" s="15"/>
      <c r="O257" s="15"/>
    </row>
    <row r="258" spans="1:15" s="4" customFormat="1" ht="18" customHeight="1">
      <c r="A258" s="3"/>
      <c r="B258" s="44" t="s">
        <v>235</v>
      </c>
      <c r="C258" s="32" t="s">
        <v>12</v>
      </c>
      <c r="D258" s="245">
        <v>1</v>
      </c>
      <c r="E258" s="247">
        <v>3</v>
      </c>
      <c r="G258" s="19"/>
      <c r="H258" s="16"/>
      <c r="I258" s="15"/>
      <c r="K258" s="15"/>
      <c r="L258" s="15"/>
      <c r="M258" s="15"/>
      <c r="O258" s="15"/>
    </row>
    <row r="259" spans="1:15" s="4" customFormat="1" ht="18" customHeight="1">
      <c r="A259" s="3"/>
      <c r="B259" s="44" t="s">
        <v>236</v>
      </c>
      <c r="C259" s="32" t="s">
        <v>12</v>
      </c>
      <c r="D259" s="245">
        <v>1</v>
      </c>
      <c r="E259" s="247">
        <f>5500+92</f>
        <v>5592</v>
      </c>
      <c r="G259" s="19"/>
      <c r="H259" s="16"/>
      <c r="I259" s="15"/>
      <c r="K259" s="15"/>
      <c r="L259" s="15"/>
      <c r="M259" s="15"/>
      <c r="O259" s="15"/>
    </row>
    <row r="260" spans="1:15" s="4" customFormat="1" ht="18" customHeight="1">
      <c r="A260" s="3"/>
      <c r="B260" s="44" t="s">
        <v>237</v>
      </c>
      <c r="C260" s="32" t="s">
        <v>12</v>
      </c>
      <c r="D260" s="245">
        <v>1</v>
      </c>
      <c r="E260" s="247">
        <v>12</v>
      </c>
      <c r="G260" s="19"/>
      <c r="H260" s="16"/>
      <c r="I260" s="15"/>
      <c r="K260" s="15"/>
      <c r="L260" s="15"/>
      <c r="M260" s="15"/>
      <c r="O260" s="15"/>
    </row>
    <row r="261" spans="1:15" s="4" customFormat="1" ht="18" customHeight="1">
      <c r="A261" s="3"/>
      <c r="B261" s="44" t="s">
        <v>238</v>
      </c>
      <c r="C261" s="32" t="s">
        <v>12</v>
      </c>
      <c r="D261" s="245">
        <v>1</v>
      </c>
      <c r="E261" s="247">
        <v>6</v>
      </c>
      <c r="G261" s="19"/>
      <c r="H261" s="16"/>
      <c r="I261" s="15"/>
      <c r="K261" s="15"/>
      <c r="L261" s="15"/>
      <c r="M261" s="15"/>
      <c r="O261" s="15"/>
    </row>
    <row r="262" spans="1:15" s="4" customFormat="1" ht="18" customHeight="1">
      <c r="A262" s="3"/>
      <c r="B262" s="44" t="s">
        <v>239</v>
      </c>
      <c r="C262" s="32" t="s">
        <v>12</v>
      </c>
      <c r="D262" s="245">
        <v>1</v>
      </c>
      <c r="E262" s="247">
        <v>5</v>
      </c>
      <c r="G262" s="19"/>
      <c r="H262" s="16"/>
      <c r="I262" s="15"/>
      <c r="K262" s="15"/>
      <c r="L262" s="15"/>
      <c r="M262" s="15"/>
      <c r="O262" s="15"/>
    </row>
    <row r="263" spans="1:15" s="4" customFormat="1" ht="18" customHeight="1">
      <c r="A263" s="3"/>
      <c r="B263" s="145" t="s">
        <v>240</v>
      </c>
      <c r="C263" s="32" t="s">
        <v>12</v>
      </c>
      <c r="D263" s="245">
        <v>1</v>
      </c>
      <c r="E263" s="247">
        <v>20</v>
      </c>
      <c r="G263" s="19"/>
      <c r="H263" s="16"/>
      <c r="I263" s="15"/>
      <c r="K263" s="15"/>
      <c r="L263" s="15"/>
      <c r="M263" s="15"/>
      <c r="O263" s="15"/>
    </row>
    <row r="264" spans="1:15" s="4" customFormat="1" ht="18" customHeight="1">
      <c r="A264" s="3"/>
      <c r="B264" s="44" t="s">
        <v>241</v>
      </c>
      <c r="C264" s="32" t="s">
        <v>12</v>
      </c>
      <c r="D264" s="245">
        <v>1</v>
      </c>
      <c r="E264" s="247">
        <v>716</v>
      </c>
      <c r="G264" s="19"/>
      <c r="H264" s="16"/>
      <c r="I264" s="15"/>
      <c r="K264" s="15"/>
      <c r="L264" s="15"/>
      <c r="M264" s="15"/>
      <c r="O264" s="15"/>
    </row>
    <row r="265" spans="1:15" s="4" customFormat="1" ht="18" customHeight="1">
      <c r="A265" s="3"/>
      <c r="B265" s="44" t="s">
        <v>242</v>
      </c>
      <c r="C265" s="32" t="s">
        <v>12</v>
      </c>
      <c r="D265" s="245">
        <v>5</v>
      </c>
      <c r="E265" s="247">
        <v>1750</v>
      </c>
      <c r="G265" s="19"/>
      <c r="H265" s="16"/>
      <c r="I265" s="15"/>
      <c r="K265" s="15"/>
      <c r="L265" s="15"/>
      <c r="M265" s="15"/>
      <c r="O265" s="15"/>
    </row>
    <row r="266" spans="1:15" s="4" customFormat="1" ht="18" customHeight="1">
      <c r="A266" s="3"/>
      <c r="B266" s="44" t="s">
        <v>243</v>
      </c>
      <c r="C266" s="32" t="s">
        <v>12</v>
      </c>
      <c r="D266" s="245">
        <v>1</v>
      </c>
      <c r="E266" s="247">
        <v>113</v>
      </c>
      <c r="G266" s="19"/>
      <c r="H266" s="16"/>
      <c r="I266" s="15"/>
      <c r="K266" s="15"/>
      <c r="L266" s="15"/>
      <c r="M266" s="15"/>
      <c r="O266" s="15"/>
    </row>
    <row r="267" spans="1:15" s="4" customFormat="1" ht="18" customHeight="1">
      <c r="A267" s="3"/>
      <c r="B267" s="44" t="s">
        <v>244</v>
      </c>
      <c r="C267" s="32" t="s">
        <v>12</v>
      </c>
      <c r="D267" s="245">
        <v>1</v>
      </c>
      <c r="E267" s="247">
        <v>298</v>
      </c>
      <c r="G267" s="19"/>
      <c r="H267" s="16"/>
      <c r="I267" s="15"/>
      <c r="K267" s="15"/>
      <c r="L267" s="15"/>
      <c r="M267" s="15"/>
      <c r="O267" s="15"/>
    </row>
    <row r="268" spans="1:15" s="4" customFormat="1" ht="18" customHeight="1">
      <c r="A268" s="3"/>
      <c r="B268" s="44" t="s">
        <v>245</v>
      </c>
      <c r="C268" s="32" t="s">
        <v>12</v>
      </c>
      <c r="D268" s="245">
        <v>9</v>
      </c>
      <c r="E268" s="247">
        <v>666</v>
      </c>
      <c r="G268" s="19"/>
      <c r="H268" s="16"/>
      <c r="I268" s="15"/>
      <c r="K268" s="15"/>
      <c r="L268" s="15"/>
      <c r="M268" s="15"/>
      <c r="O268" s="15"/>
    </row>
    <row r="269" spans="1:15" s="4" customFormat="1" ht="18" customHeight="1">
      <c r="A269" s="3"/>
      <c r="B269" s="44" t="s">
        <v>246</v>
      </c>
      <c r="C269" s="32" t="s">
        <v>12</v>
      </c>
      <c r="D269" s="245">
        <v>10</v>
      </c>
      <c r="E269" s="247">
        <v>1400</v>
      </c>
      <c r="G269" s="19"/>
      <c r="H269" s="16"/>
      <c r="I269" s="15"/>
      <c r="K269" s="15"/>
      <c r="L269" s="15"/>
      <c r="M269" s="15"/>
      <c r="O269" s="15"/>
    </row>
    <row r="270" spans="1:15" s="4" customFormat="1" ht="18" customHeight="1">
      <c r="A270" s="3"/>
      <c r="B270" s="44" t="s">
        <v>247</v>
      </c>
      <c r="C270" s="32" t="s">
        <v>12</v>
      </c>
      <c r="D270" s="245">
        <v>1</v>
      </c>
      <c r="E270" s="247">
        <v>452</v>
      </c>
      <c r="G270" s="19"/>
      <c r="H270" s="16"/>
      <c r="I270" s="15"/>
      <c r="K270" s="15"/>
      <c r="L270" s="15"/>
      <c r="M270" s="15"/>
      <c r="O270" s="15"/>
    </row>
    <row r="271" spans="1:15" s="4" customFormat="1" ht="18" customHeight="1">
      <c r="A271" s="3"/>
      <c r="B271" s="44" t="s">
        <v>248</v>
      </c>
      <c r="C271" s="32" t="s">
        <v>12</v>
      </c>
      <c r="D271" s="245">
        <v>1</v>
      </c>
      <c r="E271" s="247">
        <v>119</v>
      </c>
      <c r="G271" s="19"/>
      <c r="H271" s="16"/>
      <c r="I271" s="15"/>
      <c r="K271" s="15"/>
      <c r="L271" s="15"/>
      <c r="M271" s="15"/>
      <c r="O271" s="15"/>
    </row>
    <row r="272" spans="1:15" s="4" customFormat="1" ht="18" customHeight="1">
      <c r="A272" s="3"/>
      <c r="B272" s="44" t="s">
        <v>249</v>
      </c>
      <c r="C272" s="32" t="s">
        <v>12</v>
      </c>
      <c r="D272" s="245">
        <v>10</v>
      </c>
      <c r="E272" s="247">
        <v>370</v>
      </c>
      <c r="G272" s="19"/>
      <c r="H272" s="16"/>
      <c r="I272" s="15"/>
      <c r="K272" s="15"/>
      <c r="L272" s="15"/>
      <c r="M272" s="15"/>
      <c r="O272" s="15"/>
    </row>
    <row r="273" spans="1:15" s="4" customFormat="1" ht="18" customHeight="1">
      <c r="A273" s="3"/>
      <c r="B273" s="44" t="s">
        <v>250</v>
      </c>
      <c r="C273" s="32" t="s">
        <v>12</v>
      </c>
      <c r="D273" s="245">
        <v>1</v>
      </c>
      <c r="E273" s="247">
        <v>33</v>
      </c>
      <c r="G273" s="19"/>
      <c r="H273" s="16"/>
      <c r="I273" s="15"/>
      <c r="K273" s="15"/>
      <c r="L273" s="15"/>
      <c r="M273" s="15"/>
      <c r="O273" s="15"/>
    </row>
    <row r="274" spans="1:15" s="4" customFormat="1" ht="18" customHeight="1">
      <c r="A274" s="3"/>
      <c r="B274" s="145" t="s">
        <v>251</v>
      </c>
      <c r="C274" s="32" t="s">
        <v>12</v>
      </c>
      <c r="D274" s="245">
        <v>1</v>
      </c>
      <c r="E274" s="96">
        <v>79</v>
      </c>
      <c r="G274" s="19"/>
      <c r="H274" s="16"/>
      <c r="I274" s="15"/>
      <c r="K274" s="15"/>
      <c r="L274" s="15"/>
      <c r="M274" s="15"/>
      <c r="O274" s="15"/>
    </row>
    <row r="275" spans="1:15" s="4" customFormat="1" ht="18" customHeight="1">
      <c r="A275" s="3"/>
      <c r="B275" s="145" t="s">
        <v>252</v>
      </c>
      <c r="C275" s="32" t="s">
        <v>12</v>
      </c>
      <c r="D275" s="245">
        <v>1</v>
      </c>
      <c r="E275" s="96">
        <v>37</v>
      </c>
      <c r="G275" s="19"/>
      <c r="H275" s="16"/>
      <c r="I275" s="15"/>
      <c r="K275" s="15"/>
      <c r="L275" s="15"/>
      <c r="M275" s="15"/>
      <c r="O275" s="15"/>
    </row>
    <row r="276" spans="1:15" s="4" customFormat="1" ht="18" customHeight="1">
      <c r="A276" s="3"/>
      <c r="B276" s="145" t="s">
        <v>253</v>
      </c>
      <c r="C276" s="32" t="s">
        <v>12</v>
      </c>
      <c r="D276" s="245">
        <v>10</v>
      </c>
      <c r="E276" s="96">
        <v>50</v>
      </c>
      <c r="G276" s="19"/>
      <c r="H276" s="16"/>
      <c r="I276" s="15"/>
      <c r="K276" s="15"/>
      <c r="L276" s="15"/>
      <c r="M276" s="15"/>
      <c r="O276" s="15"/>
    </row>
    <row r="277" spans="1:15" s="4" customFormat="1" ht="18" customHeight="1">
      <c r="A277" s="3"/>
      <c r="B277" s="44" t="s">
        <v>254</v>
      </c>
      <c r="C277" s="32" t="s">
        <v>12</v>
      </c>
      <c r="D277" s="245">
        <v>2</v>
      </c>
      <c r="E277" s="96">
        <f>900-78</f>
        <v>822</v>
      </c>
      <c r="G277" s="19"/>
      <c r="H277" s="16"/>
      <c r="I277" s="15"/>
      <c r="K277" s="15"/>
      <c r="L277" s="15"/>
      <c r="M277" s="15"/>
      <c r="O277" s="15"/>
    </row>
    <row r="278" spans="1:15" s="4" customFormat="1" ht="18" customHeight="1">
      <c r="A278" s="3"/>
      <c r="B278" s="44" t="s">
        <v>255</v>
      </c>
      <c r="C278" s="32" t="s">
        <v>12</v>
      </c>
      <c r="D278" s="245">
        <v>1</v>
      </c>
      <c r="E278" s="96">
        <f>170+3</f>
        <v>173</v>
      </c>
      <c r="G278" s="19"/>
      <c r="H278" s="16"/>
      <c r="I278" s="15"/>
      <c r="K278" s="15"/>
      <c r="L278" s="15"/>
      <c r="M278" s="15"/>
      <c r="O278" s="15"/>
    </row>
    <row r="279" spans="1:15" s="4" customFormat="1" ht="18" customHeight="1">
      <c r="A279" s="3"/>
      <c r="B279" s="145" t="s">
        <v>256</v>
      </c>
      <c r="C279" s="32" t="s">
        <v>12</v>
      </c>
      <c r="D279" s="245">
        <v>1</v>
      </c>
      <c r="E279" s="96">
        <v>72</v>
      </c>
      <c r="G279" s="19"/>
      <c r="H279" s="16"/>
      <c r="I279" s="15"/>
      <c r="K279" s="15"/>
      <c r="L279" s="15"/>
      <c r="M279" s="15"/>
      <c r="O279" s="15"/>
    </row>
    <row r="280" spans="1:15" s="4" customFormat="1" ht="18" customHeight="1">
      <c r="A280" s="3"/>
      <c r="B280" s="145" t="s">
        <v>257</v>
      </c>
      <c r="C280" s="32" t="s">
        <v>12</v>
      </c>
      <c r="D280" s="245">
        <v>1</v>
      </c>
      <c r="E280" s="96">
        <v>30</v>
      </c>
      <c r="G280" s="19"/>
      <c r="H280" s="16"/>
      <c r="I280" s="15"/>
      <c r="K280" s="15"/>
      <c r="L280" s="15"/>
      <c r="M280" s="15"/>
      <c r="O280" s="15"/>
    </row>
    <row r="281" spans="1:15" s="4" customFormat="1" ht="18" customHeight="1">
      <c r="A281" s="3"/>
      <c r="B281" s="44" t="s">
        <v>258</v>
      </c>
      <c r="C281" s="32" t="s">
        <v>12</v>
      </c>
      <c r="D281" s="245">
        <v>1</v>
      </c>
      <c r="E281" s="96">
        <f>68+1</f>
        <v>69</v>
      </c>
      <c r="G281" s="19"/>
      <c r="H281" s="16"/>
      <c r="I281" s="15"/>
      <c r="K281" s="15"/>
      <c r="L281" s="15"/>
      <c r="M281" s="15"/>
      <c r="O281" s="15"/>
    </row>
    <row r="282" spans="1:15" s="4" customFormat="1" ht="18" customHeight="1">
      <c r="A282" s="3"/>
      <c r="B282" s="44" t="s">
        <v>259</v>
      </c>
      <c r="C282" s="32" t="s">
        <v>12</v>
      </c>
      <c r="D282" s="245">
        <v>1</v>
      </c>
      <c r="E282" s="96">
        <f>350-45</f>
        <v>305</v>
      </c>
      <c r="G282" s="19"/>
      <c r="H282" s="16"/>
      <c r="I282" s="15"/>
      <c r="K282" s="15"/>
      <c r="L282" s="15"/>
      <c r="M282" s="15"/>
      <c r="O282" s="15"/>
    </row>
    <row r="283" spans="1:15" s="4" customFormat="1">
      <c r="A283" s="3"/>
      <c r="B283" s="44" t="s">
        <v>260</v>
      </c>
      <c r="C283" s="32" t="s">
        <v>12</v>
      </c>
      <c r="D283" s="245">
        <v>1</v>
      </c>
      <c r="E283" s="96">
        <f>9-4</f>
        <v>5</v>
      </c>
      <c r="G283" s="19"/>
      <c r="H283" s="16"/>
      <c r="I283" s="15"/>
      <c r="K283" s="15"/>
      <c r="L283" s="15"/>
      <c r="M283" s="15"/>
      <c r="O283" s="15"/>
    </row>
    <row r="284" spans="1:15" s="4" customFormat="1">
      <c r="A284" s="3"/>
      <c r="B284" s="44" t="s">
        <v>261</v>
      </c>
      <c r="C284" s="32" t="s">
        <v>12</v>
      </c>
      <c r="D284" s="245">
        <v>1</v>
      </c>
      <c r="E284" s="96">
        <f>12-2</f>
        <v>10</v>
      </c>
      <c r="G284" s="19"/>
      <c r="H284" s="16"/>
      <c r="I284" s="15"/>
      <c r="K284" s="15"/>
      <c r="L284" s="15"/>
      <c r="M284" s="15"/>
      <c r="O284" s="15"/>
    </row>
    <row r="285" spans="1:15" s="4" customFormat="1">
      <c r="A285" s="3"/>
      <c r="B285" s="145" t="s">
        <v>262</v>
      </c>
      <c r="C285" s="32" t="s">
        <v>12</v>
      </c>
      <c r="D285" s="245">
        <v>1</v>
      </c>
      <c r="E285" s="96">
        <v>8</v>
      </c>
      <c r="G285" s="19"/>
      <c r="H285" s="16"/>
      <c r="I285" s="15"/>
      <c r="K285" s="15"/>
      <c r="L285" s="15"/>
      <c r="M285" s="15"/>
      <c r="O285" s="15"/>
    </row>
    <row r="286" spans="1:15" s="4" customFormat="1" ht="18" customHeight="1">
      <c r="A286" s="3"/>
      <c r="B286" s="145" t="s">
        <v>263</v>
      </c>
      <c r="C286" s="32" t="s">
        <v>12</v>
      </c>
      <c r="D286" s="245">
        <v>1</v>
      </c>
      <c r="E286" s="96">
        <v>8</v>
      </c>
      <c r="G286" s="19"/>
      <c r="H286" s="16"/>
      <c r="I286" s="15"/>
      <c r="K286" s="15"/>
      <c r="L286" s="15"/>
      <c r="M286" s="15"/>
      <c r="O286" s="15"/>
    </row>
    <row r="287" spans="1:15" s="4" customFormat="1" ht="18" customHeight="1">
      <c r="A287" s="3"/>
      <c r="B287" s="44" t="s">
        <v>264</v>
      </c>
      <c r="C287" s="32" t="s">
        <v>12</v>
      </c>
      <c r="D287" s="245">
        <v>1</v>
      </c>
      <c r="E287" s="96">
        <f>7-2</f>
        <v>5</v>
      </c>
      <c r="G287" s="19"/>
      <c r="H287" s="16"/>
      <c r="I287" s="15"/>
      <c r="K287" s="15"/>
      <c r="L287" s="15"/>
      <c r="M287" s="15"/>
      <c r="O287" s="15"/>
    </row>
    <row r="288" spans="1:15" s="4" customFormat="1" ht="18" customHeight="1">
      <c r="A288" s="3"/>
      <c r="B288" s="145" t="s">
        <v>265</v>
      </c>
      <c r="C288" s="32" t="s">
        <v>12</v>
      </c>
      <c r="D288" s="245">
        <v>1</v>
      </c>
      <c r="E288" s="96">
        <v>10</v>
      </c>
      <c r="G288" s="19"/>
      <c r="H288" s="16"/>
      <c r="I288" s="15"/>
      <c r="K288" s="15"/>
      <c r="L288" s="15"/>
      <c r="M288" s="15"/>
      <c r="O288" s="15"/>
    </row>
    <row r="289" spans="1:15" s="4" customFormat="1" ht="18" customHeight="1">
      <c r="A289" s="3"/>
      <c r="B289" s="44" t="s">
        <v>266</v>
      </c>
      <c r="C289" s="32" t="s">
        <v>12</v>
      </c>
      <c r="D289" s="245">
        <v>1</v>
      </c>
      <c r="E289" s="96">
        <f>25-2</f>
        <v>23</v>
      </c>
      <c r="G289" s="19"/>
      <c r="H289" s="16"/>
      <c r="I289" s="15"/>
      <c r="K289" s="15"/>
      <c r="L289" s="15"/>
      <c r="M289" s="15"/>
      <c r="O289" s="15"/>
    </row>
    <row r="290" spans="1:15" s="4" customFormat="1" ht="18" customHeight="1">
      <c r="A290" s="3"/>
      <c r="B290" s="44" t="s">
        <v>267</v>
      </c>
      <c r="C290" s="32" t="s">
        <v>12</v>
      </c>
      <c r="D290" s="245">
        <v>1</v>
      </c>
      <c r="E290" s="96">
        <f>50-19</f>
        <v>31</v>
      </c>
      <c r="G290" s="19"/>
      <c r="H290" s="16"/>
      <c r="I290" s="15"/>
      <c r="K290" s="15"/>
      <c r="L290" s="15"/>
      <c r="M290" s="15"/>
      <c r="O290" s="15"/>
    </row>
    <row r="291" spans="1:15" s="4" customFormat="1" ht="18" customHeight="1">
      <c r="A291" s="3"/>
      <c r="B291" s="145" t="s">
        <v>268</v>
      </c>
      <c r="C291" s="32" t="s">
        <v>12</v>
      </c>
      <c r="D291" s="245">
        <v>1</v>
      </c>
      <c r="E291" s="96">
        <v>40</v>
      </c>
      <c r="G291" s="19"/>
      <c r="H291" s="16"/>
      <c r="I291" s="15"/>
      <c r="K291" s="15"/>
      <c r="L291" s="15"/>
      <c r="M291" s="15"/>
      <c r="O291" s="15"/>
    </row>
    <row r="292" spans="1:15" s="4" customFormat="1" ht="18" customHeight="1">
      <c r="A292" s="3"/>
      <c r="B292" s="145" t="s">
        <v>269</v>
      </c>
      <c r="C292" s="32" t="s">
        <v>12</v>
      </c>
      <c r="D292" s="245">
        <v>1</v>
      </c>
      <c r="E292" s="96">
        <v>900</v>
      </c>
      <c r="G292" s="19"/>
      <c r="H292" s="16"/>
      <c r="I292" s="15"/>
      <c r="K292" s="15"/>
      <c r="L292" s="15"/>
      <c r="M292" s="15"/>
      <c r="O292" s="15"/>
    </row>
    <row r="293" spans="1:15" s="4" customFormat="1" ht="18" customHeight="1">
      <c r="A293" s="3"/>
      <c r="B293" s="145" t="s">
        <v>270</v>
      </c>
      <c r="C293" s="32" t="s">
        <v>12</v>
      </c>
      <c r="D293" s="245">
        <v>1</v>
      </c>
      <c r="E293" s="96">
        <v>400</v>
      </c>
      <c r="G293" s="19"/>
      <c r="H293" s="16"/>
      <c r="I293" s="15"/>
      <c r="K293" s="15"/>
      <c r="L293" s="15"/>
      <c r="M293" s="15"/>
      <c r="O293" s="15"/>
    </row>
    <row r="294" spans="1:15" s="291" customFormat="1" ht="18" customHeight="1">
      <c r="A294" s="310"/>
      <c r="B294" s="145" t="s">
        <v>271</v>
      </c>
      <c r="C294" s="59" t="s">
        <v>12</v>
      </c>
      <c r="D294" s="246">
        <v>2</v>
      </c>
      <c r="E294" s="180">
        <f>70-6</f>
        <v>64</v>
      </c>
      <c r="G294" s="311"/>
      <c r="H294" s="312"/>
      <c r="I294" s="313"/>
      <c r="K294" s="313"/>
      <c r="L294" s="313"/>
      <c r="M294" s="313"/>
      <c r="O294" s="313"/>
    </row>
    <row r="295" spans="1:15" s="4" customFormat="1" ht="18" customHeight="1">
      <c r="A295" s="3"/>
      <c r="B295" s="44" t="s">
        <v>272</v>
      </c>
      <c r="C295" s="32" t="s">
        <v>12</v>
      </c>
      <c r="D295" s="245">
        <v>1</v>
      </c>
      <c r="E295" s="96">
        <v>6.25</v>
      </c>
      <c r="G295" s="19"/>
      <c r="H295" s="16"/>
      <c r="I295" s="15"/>
      <c r="K295" s="15"/>
      <c r="L295" s="15"/>
      <c r="M295" s="15"/>
      <c r="O295" s="15"/>
    </row>
    <row r="296" spans="1:15" s="4" customFormat="1" ht="18" customHeight="1">
      <c r="A296" s="3"/>
      <c r="B296" s="44" t="s">
        <v>273</v>
      </c>
      <c r="C296" s="32" t="s">
        <v>12</v>
      </c>
      <c r="D296" s="245">
        <v>1</v>
      </c>
      <c r="E296" s="96">
        <v>3</v>
      </c>
      <c r="F296" s="4" t="s">
        <v>18</v>
      </c>
      <c r="G296" s="19"/>
      <c r="H296" s="16"/>
      <c r="I296" s="15"/>
      <c r="K296" s="15"/>
      <c r="L296" s="15"/>
      <c r="M296" s="15"/>
      <c r="O296" s="15"/>
    </row>
    <row r="297" spans="1:15" s="4" customFormat="1" ht="18" customHeight="1">
      <c r="A297" s="3"/>
      <c r="B297" s="44" t="s">
        <v>274</v>
      </c>
      <c r="C297" s="32" t="s">
        <v>12</v>
      </c>
      <c r="D297" s="245">
        <v>1</v>
      </c>
      <c r="E297" s="96">
        <v>4</v>
      </c>
      <c r="F297" s="4" t="s">
        <v>18</v>
      </c>
      <c r="G297" s="19"/>
      <c r="H297" s="16"/>
      <c r="I297" s="15"/>
      <c r="K297" s="15"/>
      <c r="L297" s="15"/>
      <c r="M297" s="15"/>
      <c r="O297" s="15"/>
    </row>
    <row r="298" spans="1:15" s="4" customFormat="1" ht="18" customHeight="1">
      <c r="A298" s="3"/>
      <c r="B298" s="44" t="s">
        <v>275</v>
      </c>
      <c r="C298" s="32" t="s">
        <v>12</v>
      </c>
      <c r="D298" s="245">
        <v>1</v>
      </c>
      <c r="E298" s="96">
        <v>18</v>
      </c>
      <c r="F298" s="4" t="s">
        <v>18</v>
      </c>
      <c r="G298" s="19"/>
      <c r="H298" s="16"/>
      <c r="I298" s="15"/>
      <c r="K298" s="15"/>
      <c r="L298" s="15"/>
      <c r="M298" s="15"/>
      <c r="O298" s="15"/>
    </row>
    <row r="299" spans="1:15" s="4" customFormat="1" ht="18" customHeight="1">
      <c r="A299" s="3"/>
      <c r="B299" s="44" t="s">
        <v>276</v>
      </c>
      <c r="C299" s="32" t="s">
        <v>12</v>
      </c>
      <c r="D299" s="245">
        <v>1</v>
      </c>
      <c r="E299" s="96">
        <v>30</v>
      </c>
      <c r="F299" s="4" t="s">
        <v>18</v>
      </c>
      <c r="G299" s="19"/>
      <c r="H299" s="16"/>
      <c r="I299" s="15"/>
      <c r="K299" s="15"/>
      <c r="L299" s="15"/>
      <c r="M299" s="15"/>
      <c r="O299" s="15"/>
    </row>
    <row r="300" spans="1:15" s="4" customFormat="1" ht="18" customHeight="1">
      <c r="A300" s="3"/>
      <c r="B300" s="44" t="s">
        <v>277</v>
      </c>
      <c r="C300" s="32" t="s">
        <v>12</v>
      </c>
      <c r="D300" s="245">
        <v>2</v>
      </c>
      <c r="E300" s="96">
        <v>85</v>
      </c>
      <c r="F300" s="4" t="s">
        <v>18</v>
      </c>
      <c r="G300" s="19"/>
      <c r="H300" s="16"/>
      <c r="I300" s="15"/>
      <c r="K300" s="15"/>
      <c r="L300" s="15"/>
      <c r="M300" s="15"/>
      <c r="O300" s="15"/>
    </row>
    <row r="301" spans="1:15" s="4" customFormat="1" ht="18" customHeight="1">
      <c r="A301" s="3"/>
      <c r="B301" s="44" t="s">
        <v>278</v>
      </c>
      <c r="C301" s="32" t="s">
        <v>12</v>
      </c>
      <c r="D301" s="245">
        <v>2</v>
      </c>
      <c r="E301" s="96">
        <v>97</v>
      </c>
      <c r="F301" s="4" t="s">
        <v>18</v>
      </c>
      <c r="G301" s="19"/>
      <c r="H301" s="16"/>
      <c r="I301" s="15"/>
      <c r="K301" s="15"/>
      <c r="L301" s="15"/>
      <c r="M301" s="15"/>
      <c r="O301" s="15"/>
    </row>
    <row r="302" spans="1:15" s="4" customFormat="1" ht="15.75" customHeight="1">
      <c r="A302" s="2"/>
      <c r="B302" s="248" t="s">
        <v>279</v>
      </c>
      <c r="C302" s="32"/>
      <c r="D302" s="32"/>
      <c r="E302" s="93">
        <f>SUM(E303:E318)</f>
        <v>3776</v>
      </c>
      <c r="G302" s="122"/>
      <c r="H302" s="3"/>
      <c r="M302" s="6"/>
      <c r="N302" s="75"/>
      <c r="O302" s="15"/>
    </row>
    <row r="303" spans="1:15" s="4" customFormat="1" ht="15" customHeight="1">
      <c r="A303" s="2"/>
      <c r="B303" s="249" t="s">
        <v>280</v>
      </c>
      <c r="C303" s="32" t="s">
        <v>12</v>
      </c>
      <c r="D303" s="32">
        <v>1</v>
      </c>
      <c r="E303" s="96">
        <v>65</v>
      </c>
      <c r="G303" s="19"/>
      <c r="H303" s="19"/>
      <c r="I303" s="19"/>
      <c r="J303" s="19"/>
      <c r="M303" s="6"/>
      <c r="N303" s="75"/>
    </row>
    <row r="304" spans="1:15" s="4" customFormat="1" ht="15" customHeight="1">
      <c r="A304" s="2"/>
      <c r="B304" s="249" t="s">
        <v>281</v>
      </c>
      <c r="C304" s="32" t="s">
        <v>12</v>
      </c>
      <c r="D304" s="32">
        <v>2</v>
      </c>
      <c r="E304" s="96">
        <v>84</v>
      </c>
      <c r="G304" s="19"/>
      <c r="H304" s="19"/>
      <c r="I304" s="19"/>
      <c r="J304" s="19"/>
      <c r="M304" s="6"/>
      <c r="N304" s="75"/>
    </row>
    <row r="305" spans="1:14" s="4" customFormat="1" ht="15" customHeight="1">
      <c r="A305" s="2"/>
      <c r="B305" s="249" t="s">
        <v>282</v>
      </c>
      <c r="C305" s="32" t="s">
        <v>12</v>
      </c>
      <c r="D305" s="32">
        <v>1</v>
      </c>
      <c r="E305" s="96">
        <v>2500</v>
      </c>
      <c r="G305" s="19"/>
      <c r="H305" s="19"/>
      <c r="I305" s="19"/>
      <c r="J305" s="19"/>
      <c r="M305" s="6"/>
      <c r="N305" s="75"/>
    </row>
    <row r="306" spans="1:14" s="4" customFormat="1" ht="15" customHeight="1">
      <c r="A306" s="2"/>
      <c r="B306" s="249" t="s">
        <v>283</v>
      </c>
      <c r="C306" s="32" t="s">
        <v>12</v>
      </c>
      <c r="D306" s="32">
        <v>1</v>
      </c>
      <c r="E306" s="96">
        <v>71</v>
      </c>
      <c r="G306" s="19"/>
      <c r="H306" s="19"/>
      <c r="I306" s="19"/>
      <c r="J306" s="19"/>
      <c r="M306" s="6"/>
      <c r="N306" s="75"/>
    </row>
    <row r="307" spans="1:14" s="4" customFormat="1" ht="15" customHeight="1">
      <c r="A307" s="2"/>
      <c r="B307" s="249" t="s">
        <v>284</v>
      </c>
      <c r="C307" s="32" t="s">
        <v>12</v>
      </c>
      <c r="D307" s="32">
        <v>1</v>
      </c>
      <c r="E307" s="96">
        <v>55</v>
      </c>
      <c r="G307" s="19"/>
      <c r="H307" s="19"/>
      <c r="I307" s="19"/>
      <c r="J307" s="19"/>
      <c r="M307" s="6"/>
      <c r="N307" s="75"/>
    </row>
    <row r="308" spans="1:14" s="4" customFormat="1" ht="15" customHeight="1">
      <c r="A308" s="2"/>
      <c r="B308" s="250" t="s">
        <v>285</v>
      </c>
      <c r="C308" s="32" t="s">
        <v>12</v>
      </c>
      <c r="D308" s="32">
        <v>1</v>
      </c>
      <c r="E308" s="96">
        <v>5</v>
      </c>
      <c r="G308" s="19"/>
      <c r="H308" s="19"/>
      <c r="I308" s="19"/>
      <c r="J308" s="19"/>
      <c r="M308" s="6"/>
      <c r="N308" s="75"/>
    </row>
    <row r="309" spans="1:14" s="4" customFormat="1" ht="15" customHeight="1">
      <c r="A309" s="2"/>
      <c r="B309" s="250" t="s">
        <v>286</v>
      </c>
      <c r="C309" s="32" t="s">
        <v>12</v>
      </c>
      <c r="D309" s="32">
        <v>3</v>
      </c>
      <c r="E309" s="96">
        <v>24</v>
      </c>
      <c r="G309" s="19"/>
      <c r="H309" s="19"/>
      <c r="I309" s="19"/>
      <c r="J309" s="19"/>
      <c r="M309" s="6"/>
      <c r="N309" s="75"/>
    </row>
    <row r="310" spans="1:14" s="4" customFormat="1" ht="15" customHeight="1">
      <c r="A310" s="2"/>
      <c r="B310" s="256" t="s">
        <v>287</v>
      </c>
      <c r="C310" s="32" t="s">
        <v>12</v>
      </c>
      <c r="D310" s="32">
        <v>1</v>
      </c>
      <c r="E310" s="96">
        <v>94</v>
      </c>
      <c r="G310" s="19"/>
      <c r="H310" s="19"/>
      <c r="I310" s="19"/>
      <c r="J310" s="19"/>
      <c r="M310" s="6"/>
      <c r="N310" s="75"/>
    </row>
    <row r="311" spans="1:14" s="4" customFormat="1" ht="15" customHeight="1">
      <c r="A311" s="2"/>
      <c r="B311" s="256" t="s">
        <v>288</v>
      </c>
      <c r="C311" s="32" t="s">
        <v>12</v>
      </c>
      <c r="D311" s="32">
        <v>1</v>
      </c>
      <c r="E311" s="96">
        <v>4.5</v>
      </c>
      <c r="G311" s="19"/>
      <c r="H311" s="19"/>
      <c r="I311" s="19"/>
      <c r="J311" s="19"/>
      <c r="M311" s="6"/>
      <c r="N311" s="75"/>
    </row>
    <row r="312" spans="1:14" s="4" customFormat="1" ht="15" customHeight="1">
      <c r="A312" s="2"/>
      <c r="B312" s="256" t="s">
        <v>289</v>
      </c>
      <c r="C312" s="32" t="s">
        <v>12</v>
      </c>
      <c r="D312" s="32">
        <v>1</v>
      </c>
      <c r="E312" s="96">
        <v>4.5</v>
      </c>
      <c r="G312" s="19"/>
      <c r="H312" s="19"/>
      <c r="I312" s="19"/>
      <c r="J312" s="19"/>
      <c r="M312" s="6"/>
      <c r="N312" s="75"/>
    </row>
    <row r="313" spans="1:14" s="4" customFormat="1" ht="15" customHeight="1">
      <c r="A313" s="2"/>
      <c r="B313" s="256" t="s">
        <v>290</v>
      </c>
      <c r="C313" s="32" t="s">
        <v>12</v>
      </c>
      <c r="D313" s="32">
        <v>1</v>
      </c>
      <c r="E313" s="96">
        <v>33</v>
      </c>
      <c r="G313" s="19"/>
      <c r="H313" s="19"/>
      <c r="I313" s="19"/>
      <c r="J313" s="19"/>
      <c r="M313" s="6"/>
      <c r="N313" s="75"/>
    </row>
    <row r="314" spans="1:14" s="4" customFormat="1" ht="15" customHeight="1">
      <c r="A314" s="2"/>
      <c r="B314" s="256" t="s">
        <v>291</v>
      </c>
      <c r="C314" s="32" t="s">
        <v>12</v>
      </c>
      <c r="D314" s="32">
        <v>1</v>
      </c>
      <c r="E314" s="96">
        <v>255</v>
      </c>
      <c r="G314" s="19"/>
      <c r="H314" s="19"/>
      <c r="I314" s="19"/>
      <c r="J314" s="19"/>
      <c r="M314" s="6"/>
      <c r="N314" s="75"/>
    </row>
    <row r="315" spans="1:14" s="4" customFormat="1" ht="15" customHeight="1">
      <c r="A315" s="2"/>
      <c r="B315" s="256" t="s">
        <v>245</v>
      </c>
      <c r="C315" s="32" t="s">
        <v>12</v>
      </c>
      <c r="D315" s="32">
        <v>2</v>
      </c>
      <c r="E315" s="96">
        <v>35</v>
      </c>
      <c r="G315" s="19"/>
      <c r="H315" s="19"/>
      <c r="I315" s="19"/>
      <c r="J315" s="19"/>
      <c r="M315" s="6"/>
      <c r="N315" s="75"/>
    </row>
    <row r="316" spans="1:14" s="4" customFormat="1" ht="15" customHeight="1">
      <c r="A316" s="2"/>
      <c r="B316" s="256" t="s">
        <v>292</v>
      </c>
      <c r="C316" s="32" t="s">
        <v>12</v>
      </c>
      <c r="D316" s="32">
        <v>2</v>
      </c>
      <c r="E316" s="96">
        <v>109</v>
      </c>
      <c r="G316" s="19"/>
      <c r="H316" s="19"/>
      <c r="I316" s="19"/>
      <c r="J316" s="19"/>
      <c r="M316" s="6"/>
      <c r="N316" s="75"/>
    </row>
    <row r="317" spans="1:14" s="4" customFormat="1" ht="15" customHeight="1">
      <c r="A317" s="2"/>
      <c r="B317" s="256" t="s">
        <v>293</v>
      </c>
      <c r="C317" s="32" t="s">
        <v>12</v>
      </c>
      <c r="D317" s="32">
        <v>6</v>
      </c>
      <c r="E317" s="96">
        <v>288</v>
      </c>
      <c r="G317" s="19"/>
      <c r="H317" s="19"/>
      <c r="I317" s="19"/>
      <c r="J317" s="19"/>
      <c r="M317" s="6"/>
      <c r="N317" s="75"/>
    </row>
    <row r="318" spans="1:14" s="4" customFormat="1" ht="15" customHeight="1">
      <c r="A318" s="2"/>
      <c r="B318" s="256" t="s">
        <v>294</v>
      </c>
      <c r="C318" s="32" t="s">
        <v>12</v>
      </c>
      <c r="D318" s="32">
        <v>1</v>
      </c>
      <c r="E318" s="96">
        <v>149</v>
      </c>
      <c r="G318" s="19"/>
      <c r="H318" s="19"/>
      <c r="I318" s="19"/>
      <c r="J318" s="19"/>
      <c r="M318" s="6"/>
      <c r="N318" s="75"/>
    </row>
    <row r="319" spans="1:14" s="1" customFormat="1" ht="15.75" customHeight="1">
      <c r="A319" s="3"/>
      <c r="B319" s="149" t="s">
        <v>295</v>
      </c>
      <c r="C319" s="200"/>
      <c r="D319" s="251"/>
      <c r="E319" s="93">
        <f>SUM(E320:E323)</f>
        <v>418</v>
      </c>
      <c r="F319" s="4"/>
      <c r="G319" s="252"/>
      <c r="H319" s="3"/>
      <c r="I319" s="253"/>
      <c r="M319" s="14"/>
      <c r="N319" s="120"/>
    </row>
    <row r="320" spans="1:14" s="4" customFormat="1" ht="16.5" customHeight="1">
      <c r="A320" s="35"/>
      <c r="B320" s="88" t="s">
        <v>296</v>
      </c>
      <c r="C320" s="59" t="s">
        <v>12</v>
      </c>
      <c r="D320" s="116">
        <v>1</v>
      </c>
      <c r="E320" s="96">
        <v>160</v>
      </c>
      <c r="G320" s="19"/>
      <c r="H320" s="3"/>
      <c r="I320" s="80"/>
      <c r="M320" s="6"/>
      <c r="N320" s="75"/>
    </row>
    <row r="321" spans="1:14" s="4" customFormat="1" ht="15.75" customHeight="1">
      <c r="A321" s="35"/>
      <c r="B321" s="88" t="s">
        <v>297</v>
      </c>
      <c r="C321" s="59" t="s">
        <v>12</v>
      </c>
      <c r="D321" s="117">
        <v>1</v>
      </c>
      <c r="E321" s="96">
        <v>100</v>
      </c>
      <c r="G321" s="19"/>
      <c r="H321" s="3"/>
      <c r="I321" s="80"/>
      <c r="M321" s="6"/>
      <c r="N321" s="75"/>
    </row>
    <row r="322" spans="1:14" s="4" customFormat="1" ht="15.75" customHeight="1">
      <c r="A322" s="35"/>
      <c r="B322" s="296" t="s">
        <v>298</v>
      </c>
      <c r="C322" s="32" t="s">
        <v>12</v>
      </c>
      <c r="D322" s="61">
        <v>1</v>
      </c>
      <c r="E322" s="96">
        <v>8</v>
      </c>
      <c r="G322" s="19"/>
      <c r="H322" s="3"/>
      <c r="I322" s="80"/>
      <c r="M322" s="6"/>
      <c r="N322" s="75"/>
    </row>
    <row r="323" spans="1:14" s="4" customFormat="1" ht="15.75" customHeight="1">
      <c r="A323" s="35"/>
      <c r="B323" s="144" t="s">
        <v>299</v>
      </c>
      <c r="C323" s="32" t="s">
        <v>12</v>
      </c>
      <c r="D323" s="61">
        <v>1</v>
      </c>
      <c r="E323" s="96">
        <v>150</v>
      </c>
      <c r="F323" s="4" t="s">
        <v>18</v>
      </c>
      <c r="G323" s="19"/>
      <c r="H323" s="3"/>
      <c r="I323" s="80"/>
      <c r="M323" s="6"/>
      <c r="N323" s="75"/>
    </row>
    <row r="324" spans="1:14" s="4" customFormat="1" ht="15.75" customHeight="1">
      <c r="A324" s="2"/>
      <c r="B324" s="139" t="s">
        <v>300</v>
      </c>
      <c r="C324" s="32"/>
      <c r="D324" s="254"/>
      <c r="E324" s="93">
        <f>SUM(E325:E344)</f>
        <v>572</v>
      </c>
      <c r="G324" s="122"/>
      <c r="H324" s="3"/>
      <c r="I324" s="80"/>
      <c r="M324" s="6"/>
      <c r="N324" s="75"/>
    </row>
    <row r="325" spans="1:14" s="4" customFormat="1" ht="31.5">
      <c r="A325" s="2"/>
      <c r="B325" s="95" t="s">
        <v>301</v>
      </c>
      <c r="C325" s="32" t="s">
        <v>12</v>
      </c>
      <c r="D325" s="61">
        <v>1</v>
      </c>
      <c r="E325" s="169">
        <f>54-24</f>
        <v>30</v>
      </c>
      <c r="G325" s="19"/>
      <c r="H325" s="3"/>
      <c r="I325" s="80"/>
      <c r="M325" s="6"/>
      <c r="N325" s="75"/>
    </row>
    <row r="326" spans="1:14" s="4" customFormat="1">
      <c r="A326" s="2"/>
      <c r="B326" s="268" t="s">
        <v>302</v>
      </c>
      <c r="C326" s="32" t="s">
        <v>12</v>
      </c>
      <c r="D326" s="61">
        <v>2</v>
      </c>
      <c r="E326" s="182">
        <v>31</v>
      </c>
      <c r="G326" s="19"/>
      <c r="H326" s="3"/>
      <c r="I326" s="80"/>
      <c r="M326" s="6"/>
      <c r="N326" s="75"/>
    </row>
    <row r="327" spans="1:14" s="4" customFormat="1" ht="15.75" customHeight="1">
      <c r="A327" s="2"/>
      <c r="B327" s="88" t="s">
        <v>303</v>
      </c>
      <c r="C327" s="32" t="s">
        <v>12</v>
      </c>
      <c r="D327" s="61">
        <v>1</v>
      </c>
      <c r="E327" s="169">
        <v>41</v>
      </c>
      <c r="G327" s="19"/>
      <c r="H327" s="3"/>
      <c r="I327" s="80"/>
      <c r="M327" s="6"/>
      <c r="N327" s="75"/>
    </row>
    <row r="328" spans="1:14" s="4" customFormat="1" ht="15.75" customHeight="1">
      <c r="A328" s="2"/>
      <c r="B328" s="88" t="s">
        <v>304</v>
      </c>
      <c r="C328" s="32" t="s">
        <v>12</v>
      </c>
      <c r="D328" s="61">
        <v>1</v>
      </c>
      <c r="E328" s="169">
        <v>40</v>
      </c>
      <c r="G328" s="19"/>
      <c r="H328" s="3"/>
      <c r="I328" s="80"/>
      <c r="M328" s="6"/>
      <c r="N328" s="75"/>
    </row>
    <row r="329" spans="1:14" s="4" customFormat="1" ht="15.75" customHeight="1">
      <c r="A329" s="2"/>
      <c r="B329" s="86" t="s">
        <v>305</v>
      </c>
      <c r="C329" s="32" t="s">
        <v>12</v>
      </c>
      <c r="D329" s="61">
        <v>1</v>
      </c>
      <c r="E329" s="182">
        <v>70</v>
      </c>
      <c r="G329" s="19"/>
      <c r="H329" s="3"/>
      <c r="I329" s="80"/>
      <c r="M329" s="6"/>
      <c r="N329" s="75"/>
    </row>
    <row r="330" spans="1:14" s="4" customFormat="1" ht="15.75" customHeight="1">
      <c r="A330" s="2"/>
      <c r="B330" s="281" t="s">
        <v>306</v>
      </c>
      <c r="C330" s="32" t="s">
        <v>12</v>
      </c>
      <c r="D330" s="61">
        <v>2</v>
      </c>
      <c r="E330" s="182">
        <f>40-8</f>
        <v>32</v>
      </c>
      <c r="G330" s="19"/>
      <c r="H330" s="3"/>
      <c r="I330" s="80"/>
      <c r="M330" s="6"/>
      <c r="N330" s="75"/>
    </row>
    <row r="331" spans="1:14" s="4" customFormat="1" ht="15.75" customHeight="1">
      <c r="A331" s="2"/>
      <c r="B331" s="86" t="s">
        <v>307</v>
      </c>
      <c r="C331" s="32" t="s">
        <v>12</v>
      </c>
      <c r="D331" s="61">
        <v>1</v>
      </c>
      <c r="E331" s="182">
        <v>4</v>
      </c>
      <c r="G331" s="19"/>
      <c r="H331" s="3"/>
      <c r="I331" s="80"/>
      <c r="M331" s="6"/>
      <c r="N331" s="75"/>
    </row>
    <row r="332" spans="1:14" s="4" customFormat="1" ht="15.75" customHeight="1">
      <c r="A332" s="2"/>
      <c r="B332" s="86" t="s">
        <v>308</v>
      </c>
      <c r="C332" s="32" t="s">
        <v>12</v>
      </c>
      <c r="D332" s="61">
        <v>25</v>
      </c>
      <c r="E332" s="182">
        <v>75</v>
      </c>
      <c r="G332" s="19"/>
      <c r="H332" s="3"/>
      <c r="I332" s="80"/>
      <c r="M332" s="6"/>
      <c r="N332" s="75"/>
    </row>
    <row r="333" spans="1:14" s="4" customFormat="1" ht="15.75" customHeight="1">
      <c r="A333" s="2"/>
      <c r="B333" s="86" t="s">
        <v>309</v>
      </c>
      <c r="C333" s="32" t="s">
        <v>12</v>
      </c>
      <c r="D333" s="61">
        <v>7</v>
      </c>
      <c r="E333" s="182">
        <v>30</v>
      </c>
      <c r="G333" s="19"/>
      <c r="H333" s="3"/>
      <c r="I333" s="80"/>
      <c r="M333" s="6"/>
      <c r="N333" s="75"/>
    </row>
    <row r="334" spans="1:14" s="4" customFormat="1" ht="15.75" customHeight="1">
      <c r="A334" s="2"/>
      <c r="B334" s="86" t="s">
        <v>310</v>
      </c>
      <c r="C334" s="32" t="s">
        <v>12</v>
      </c>
      <c r="D334" s="61">
        <v>1</v>
      </c>
      <c r="E334" s="182">
        <v>75</v>
      </c>
      <c r="G334" s="19"/>
      <c r="H334" s="3"/>
      <c r="I334" s="80"/>
      <c r="M334" s="6"/>
      <c r="N334" s="75"/>
    </row>
    <row r="335" spans="1:14" s="4" customFormat="1" ht="15.75" customHeight="1">
      <c r="A335" s="2"/>
      <c r="B335" s="86" t="s">
        <v>311</v>
      </c>
      <c r="C335" s="32" t="s">
        <v>12</v>
      </c>
      <c r="D335" s="61">
        <v>1</v>
      </c>
      <c r="E335" s="182">
        <v>5</v>
      </c>
      <c r="G335" s="19"/>
      <c r="H335" s="3"/>
      <c r="I335" s="80"/>
      <c r="M335" s="6"/>
      <c r="N335" s="75"/>
    </row>
    <row r="336" spans="1:14" s="4" customFormat="1" ht="15.75" customHeight="1">
      <c r="A336" s="2"/>
      <c r="B336" s="86" t="s">
        <v>312</v>
      </c>
      <c r="C336" s="32" t="s">
        <v>12</v>
      </c>
      <c r="D336" s="61">
        <v>3</v>
      </c>
      <c r="E336" s="182">
        <v>13</v>
      </c>
      <c r="G336" s="19"/>
      <c r="H336" s="3"/>
      <c r="I336" s="80"/>
      <c r="M336" s="6"/>
      <c r="N336" s="75"/>
    </row>
    <row r="337" spans="1:15" s="4" customFormat="1" ht="15.75" customHeight="1">
      <c r="A337" s="2"/>
      <c r="B337" s="86" t="s">
        <v>313</v>
      </c>
      <c r="C337" s="32" t="s">
        <v>12</v>
      </c>
      <c r="D337" s="61">
        <v>1</v>
      </c>
      <c r="E337" s="182">
        <v>50</v>
      </c>
      <c r="G337" s="19"/>
      <c r="H337" s="3"/>
      <c r="I337" s="80"/>
      <c r="M337" s="6"/>
      <c r="N337" s="75"/>
    </row>
    <row r="338" spans="1:15" s="4" customFormat="1" ht="15.75" customHeight="1">
      <c r="A338" s="2"/>
      <c r="B338" s="90" t="s">
        <v>314</v>
      </c>
      <c r="C338" s="32" t="s">
        <v>12</v>
      </c>
      <c r="D338" s="103">
        <v>2</v>
      </c>
      <c r="E338" s="169">
        <v>48</v>
      </c>
      <c r="G338" s="19"/>
      <c r="H338" s="3"/>
      <c r="I338" s="80"/>
      <c r="M338" s="6"/>
      <c r="N338" s="75"/>
    </row>
    <row r="339" spans="1:15" s="4" customFormat="1" ht="15.75" customHeight="1">
      <c r="A339" s="2"/>
      <c r="B339" s="102" t="s">
        <v>315</v>
      </c>
      <c r="C339" s="32" t="s">
        <v>12</v>
      </c>
      <c r="D339" s="104">
        <v>1</v>
      </c>
      <c r="E339" s="169">
        <v>17</v>
      </c>
      <c r="G339" s="19"/>
      <c r="H339" s="3"/>
      <c r="I339" s="80"/>
      <c r="M339" s="6"/>
      <c r="N339" s="75"/>
    </row>
    <row r="340" spans="1:15" s="4" customFormat="1" ht="31.5">
      <c r="A340" s="2"/>
      <c r="B340" s="249" t="s">
        <v>316</v>
      </c>
      <c r="C340" s="32" t="s">
        <v>12</v>
      </c>
      <c r="D340" s="314">
        <v>15</v>
      </c>
      <c r="E340" s="121">
        <v>2</v>
      </c>
      <c r="G340" s="19"/>
      <c r="H340" s="3"/>
      <c r="I340" s="80"/>
      <c r="M340" s="6"/>
      <c r="N340" s="75"/>
    </row>
    <row r="341" spans="1:15" s="4" customFormat="1" ht="31.5">
      <c r="A341" s="2"/>
      <c r="B341" s="249" t="s">
        <v>317</v>
      </c>
      <c r="C341" s="32" t="s">
        <v>12</v>
      </c>
      <c r="D341" s="314">
        <v>1</v>
      </c>
      <c r="E341" s="121">
        <v>2</v>
      </c>
      <c r="G341" s="19"/>
      <c r="H341" s="3"/>
      <c r="I341" s="80"/>
      <c r="M341" s="6"/>
      <c r="N341" s="75"/>
    </row>
    <row r="342" spans="1:15" s="4" customFormat="1" ht="31.5">
      <c r="A342" s="2"/>
      <c r="B342" s="249" t="s">
        <v>318</v>
      </c>
      <c r="C342" s="32" t="s">
        <v>12</v>
      </c>
      <c r="D342" s="314">
        <v>2</v>
      </c>
      <c r="E342" s="121">
        <v>2</v>
      </c>
      <c r="G342" s="19"/>
      <c r="H342" s="3"/>
      <c r="I342" s="80"/>
      <c r="M342" s="6"/>
      <c r="N342" s="75"/>
    </row>
    <row r="343" spans="1:15" s="4" customFormat="1" ht="31.5">
      <c r="A343" s="2"/>
      <c r="B343" s="249" t="s">
        <v>319</v>
      </c>
      <c r="C343" s="32" t="s">
        <v>12</v>
      </c>
      <c r="D343" s="314">
        <v>2</v>
      </c>
      <c r="E343" s="121">
        <v>2</v>
      </c>
      <c r="G343" s="19"/>
      <c r="H343" s="3"/>
      <c r="I343" s="80"/>
      <c r="M343" s="6"/>
      <c r="N343" s="75"/>
    </row>
    <row r="344" spans="1:15" s="4" customFormat="1">
      <c r="A344" s="2"/>
      <c r="B344" s="255" t="s">
        <v>320</v>
      </c>
      <c r="C344" s="32" t="s">
        <v>12</v>
      </c>
      <c r="D344" s="61">
        <v>25</v>
      </c>
      <c r="E344" s="169">
        <v>3</v>
      </c>
      <c r="G344" s="19"/>
      <c r="H344" s="3"/>
      <c r="I344" s="80"/>
      <c r="M344" s="6"/>
      <c r="N344" s="75"/>
    </row>
    <row r="345" spans="1:15" s="4" customFormat="1" ht="15.75" customHeight="1">
      <c r="A345" s="2"/>
      <c r="B345" s="139" t="s">
        <v>321</v>
      </c>
      <c r="C345" s="200"/>
      <c r="D345" s="200"/>
      <c r="E345" s="93">
        <f>SUM(E346:E349)</f>
        <v>186</v>
      </c>
      <c r="G345" s="122"/>
      <c r="H345" s="3"/>
      <c r="J345" s="15"/>
      <c r="M345" s="6"/>
      <c r="N345" s="75"/>
      <c r="O345" s="45"/>
    </row>
    <row r="346" spans="1:15" s="4" customFormat="1" ht="17.25" customHeight="1">
      <c r="A346" s="2"/>
      <c r="B346" s="244" t="s">
        <v>322</v>
      </c>
      <c r="C346" s="32" t="s">
        <v>12</v>
      </c>
      <c r="D346" s="79">
        <v>3</v>
      </c>
      <c r="E346" s="96">
        <f>15+7</f>
        <v>22</v>
      </c>
      <c r="G346" s="19"/>
      <c r="H346" s="3"/>
      <c r="I346" s="80"/>
      <c r="M346" s="6"/>
      <c r="N346" s="75"/>
    </row>
    <row r="347" spans="1:15" s="4" customFormat="1" ht="17.25" customHeight="1">
      <c r="A347" s="2"/>
      <c r="B347" s="110" t="s">
        <v>323</v>
      </c>
      <c r="C347" s="32" t="s">
        <v>12</v>
      </c>
      <c r="D347" s="104">
        <v>1</v>
      </c>
      <c r="E347" s="96">
        <v>11</v>
      </c>
      <c r="G347" s="19"/>
      <c r="H347" s="3"/>
      <c r="I347" s="80"/>
      <c r="M347" s="6"/>
      <c r="N347" s="75"/>
    </row>
    <row r="348" spans="1:15" s="4" customFormat="1" ht="15.75" customHeight="1">
      <c r="A348" s="35"/>
      <c r="B348" s="70" t="s">
        <v>324</v>
      </c>
      <c r="C348" s="32" t="s">
        <v>12</v>
      </c>
      <c r="D348" s="79">
        <v>1</v>
      </c>
      <c r="E348" s="96">
        <v>133</v>
      </c>
      <c r="G348" s="19"/>
      <c r="H348" s="3"/>
      <c r="I348" s="80"/>
      <c r="M348" s="6"/>
      <c r="N348" s="75"/>
    </row>
    <row r="349" spans="1:15" s="4" customFormat="1" ht="15.75" customHeight="1">
      <c r="A349" s="35"/>
      <c r="B349" s="70" t="s">
        <v>325</v>
      </c>
      <c r="C349" s="32" t="s">
        <v>12</v>
      </c>
      <c r="D349" s="79">
        <v>2</v>
      </c>
      <c r="E349" s="96">
        <v>20</v>
      </c>
      <c r="G349" s="19"/>
      <c r="H349" s="3"/>
      <c r="I349" s="80"/>
      <c r="M349" s="6"/>
      <c r="N349" s="75"/>
    </row>
    <row r="350" spans="1:15" s="4" customFormat="1" ht="15.75" customHeight="1">
      <c r="A350" s="2"/>
      <c r="B350" s="147" t="s">
        <v>326</v>
      </c>
      <c r="C350" s="32"/>
      <c r="D350" s="79"/>
      <c r="E350" s="93">
        <f>SUM(E351:E354)</f>
        <v>865</v>
      </c>
      <c r="G350" s="122"/>
      <c r="H350" s="3"/>
      <c r="I350" s="80"/>
      <c r="M350" s="6"/>
      <c r="N350" s="75"/>
    </row>
    <row r="351" spans="1:15" s="4" customFormat="1" ht="15.75" customHeight="1">
      <c r="A351" s="35"/>
      <c r="B351" s="256" t="s">
        <v>327</v>
      </c>
      <c r="C351" s="32" t="s">
        <v>12</v>
      </c>
      <c r="D351" s="79">
        <v>1</v>
      </c>
      <c r="E351" s="96">
        <v>762</v>
      </c>
      <c r="G351" s="19"/>
      <c r="H351" s="3"/>
      <c r="I351" s="80"/>
      <c r="M351" s="6"/>
      <c r="N351" s="75"/>
    </row>
    <row r="352" spans="1:15" s="4" customFormat="1" ht="15.75" customHeight="1">
      <c r="A352" s="35"/>
      <c r="B352" s="114" t="s">
        <v>328</v>
      </c>
      <c r="C352" s="59" t="s">
        <v>12</v>
      </c>
      <c r="D352" s="257">
        <v>1</v>
      </c>
      <c r="E352" s="96">
        <v>21</v>
      </c>
      <c r="G352" s="19"/>
      <c r="H352" s="3"/>
      <c r="I352" s="80"/>
      <c r="M352" s="6"/>
      <c r="N352" s="75"/>
    </row>
    <row r="353" spans="1:61" s="4" customFormat="1" ht="15.75" customHeight="1">
      <c r="A353" s="35"/>
      <c r="B353" s="44" t="s">
        <v>329</v>
      </c>
      <c r="C353" s="32" t="s">
        <v>12</v>
      </c>
      <c r="D353" s="79">
        <v>1</v>
      </c>
      <c r="E353" s="321">
        <v>50</v>
      </c>
      <c r="G353" s="19"/>
      <c r="H353" s="3"/>
      <c r="I353" s="80"/>
      <c r="M353" s="6"/>
      <c r="N353" s="75"/>
    </row>
    <row r="354" spans="1:61" s="4" customFormat="1" ht="15.75" customHeight="1">
      <c r="A354" s="35"/>
      <c r="B354" s="44" t="s">
        <v>330</v>
      </c>
      <c r="C354" s="32" t="s">
        <v>12</v>
      </c>
      <c r="D354" s="79">
        <v>1</v>
      </c>
      <c r="E354" s="321">
        <v>32</v>
      </c>
      <c r="G354" s="19"/>
      <c r="H354" s="3"/>
      <c r="I354" s="80"/>
      <c r="M354" s="6"/>
      <c r="N354" s="75"/>
    </row>
    <row r="355" spans="1:61" s="4" customFormat="1" ht="15.75" customHeight="1">
      <c r="A355" s="2"/>
      <c r="B355" s="139" t="s">
        <v>331</v>
      </c>
      <c r="C355" s="59"/>
      <c r="D355" s="257"/>
      <c r="E355" s="93">
        <f>SUM(E356:E361)</f>
        <v>249</v>
      </c>
      <c r="G355" s="122"/>
      <c r="H355" s="3"/>
      <c r="I355" s="80"/>
      <c r="M355" s="6"/>
      <c r="N355" s="75"/>
    </row>
    <row r="356" spans="1:61" s="4" customFormat="1" ht="15.75" customHeight="1">
      <c r="A356" s="35"/>
      <c r="B356" s="258" t="s">
        <v>332</v>
      </c>
      <c r="C356" s="59" t="s">
        <v>12</v>
      </c>
      <c r="D356" s="257">
        <v>1</v>
      </c>
      <c r="E356" s="96">
        <v>66</v>
      </c>
      <c r="G356" s="19"/>
      <c r="H356" s="3"/>
      <c r="I356" s="80"/>
      <c r="M356" s="6"/>
      <c r="N356" s="75"/>
    </row>
    <row r="357" spans="1:61" s="4" customFormat="1" ht="15.75" customHeight="1">
      <c r="A357" s="35"/>
      <c r="B357" s="194" t="s">
        <v>333</v>
      </c>
      <c r="C357" s="32" t="s">
        <v>12</v>
      </c>
      <c r="D357" s="79">
        <v>1</v>
      </c>
      <c r="E357" s="96">
        <v>17</v>
      </c>
      <c r="G357" s="19"/>
      <c r="H357" s="3"/>
      <c r="I357" s="80"/>
      <c r="M357" s="6"/>
      <c r="N357" s="75"/>
    </row>
    <row r="358" spans="1:61" s="4" customFormat="1" ht="15.75" customHeight="1">
      <c r="A358" s="35"/>
      <c r="B358" s="315" t="s">
        <v>334</v>
      </c>
      <c r="C358" s="32" t="s">
        <v>12</v>
      </c>
      <c r="D358" s="79">
        <v>13</v>
      </c>
      <c r="E358" s="96">
        <f>70+40</f>
        <v>110</v>
      </c>
      <c r="F358" s="4" t="s">
        <v>18</v>
      </c>
      <c r="G358" s="19"/>
      <c r="H358" s="3"/>
      <c r="I358" s="80"/>
      <c r="M358" s="6"/>
      <c r="N358" s="75"/>
    </row>
    <row r="359" spans="1:61" s="4" customFormat="1" ht="15.75" customHeight="1">
      <c r="A359" s="35"/>
      <c r="B359" s="194" t="s">
        <v>335</v>
      </c>
      <c r="C359" s="32" t="s">
        <v>12</v>
      </c>
      <c r="D359" s="79">
        <v>1</v>
      </c>
      <c r="E359" s="96">
        <v>16</v>
      </c>
      <c r="G359" s="19"/>
      <c r="H359" s="3"/>
      <c r="I359" s="80"/>
      <c r="M359" s="6"/>
      <c r="N359" s="75"/>
    </row>
    <row r="360" spans="1:61" s="4" customFormat="1" ht="15.75" customHeight="1">
      <c r="A360" s="35"/>
      <c r="B360" s="44" t="s">
        <v>336</v>
      </c>
      <c r="C360" s="32" t="s">
        <v>12</v>
      </c>
      <c r="D360" s="79">
        <v>7</v>
      </c>
      <c r="E360" s="96">
        <v>32</v>
      </c>
      <c r="F360" s="4" t="s">
        <v>18</v>
      </c>
      <c r="G360" s="19"/>
      <c r="H360" s="3"/>
      <c r="I360" s="80"/>
      <c r="M360" s="6"/>
      <c r="N360" s="75"/>
    </row>
    <row r="361" spans="1:61" s="4" customFormat="1" ht="15.75" customHeight="1">
      <c r="A361" s="35"/>
      <c r="B361" s="44" t="s">
        <v>337</v>
      </c>
      <c r="C361" s="32" t="s">
        <v>12</v>
      </c>
      <c r="D361" s="79">
        <v>1</v>
      </c>
      <c r="E361" s="96">
        <v>8</v>
      </c>
      <c r="F361" s="4" t="s">
        <v>18</v>
      </c>
      <c r="G361" s="19"/>
      <c r="H361" s="3"/>
      <c r="I361" s="80"/>
      <c r="M361" s="6"/>
      <c r="N361" s="75"/>
    </row>
    <row r="362" spans="1:61" s="4" customFormat="1" ht="31.5">
      <c r="A362" s="2"/>
      <c r="B362" s="204" t="s">
        <v>338</v>
      </c>
      <c r="C362" s="59"/>
      <c r="D362" s="257"/>
      <c r="E362" s="93">
        <f>SUM(E363:E366)</f>
        <v>118</v>
      </c>
      <c r="G362" s="19"/>
      <c r="H362" s="3"/>
      <c r="I362" s="80"/>
      <c r="M362" s="6"/>
      <c r="N362" s="75"/>
    </row>
    <row r="363" spans="1:61" s="4" customFormat="1" ht="15.75" customHeight="1">
      <c r="A363" s="35"/>
      <c r="B363" s="97" t="s">
        <v>339</v>
      </c>
      <c r="C363" s="59" t="s">
        <v>12</v>
      </c>
      <c r="D363" s="257">
        <v>1</v>
      </c>
      <c r="E363" s="96">
        <v>23</v>
      </c>
      <c r="G363" s="19"/>
      <c r="H363" s="3"/>
      <c r="I363" s="80"/>
      <c r="M363" s="6"/>
      <c r="N363" s="75"/>
    </row>
    <row r="364" spans="1:61" s="4" customFormat="1" ht="15.75" customHeight="1">
      <c r="A364" s="35"/>
      <c r="B364" s="97" t="s">
        <v>340</v>
      </c>
      <c r="C364" s="59" t="s">
        <v>12</v>
      </c>
      <c r="D364" s="257">
        <v>1</v>
      </c>
      <c r="E364" s="96">
        <v>20</v>
      </c>
      <c r="G364" s="19"/>
      <c r="H364" s="3"/>
      <c r="I364" s="80"/>
      <c r="M364" s="6"/>
      <c r="N364" s="75"/>
    </row>
    <row r="365" spans="1:61" s="4" customFormat="1" ht="15.75" customHeight="1">
      <c r="A365" s="35"/>
      <c r="B365" s="144" t="s">
        <v>341</v>
      </c>
      <c r="C365" s="32" t="s">
        <v>12</v>
      </c>
      <c r="D365" s="79">
        <v>1</v>
      </c>
      <c r="E365" s="96">
        <v>8</v>
      </c>
      <c r="F365" s="4" t="s">
        <v>18</v>
      </c>
      <c r="G365" s="19"/>
      <c r="H365" s="3"/>
      <c r="I365" s="80"/>
      <c r="M365" s="6"/>
      <c r="N365" s="75"/>
    </row>
    <row r="366" spans="1:61" s="4" customFormat="1" ht="31.5">
      <c r="A366" s="35"/>
      <c r="B366" s="144" t="s">
        <v>342</v>
      </c>
      <c r="C366" s="32" t="s">
        <v>12</v>
      </c>
      <c r="D366" s="79">
        <v>1</v>
      </c>
      <c r="E366" s="96">
        <v>67</v>
      </c>
      <c r="F366" s="4" t="s">
        <v>18</v>
      </c>
      <c r="G366" s="19"/>
      <c r="H366" s="3"/>
      <c r="I366" s="80"/>
      <c r="M366" s="6"/>
      <c r="N366" s="75"/>
    </row>
    <row r="367" spans="1:61" s="4" customFormat="1" ht="15.75" customHeight="1">
      <c r="A367" s="2"/>
      <c r="B367" s="152" t="s">
        <v>343</v>
      </c>
      <c r="C367" s="59"/>
      <c r="D367" s="257"/>
      <c r="E367" s="93">
        <f>SUM(E368:E374)</f>
        <v>195</v>
      </c>
      <c r="G367" s="19"/>
      <c r="H367" s="3"/>
      <c r="I367" s="80"/>
      <c r="M367" s="6"/>
      <c r="N367" s="75"/>
    </row>
    <row r="368" spans="1:61" s="41" customFormat="1" ht="15.75" customHeight="1">
      <c r="A368" s="35"/>
      <c r="B368" s="115" t="s">
        <v>344</v>
      </c>
      <c r="C368" s="59" t="s">
        <v>12</v>
      </c>
      <c r="D368" s="257">
        <v>1</v>
      </c>
      <c r="E368" s="96">
        <v>15</v>
      </c>
      <c r="F368" s="4"/>
      <c r="G368" s="19"/>
      <c r="H368" s="3"/>
      <c r="I368" s="80"/>
      <c r="J368" s="4"/>
      <c r="K368" s="4"/>
      <c r="L368" s="4"/>
      <c r="M368" s="6"/>
      <c r="N368" s="75"/>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row>
    <row r="369" spans="1:61" s="41" customFormat="1" ht="15.75" customHeight="1">
      <c r="A369" s="35"/>
      <c r="B369" s="44" t="s">
        <v>345</v>
      </c>
      <c r="C369" s="32" t="s">
        <v>12</v>
      </c>
      <c r="D369" s="79">
        <v>1</v>
      </c>
      <c r="E369" s="96">
        <v>16.5</v>
      </c>
      <c r="F369" s="4"/>
      <c r="G369" s="19"/>
      <c r="H369" s="3"/>
      <c r="I369" s="80"/>
      <c r="J369" s="4"/>
      <c r="K369" s="4"/>
      <c r="L369" s="4"/>
      <c r="M369" s="6"/>
      <c r="N369" s="75"/>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row>
    <row r="370" spans="1:61" s="41" customFormat="1" ht="15.75" customHeight="1">
      <c r="A370" s="35"/>
      <c r="B370" s="273" t="s">
        <v>346</v>
      </c>
      <c r="C370" s="32" t="s">
        <v>12</v>
      </c>
      <c r="D370" s="79">
        <v>25</v>
      </c>
      <c r="E370" s="96">
        <v>5.5</v>
      </c>
      <c r="F370" s="4"/>
      <c r="G370" s="19"/>
      <c r="H370" s="3"/>
      <c r="I370" s="80"/>
      <c r="J370" s="4"/>
      <c r="K370" s="4"/>
      <c r="L370" s="4"/>
      <c r="M370" s="6"/>
      <c r="N370" s="75"/>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row>
    <row r="371" spans="1:61" s="41" customFormat="1" ht="15.75" customHeight="1">
      <c r="A371" s="35"/>
      <c r="B371" s="273" t="s">
        <v>347</v>
      </c>
      <c r="C371" s="32" t="s">
        <v>12</v>
      </c>
      <c r="D371" s="79">
        <v>1</v>
      </c>
      <c r="E371" s="96">
        <v>3</v>
      </c>
      <c r="F371" s="4"/>
      <c r="G371" s="19"/>
      <c r="H371" s="3"/>
      <c r="I371" s="80"/>
      <c r="J371" s="4"/>
      <c r="K371" s="4"/>
      <c r="L371" s="4"/>
      <c r="M371" s="6"/>
      <c r="N371" s="75"/>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row>
    <row r="372" spans="1:61" s="41" customFormat="1" ht="15.75" customHeight="1">
      <c r="A372" s="35"/>
      <c r="B372" s="44" t="s">
        <v>348</v>
      </c>
      <c r="C372" s="32" t="s">
        <v>12</v>
      </c>
      <c r="D372" s="79">
        <v>1</v>
      </c>
      <c r="E372" s="96">
        <v>92</v>
      </c>
      <c r="F372" s="4"/>
      <c r="G372" s="19"/>
      <c r="H372" s="3"/>
      <c r="I372" s="80"/>
      <c r="J372" s="4"/>
      <c r="K372" s="4"/>
      <c r="L372" s="4"/>
      <c r="M372" s="6"/>
      <c r="N372" s="75"/>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row>
    <row r="373" spans="1:61" s="41" customFormat="1" ht="15.75" customHeight="1">
      <c r="A373" s="35"/>
      <c r="B373" s="85" t="s">
        <v>337</v>
      </c>
      <c r="C373" s="32" t="s">
        <v>12</v>
      </c>
      <c r="D373" s="79">
        <v>2</v>
      </c>
      <c r="E373" s="96">
        <v>50</v>
      </c>
      <c r="F373" s="4"/>
      <c r="G373" s="19"/>
      <c r="H373" s="3"/>
      <c r="I373" s="80"/>
      <c r="J373" s="4"/>
      <c r="K373" s="4"/>
      <c r="L373" s="4"/>
      <c r="M373" s="6"/>
      <c r="N373" s="75"/>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row>
    <row r="374" spans="1:61" s="41" customFormat="1" ht="15.75" customHeight="1">
      <c r="A374" s="35"/>
      <c r="B374" s="85" t="s">
        <v>349</v>
      </c>
      <c r="C374" s="32" t="s">
        <v>12</v>
      </c>
      <c r="D374" s="79">
        <v>2</v>
      </c>
      <c r="E374" s="96">
        <v>13</v>
      </c>
      <c r="F374" s="4"/>
      <c r="G374" s="19"/>
      <c r="H374" s="3"/>
      <c r="I374" s="80"/>
      <c r="J374" s="4"/>
      <c r="K374" s="4"/>
      <c r="L374" s="4"/>
      <c r="M374" s="6"/>
      <c r="N374" s="75"/>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row>
    <row r="375" spans="1:61" s="41" customFormat="1" ht="19.5" customHeight="1">
      <c r="A375" s="35"/>
      <c r="B375" s="226" t="s">
        <v>67</v>
      </c>
      <c r="C375" s="63" t="s">
        <v>350</v>
      </c>
      <c r="D375" s="170"/>
      <c r="E375" s="170">
        <f>E376+E405+E401+E409</f>
        <v>545.11</v>
      </c>
      <c r="F375" s="4"/>
      <c r="G375" s="19"/>
      <c r="H375" s="3"/>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row>
    <row r="376" spans="1:61" s="42" customFormat="1" ht="17.25" customHeight="1">
      <c r="A376" s="259"/>
      <c r="B376" s="64" t="s">
        <v>351</v>
      </c>
      <c r="C376" s="260"/>
      <c r="D376" s="200"/>
      <c r="E376" s="171">
        <f>SUM(E377:E400)</f>
        <v>460</v>
      </c>
      <c r="G376" s="20"/>
      <c r="H376" s="3"/>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row>
    <row r="377" spans="1:61" s="42" customFormat="1" ht="17.25" customHeight="1">
      <c r="A377" s="259"/>
      <c r="B377" s="70" t="s">
        <v>352</v>
      </c>
      <c r="C377" s="32" t="s">
        <v>12</v>
      </c>
      <c r="D377" s="79">
        <v>2</v>
      </c>
      <c r="E377" s="172">
        <v>60</v>
      </c>
      <c r="F377" s="4"/>
      <c r="G377" s="19"/>
      <c r="H377" s="19"/>
      <c r="I377" s="19"/>
      <c r="J377" s="19"/>
      <c r="K377" s="19"/>
      <c r="L377" s="19"/>
      <c r="M377" s="19"/>
      <c r="N377" s="19"/>
      <c r="O377" s="19"/>
      <c r="P377" s="19"/>
      <c r="Q377" s="19"/>
      <c r="R377" s="19"/>
      <c r="S377" s="19"/>
      <c r="T377" s="19"/>
      <c r="U377" s="19"/>
      <c r="V377" s="19"/>
      <c r="W377" s="19"/>
      <c r="X377" s="19"/>
      <c r="Y377" s="19"/>
      <c r="Z377" s="19"/>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row>
    <row r="378" spans="1:61" s="42" customFormat="1" ht="17.25" customHeight="1">
      <c r="A378" s="259"/>
      <c r="B378" s="72" t="s">
        <v>353</v>
      </c>
      <c r="C378" s="32" t="s">
        <v>12</v>
      </c>
      <c r="D378" s="79">
        <v>4</v>
      </c>
      <c r="E378" s="172">
        <v>19</v>
      </c>
      <c r="F378" s="4"/>
      <c r="G378" s="19"/>
      <c r="H378" s="19"/>
      <c r="I378" s="19"/>
      <c r="J378" s="19"/>
      <c r="K378" s="19"/>
      <c r="L378" s="19"/>
      <c r="M378" s="19"/>
      <c r="N378" s="19"/>
      <c r="O378" s="19"/>
      <c r="P378" s="19"/>
      <c r="Q378" s="19"/>
      <c r="R378" s="19"/>
      <c r="S378" s="19"/>
      <c r="T378" s="19"/>
      <c r="U378" s="19"/>
      <c r="V378" s="19"/>
      <c r="W378" s="19"/>
      <c r="X378" s="19"/>
      <c r="Y378" s="19"/>
      <c r="Z378" s="19"/>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row>
    <row r="379" spans="1:61" s="42" customFormat="1" ht="17.25" customHeight="1">
      <c r="A379" s="259"/>
      <c r="B379" s="70" t="s">
        <v>354</v>
      </c>
      <c r="C379" s="32" t="s">
        <v>12</v>
      </c>
      <c r="D379" s="79">
        <v>4</v>
      </c>
      <c r="E379" s="172">
        <v>10</v>
      </c>
      <c r="F379" s="4"/>
      <c r="G379" s="19"/>
      <c r="H379" s="19"/>
      <c r="I379" s="19"/>
      <c r="J379" s="19"/>
      <c r="K379" s="19"/>
      <c r="L379" s="19"/>
      <c r="M379" s="19"/>
      <c r="N379" s="19"/>
      <c r="O379" s="19"/>
      <c r="P379" s="19"/>
      <c r="Q379" s="19"/>
      <c r="R379" s="19"/>
      <c r="S379" s="19"/>
      <c r="T379" s="19"/>
      <c r="U379" s="19"/>
      <c r="V379" s="19"/>
      <c r="W379" s="19"/>
      <c r="X379" s="19"/>
      <c r="Y379" s="19"/>
      <c r="Z379" s="19"/>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row>
    <row r="380" spans="1:61" s="1" customFormat="1" ht="17.25" customHeight="1">
      <c r="A380" s="3"/>
      <c r="B380" s="237" t="s">
        <v>355</v>
      </c>
      <c r="C380" s="32" t="s">
        <v>12</v>
      </c>
      <c r="D380" s="79">
        <f>12+5</f>
        <v>17</v>
      </c>
      <c r="E380" s="154">
        <f>13+6</f>
        <v>19</v>
      </c>
      <c r="F380" s="4" t="s">
        <v>18</v>
      </c>
      <c r="G380" s="19"/>
      <c r="H380" s="19"/>
      <c r="I380" s="19"/>
      <c r="J380" s="19"/>
      <c r="K380" s="19"/>
      <c r="L380" s="19"/>
      <c r="M380" s="19"/>
      <c r="N380" s="19"/>
      <c r="O380" s="19"/>
      <c r="P380" s="19"/>
      <c r="Q380" s="19"/>
      <c r="R380" s="19"/>
      <c r="S380" s="19"/>
      <c r="T380" s="19"/>
      <c r="U380" s="19"/>
      <c r="V380" s="19"/>
      <c r="W380" s="19"/>
      <c r="X380" s="19"/>
      <c r="Y380" s="19"/>
      <c r="Z380" s="19"/>
    </row>
    <row r="381" spans="1:61" s="42" customFormat="1" ht="17.25" customHeight="1">
      <c r="A381" s="259"/>
      <c r="B381" s="70" t="s">
        <v>356</v>
      </c>
      <c r="C381" s="32" t="s">
        <v>12</v>
      </c>
      <c r="D381" s="79">
        <v>7</v>
      </c>
      <c r="E381" s="172">
        <v>10</v>
      </c>
      <c r="F381" s="4"/>
      <c r="G381" s="19"/>
      <c r="H381" s="19"/>
      <c r="I381" s="19"/>
      <c r="J381" s="19"/>
      <c r="K381" s="19"/>
      <c r="L381" s="19"/>
      <c r="M381" s="19"/>
      <c r="N381" s="19"/>
      <c r="O381" s="19"/>
      <c r="P381" s="19"/>
      <c r="Q381" s="19"/>
      <c r="R381" s="19"/>
      <c r="S381" s="19"/>
      <c r="T381" s="19"/>
      <c r="U381" s="19"/>
      <c r="V381" s="19"/>
      <c r="W381" s="19"/>
      <c r="X381" s="19"/>
      <c r="Y381" s="19"/>
      <c r="Z381" s="19"/>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row>
    <row r="382" spans="1:61" s="42" customFormat="1" ht="17.25" customHeight="1">
      <c r="A382" s="259"/>
      <c r="B382" s="73" t="s">
        <v>357</v>
      </c>
      <c r="C382" s="32" t="s">
        <v>12</v>
      </c>
      <c r="D382" s="79">
        <v>4</v>
      </c>
      <c r="E382" s="172">
        <f>4+2</f>
        <v>6</v>
      </c>
      <c r="F382" s="4"/>
      <c r="G382" s="19"/>
      <c r="H382" s="19"/>
      <c r="I382" s="19"/>
      <c r="J382" s="19"/>
      <c r="K382" s="19"/>
      <c r="L382" s="19"/>
      <c r="M382" s="19"/>
      <c r="N382" s="19"/>
      <c r="O382" s="19"/>
      <c r="P382" s="19"/>
      <c r="Q382" s="19"/>
      <c r="R382" s="19"/>
      <c r="S382" s="19"/>
      <c r="T382" s="19"/>
      <c r="U382" s="19"/>
      <c r="V382" s="19"/>
      <c r="W382" s="19"/>
      <c r="X382" s="19"/>
      <c r="Y382" s="19"/>
      <c r="Z382" s="19"/>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row>
    <row r="383" spans="1:61" s="42" customFormat="1" ht="17.25" customHeight="1">
      <c r="A383" s="259"/>
      <c r="B383" s="281" t="s">
        <v>358</v>
      </c>
      <c r="C383" s="32" t="s">
        <v>12</v>
      </c>
      <c r="D383" s="79">
        <f>10+8</f>
        <v>18</v>
      </c>
      <c r="E383" s="172">
        <f>37+32</f>
        <v>69</v>
      </c>
      <c r="F383" s="4" t="s">
        <v>18</v>
      </c>
      <c r="G383" s="19"/>
      <c r="H383" s="19"/>
      <c r="I383" s="19"/>
      <c r="J383" s="19"/>
      <c r="K383" s="19"/>
      <c r="L383" s="19"/>
      <c r="M383" s="19"/>
      <c r="N383" s="19"/>
      <c r="O383" s="19"/>
      <c r="P383" s="19"/>
      <c r="Q383" s="19"/>
      <c r="R383" s="19"/>
      <c r="S383" s="19"/>
      <c r="T383" s="19"/>
      <c r="U383" s="19"/>
      <c r="V383" s="19"/>
      <c r="W383" s="19"/>
      <c r="X383" s="19"/>
      <c r="Y383" s="19"/>
      <c r="Z383" s="19"/>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row>
    <row r="384" spans="1:61" s="42" customFormat="1" ht="17.25" customHeight="1">
      <c r="A384" s="259"/>
      <c r="B384" s="281" t="s">
        <v>359</v>
      </c>
      <c r="C384" s="32" t="s">
        <v>12</v>
      </c>
      <c r="D384" s="79">
        <v>1</v>
      </c>
      <c r="E384" s="172">
        <v>35</v>
      </c>
      <c r="F384" s="4"/>
      <c r="G384" s="19"/>
      <c r="H384" s="19"/>
      <c r="I384" s="19"/>
      <c r="J384" s="19"/>
      <c r="K384" s="19"/>
      <c r="L384" s="19"/>
      <c r="M384" s="19"/>
      <c r="N384" s="19"/>
      <c r="O384" s="19"/>
      <c r="P384" s="19"/>
      <c r="Q384" s="19"/>
      <c r="R384" s="19"/>
      <c r="S384" s="19"/>
      <c r="T384" s="19"/>
      <c r="U384" s="19"/>
      <c r="V384" s="19"/>
      <c r="W384" s="19"/>
      <c r="X384" s="19"/>
      <c r="Y384" s="19"/>
      <c r="Z384" s="19"/>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row>
    <row r="385" spans="1:61" s="42" customFormat="1" ht="17.25" customHeight="1">
      <c r="A385" s="259"/>
      <c r="B385" s="281" t="s">
        <v>360</v>
      </c>
      <c r="C385" s="32" t="s">
        <v>12</v>
      </c>
      <c r="D385" s="79">
        <v>1</v>
      </c>
      <c r="E385" s="172">
        <v>6</v>
      </c>
      <c r="F385" s="4"/>
      <c r="G385" s="19"/>
      <c r="H385" s="19"/>
      <c r="I385" s="19"/>
      <c r="J385" s="19"/>
      <c r="K385" s="19"/>
      <c r="L385" s="19"/>
      <c r="M385" s="19"/>
      <c r="N385" s="19"/>
      <c r="O385" s="19"/>
      <c r="P385" s="19"/>
      <c r="Q385" s="19"/>
      <c r="R385" s="19"/>
      <c r="S385" s="19"/>
      <c r="T385" s="19"/>
      <c r="U385" s="19"/>
      <c r="V385" s="19"/>
      <c r="W385" s="19"/>
      <c r="X385" s="19"/>
      <c r="Y385" s="19"/>
      <c r="Z385" s="19"/>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row>
    <row r="386" spans="1:61" s="42" customFormat="1" ht="17.25" customHeight="1">
      <c r="A386" s="259"/>
      <c r="B386" s="281" t="s">
        <v>361</v>
      </c>
      <c r="C386" s="32" t="s">
        <v>12</v>
      </c>
      <c r="D386" s="79">
        <f>3+2</f>
        <v>5</v>
      </c>
      <c r="E386" s="172">
        <f>17+15</f>
        <v>32</v>
      </c>
      <c r="F386" s="4" t="s">
        <v>18</v>
      </c>
      <c r="G386" s="19"/>
      <c r="H386" s="19"/>
      <c r="I386" s="19"/>
      <c r="J386" s="19"/>
      <c r="K386" s="19"/>
      <c r="L386" s="19"/>
      <c r="M386" s="19"/>
      <c r="N386" s="19"/>
      <c r="O386" s="19"/>
      <c r="P386" s="19"/>
      <c r="Q386" s="19"/>
      <c r="R386" s="19"/>
      <c r="S386" s="19"/>
      <c r="T386" s="19"/>
      <c r="U386" s="19"/>
      <c r="V386" s="19"/>
      <c r="W386" s="19"/>
      <c r="X386" s="19"/>
      <c r="Y386" s="19"/>
      <c r="Z386" s="19"/>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row>
    <row r="387" spans="1:61" s="42" customFormat="1" ht="17.25" customHeight="1">
      <c r="A387" s="259"/>
      <c r="B387" s="281" t="s">
        <v>362</v>
      </c>
      <c r="C387" s="32" t="s">
        <v>12</v>
      </c>
      <c r="D387" s="79">
        <f>1+3</f>
        <v>4</v>
      </c>
      <c r="E387" s="172">
        <f>6+15</f>
        <v>21</v>
      </c>
      <c r="F387" s="4" t="s">
        <v>18</v>
      </c>
      <c r="G387" s="19"/>
      <c r="H387" s="19"/>
      <c r="I387" s="19"/>
      <c r="J387" s="19"/>
      <c r="K387" s="19"/>
      <c r="L387" s="19"/>
      <c r="M387" s="19"/>
      <c r="N387" s="19"/>
      <c r="O387" s="19"/>
      <c r="P387" s="19"/>
      <c r="Q387" s="19"/>
      <c r="R387" s="19"/>
      <c r="S387" s="19"/>
      <c r="T387" s="19"/>
      <c r="U387" s="19"/>
      <c r="V387" s="19"/>
      <c r="W387" s="19"/>
      <c r="X387" s="19"/>
      <c r="Y387" s="19"/>
      <c r="Z387" s="19"/>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row>
    <row r="388" spans="1:61" s="42" customFormat="1" ht="17.25" customHeight="1">
      <c r="A388" s="259"/>
      <c r="B388" s="85" t="s">
        <v>363</v>
      </c>
      <c r="C388" s="32" t="s">
        <v>12</v>
      </c>
      <c r="D388" s="79">
        <v>1</v>
      </c>
      <c r="E388" s="172">
        <v>5</v>
      </c>
      <c r="F388" s="4" t="s">
        <v>18</v>
      </c>
      <c r="G388" s="19"/>
      <c r="H388" s="19"/>
      <c r="I388" s="19"/>
      <c r="J388" s="19"/>
      <c r="K388" s="19"/>
      <c r="L388" s="19"/>
      <c r="M388" s="19"/>
      <c r="N388" s="19"/>
      <c r="O388" s="19"/>
      <c r="P388" s="19"/>
      <c r="Q388" s="19"/>
      <c r="R388" s="19"/>
      <c r="S388" s="19"/>
      <c r="T388" s="19"/>
      <c r="U388" s="19"/>
      <c r="V388" s="19"/>
      <c r="W388" s="19"/>
      <c r="X388" s="19"/>
      <c r="Y388" s="19"/>
      <c r="Z388" s="19"/>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row>
    <row r="389" spans="1:61" s="42" customFormat="1" ht="17.25" customHeight="1">
      <c r="A389" s="259"/>
      <c r="B389" s="85" t="s">
        <v>364</v>
      </c>
      <c r="C389" s="32" t="s">
        <v>12</v>
      </c>
      <c r="D389" s="79">
        <v>1</v>
      </c>
      <c r="E389" s="172">
        <v>7</v>
      </c>
      <c r="F389" s="4" t="s">
        <v>18</v>
      </c>
      <c r="G389" s="19"/>
      <c r="H389" s="19"/>
      <c r="I389" s="19"/>
      <c r="J389" s="19"/>
      <c r="K389" s="19"/>
      <c r="L389" s="19"/>
      <c r="M389" s="19"/>
      <c r="N389" s="19"/>
      <c r="O389" s="19"/>
      <c r="P389" s="19"/>
      <c r="Q389" s="19"/>
      <c r="R389" s="19"/>
      <c r="S389" s="19"/>
      <c r="T389" s="19"/>
      <c r="U389" s="19"/>
      <c r="V389" s="19"/>
      <c r="W389" s="19"/>
      <c r="X389" s="19"/>
      <c r="Y389" s="19"/>
      <c r="Z389" s="19"/>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row>
    <row r="390" spans="1:61" s="42" customFormat="1" ht="17.25" customHeight="1">
      <c r="A390" s="259"/>
      <c r="B390" s="85" t="s">
        <v>365</v>
      </c>
      <c r="C390" s="32" t="s">
        <v>12</v>
      </c>
      <c r="D390" s="79">
        <v>1</v>
      </c>
      <c r="E390" s="172">
        <v>4</v>
      </c>
      <c r="F390" s="4" t="s">
        <v>18</v>
      </c>
      <c r="G390" s="19"/>
      <c r="H390" s="19"/>
      <c r="I390" s="19"/>
      <c r="J390" s="19"/>
      <c r="K390" s="19"/>
      <c r="L390" s="19"/>
      <c r="M390" s="19"/>
      <c r="N390" s="19"/>
      <c r="O390" s="19"/>
      <c r="P390" s="19"/>
      <c r="Q390" s="19"/>
      <c r="R390" s="19"/>
      <c r="S390" s="19"/>
      <c r="T390" s="19"/>
      <c r="U390" s="19"/>
      <c r="V390" s="19"/>
      <c r="W390" s="19"/>
      <c r="X390" s="19"/>
      <c r="Y390" s="19"/>
      <c r="Z390" s="19"/>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row>
    <row r="391" spans="1:61" s="42" customFormat="1" ht="17.25" customHeight="1">
      <c r="A391" s="259"/>
      <c r="B391" s="281" t="s">
        <v>366</v>
      </c>
      <c r="C391" s="32" t="s">
        <v>12</v>
      </c>
      <c r="D391" s="79">
        <v>1</v>
      </c>
      <c r="E391" s="172">
        <v>5</v>
      </c>
      <c r="F391" s="4"/>
      <c r="G391" s="19"/>
      <c r="H391" s="19"/>
      <c r="I391" s="19"/>
      <c r="J391" s="19"/>
      <c r="K391" s="19"/>
      <c r="L391" s="19"/>
      <c r="M391" s="19"/>
      <c r="N391" s="19"/>
      <c r="O391" s="19"/>
      <c r="P391" s="19"/>
      <c r="Q391" s="19"/>
      <c r="R391" s="19"/>
      <c r="S391" s="19"/>
      <c r="T391" s="19"/>
      <c r="U391" s="19"/>
      <c r="V391" s="19"/>
      <c r="W391" s="19"/>
      <c r="X391" s="19"/>
      <c r="Y391" s="19"/>
      <c r="Z391" s="19"/>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row>
    <row r="392" spans="1:61" s="42" customFormat="1" ht="17.25" customHeight="1">
      <c r="A392" s="259"/>
      <c r="B392" s="244" t="s">
        <v>367</v>
      </c>
      <c r="C392" s="32" t="s">
        <v>12</v>
      </c>
      <c r="D392" s="79">
        <f>4+5</f>
        <v>9</v>
      </c>
      <c r="E392" s="172">
        <f>4+6</f>
        <v>10</v>
      </c>
      <c r="F392" s="4" t="s">
        <v>18</v>
      </c>
      <c r="G392" s="19"/>
      <c r="H392" s="19"/>
      <c r="I392" s="19"/>
      <c r="J392" s="19"/>
      <c r="K392" s="19"/>
      <c r="L392" s="19"/>
      <c r="M392" s="19"/>
      <c r="N392" s="19"/>
      <c r="O392" s="19"/>
      <c r="P392" s="19"/>
      <c r="Q392" s="19"/>
      <c r="R392" s="19"/>
      <c r="S392" s="19"/>
      <c r="T392" s="19"/>
      <c r="U392" s="19"/>
      <c r="V392" s="19"/>
      <c r="W392" s="19"/>
      <c r="X392" s="19"/>
      <c r="Y392" s="19"/>
      <c r="Z392" s="19"/>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row>
    <row r="393" spans="1:61" s="42" customFormat="1" ht="17.25" customHeight="1">
      <c r="A393" s="259"/>
      <c r="B393" s="71" t="s">
        <v>368</v>
      </c>
      <c r="C393" s="32" t="s">
        <v>12</v>
      </c>
      <c r="D393" s="79">
        <v>4</v>
      </c>
      <c r="E393" s="172">
        <v>20</v>
      </c>
      <c r="F393" s="4"/>
      <c r="G393" s="19"/>
      <c r="H393" s="3"/>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row>
    <row r="394" spans="1:61" s="42" customFormat="1" ht="17.25" customHeight="1">
      <c r="A394" s="259"/>
      <c r="B394" s="71" t="s">
        <v>369</v>
      </c>
      <c r="C394" s="32" t="s">
        <v>12</v>
      </c>
      <c r="D394" s="79">
        <v>1</v>
      </c>
      <c r="E394" s="172">
        <v>3</v>
      </c>
      <c r="F394" s="4"/>
      <c r="G394" s="19"/>
      <c r="H394" s="3"/>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row>
    <row r="395" spans="1:61" s="42" customFormat="1" ht="17.25" customHeight="1">
      <c r="A395" s="259"/>
      <c r="B395" s="71" t="s">
        <v>370</v>
      </c>
      <c r="C395" s="32" t="s">
        <v>12</v>
      </c>
      <c r="D395" s="79">
        <v>1</v>
      </c>
      <c r="E395" s="172">
        <v>5</v>
      </c>
      <c r="F395" s="4"/>
      <c r="G395" s="19"/>
      <c r="H395" s="3"/>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row>
    <row r="396" spans="1:61" s="42" customFormat="1" ht="17.25" customHeight="1">
      <c r="A396" s="259"/>
      <c r="B396" s="71" t="s">
        <v>371</v>
      </c>
      <c r="C396" s="32" t="s">
        <v>12</v>
      </c>
      <c r="D396" s="79">
        <v>1</v>
      </c>
      <c r="E396" s="172">
        <v>8</v>
      </c>
      <c r="F396" s="4"/>
      <c r="G396" s="19"/>
      <c r="H396" s="3"/>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row>
    <row r="397" spans="1:61" s="42" customFormat="1" ht="17.25" customHeight="1">
      <c r="A397" s="259"/>
      <c r="B397" s="71" t="s">
        <v>372</v>
      </c>
      <c r="C397" s="32" t="s">
        <v>12</v>
      </c>
      <c r="D397" s="79">
        <v>1</v>
      </c>
      <c r="E397" s="172">
        <v>3</v>
      </c>
      <c r="F397" s="4"/>
      <c r="G397" s="19"/>
      <c r="H397" s="3"/>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row>
    <row r="398" spans="1:61" s="42" customFormat="1" ht="17.25" customHeight="1">
      <c r="A398" s="259"/>
      <c r="B398" s="71" t="s">
        <v>373</v>
      </c>
      <c r="C398" s="32" t="s">
        <v>12</v>
      </c>
      <c r="D398" s="79">
        <v>1</v>
      </c>
      <c r="E398" s="172">
        <v>7</v>
      </c>
      <c r="F398" s="4"/>
      <c r="G398" s="19"/>
      <c r="H398" s="3"/>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row>
    <row r="399" spans="1:61" s="42" customFormat="1" ht="17.25" customHeight="1">
      <c r="A399" s="259"/>
      <c r="B399" s="73" t="s">
        <v>374</v>
      </c>
      <c r="C399" s="32" t="s">
        <v>12</v>
      </c>
      <c r="D399" s="79">
        <f>1+2</f>
        <v>3</v>
      </c>
      <c r="E399" s="172">
        <v>2</v>
      </c>
      <c r="F399" s="4"/>
      <c r="G399" s="19"/>
      <c r="H399" s="3"/>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row>
    <row r="400" spans="1:61" s="42" customFormat="1" ht="17.25" customHeight="1">
      <c r="A400" s="259"/>
      <c r="B400" s="73" t="s">
        <v>375</v>
      </c>
      <c r="C400" s="32" t="s">
        <v>12</v>
      </c>
      <c r="D400" s="79">
        <v>2</v>
      </c>
      <c r="E400" s="172">
        <f>130-36</f>
        <v>94</v>
      </c>
      <c r="F400" s="4"/>
      <c r="G400" s="19"/>
      <c r="H400" s="3"/>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row>
    <row r="401" spans="1:9" s="4" customFormat="1" ht="18" customHeight="1">
      <c r="A401" s="2"/>
      <c r="B401" s="81" t="s">
        <v>135</v>
      </c>
      <c r="C401" s="32"/>
      <c r="D401" s="32"/>
      <c r="E401" s="56">
        <f>SUM(E402:E404)</f>
        <v>23</v>
      </c>
      <c r="G401" s="19"/>
      <c r="H401" s="3"/>
      <c r="I401" s="80"/>
    </row>
    <row r="402" spans="1:9" s="4" customFormat="1" ht="18" customHeight="1">
      <c r="A402" s="2"/>
      <c r="B402" s="82" t="s">
        <v>376</v>
      </c>
      <c r="C402" s="32" t="s">
        <v>12</v>
      </c>
      <c r="D402" s="32" t="s">
        <v>12</v>
      </c>
      <c r="E402" s="33">
        <v>9</v>
      </c>
      <c r="G402" s="19"/>
      <c r="H402" s="3"/>
      <c r="I402" s="80"/>
    </row>
    <row r="403" spans="1:9" s="4" customFormat="1" ht="18" customHeight="1">
      <c r="A403" s="2"/>
      <c r="B403" s="82" t="s">
        <v>377</v>
      </c>
      <c r="C403" s="32" t="s">
        <v>12</v>
      </c>
      <c r="D403" s="32" t="s">
        <v>12</v>
      </c>
      <c r="E403" s="33">
        <v>10</v>
      </c>
      <c r="G403" s="19"/>
      <c r="H403" s="3"/>
      <c r="I403" s="80"/>
    </row>
    <row r="404" spans="1:9" s="4" customFormat="1" ht="18" customHeight="1">
      <c r="A404" s="2"/>
      <c r="B404" s="82" t="s">
        <v>378</v>
      </c>
      <c r="C404" s="32" t="s">
        <v>12</v>
      </c>
      <c r="D404" s="32" t="s">
        <v>12</v>
      </c>
      <c r="E404" s="33">
        <v>4</v>
      </c>
      <c r="G404" s="19"/>
      <c r="H404" s="3"/>
      <c r="I404" s="80"/>
    </row>
    <row r="405" spans="1:9" s="4" customFormat="1" ht="18" customHeight="1">
      <c r="A405" s="2"/>
      <c r="B405" s="77" t="s">
        <v>73</v>
      </c>
      <c r="C405" s="32"/>
      <c r="D405" s="32"/>
      <c r="E405" s="56">
        <f>SUM(E406:E408)</f>
        <v>31.11</v>
      </c>
      <c r="G405" s="19"/>
      <c r="H405" s="3"/>
      <c r="I405" s="80"/>
    </row>
    <row r="406" spans="1:9" s="4" customFormat="1" ht="18" customHeight="1">
      <c r="A406" s="2"/>
      <c r="B406" s="73" t="s">
        <v>379</v>
      </c>
      <c r="C406" s="32" t="s">
        <v>12</v>
      </c>
      <c r="D406" s="79">
        <v>1</v>
      </c>
      <c r="E406" s="33">
        <v>4.3099999999999996</v>
      </c>
      <c r="G406" s="19"/>
      <c r="H406" s="3"/>
      <c r="I406" s="80"/>
    </row>
    <row r="407" spans="1:9" s="4" customFormat="1" ht="18" customHeight="1">
      <c r="A407" s="2"/>
      <c r="B407" s="73" t="s">
        <v>88</v>
      </c>
      <c r="C407" s="32" t="s">
        <v>12</v>
      </c>
      <c r="D407" s="32">
        <v>14</v>
      </c>
      <c r="E407" s="33">
        <v>24</v>
      </c>
      <c r="G407" s="19"/>
      <c r="H407" s="3"/>
      <c r="I407" s="80"/>
    </row>
    <row r="408" spans="1:9" s="4" customFormat="1" ht="18" customHeight="1">
      <c r="A408" s="2"/>
      <c r="B408" s="73" t="s">
        <v>380</v>
      </c>
      <c r="C408" s="32" t="s">
        <v>12</v>
      </c>
      <c r="D408" s="32">
        <v>1</v>
      </c>
      <c r="E408" s="33">
        <v>2.8</v>
      </c>
      <c r="G408" s="19"/>
      <c r="H408" s="3"/>
      <c r="I408" s="80"/>
    </row>
    <row r="409" spans="1:9" s="4" customFormat="1" ht="18" customHeight="1">
      <c r="A409" s="2"/>
      <c r="B409" s="280" t="s">
        <v>69</v>
      </c>
      <c r="C409" s="29"/>
      <c r="D409" s="29"/>
      <c r="E409" s="173">
        <f>SUM(E410:E412)</f>
        <v>31</v>
      </c>
      <c r="G409" s="19"/>
      <c r="H409" s="3"/>
      <c r="I409" s="80"/>
    </row>
    <row r="410" spans="1:9" s="4" customFormat="1" ht="18" customHeight="1">
      <c r="A410" s="2"/>
      <c r="B410" s="142" t="s">
        <v>71</v>
      </c>
      <c r="C410" s="32" t="s">
        <v>12</v>
      </c>
      <c r="D410" s="32">
        <v>1</v>
      </c>
      <c r="E410" s="33">
        <v>13</v>
      </c>
      <c r="G410" s="19"/>
      <c r="H410" s="3"/>
      <c r="I410" s="80"/>
    </row>
    <row r="411" spans="1:9" s="4" customFormat="1" ht="18" customHeight="1">
      <c r="A411" s="2"/>
      <c r="B411" s="142" t="s">
        <v>381</v>
      </c>
      <c r="C411" s="32" t="s">
        <v>12</v>
      </c>
      <c r="D411" s="32">
        <v>1</v>
      </c>
      <c r="E411" s="33">
        <v>5</v>
      </c>
      <c r="G411" s="19"/>
      <c r="H411" s="3"/>
      <c r="I411" s="80"/>
    </row>
    <row r="412" spans="1:9" s="4" customFormat="1" ht="18" customHeight="1">
      <c r="A412" s="2"/>
      <c r="B412" s="142" t="s">
        <v>382</v>
      </c>
      <c r="C412" s="32" t="s">
        <v>12</v>
      </c>
      <c r="D412" s="32">
        <v>1</v>
      </c>
      <c r="E412" s="33">
        <v>13</v>
      </c>
      <c r="G412" s="19"/>
      <c r="H412" s="3"/>
      <c r="I412" s="80"/>
    </row>
    <row r="413" spans="1:9" s="4" customFormat="1" ht="18" customHeight="1">
      <c r="A413" s="2"/>
      <c r="B413" s="29" t="s">
        <v>100</v>
      </c>
      <c r="C413" s="261" t="s">
        <v>101</v>
      </c>
      <c r="D413" s="32"/>
      <c r="E413" s="56">
        <f>E416+E414+E418</f>
        <v>141</v>
      </c>
      <c r="G413" s="19"/>
      <c r="H413" s="3"/>
      <c r="I413" s="80"/>
    </row>
    <row r="414" spans="1:9" s="4" customFormat="1" ht="18" customHeight="1">
      <c r="A414" s="2"/>
      <c r="B414" s="209" t="s">
        <v>106</v>
      </c>
      <c r="C414" s="261"/>
      <c r="D414" s="32"/>
      <c r="E414" s="56">
        <f>E415</f>
        <v>65</v>
      </c>
      <c r="G414" s="19"/>
      <c r="H414" s="3"/>
      <c r="I414" s="80"/>
    </row>
    <row r="415" spans="1:9" s="4" customFormat="1" ht="18" customHeight="1">
      <c r="A415" s="2"/>
      <c r="B415" s="44" t="s">
        <v>383</v>
      </c>
      <c r="C415" s="32" t="s">
        <v>12</v>
      </c>
      <c r="D415" s="32">
        <v>1</v>
      </c>
      <c r="E415" s="33">
        <f>90-25</f>
        <v>65</v>
      </c>
      <c r="G415" s="19"/>
      <c r="H415" s="3"/>
      <c r="I415" s="80"/>
    </row>
    <row r="416" spans="1:9" s="4" customFormat="1" ht="18" customHeight="1">
      <c r="A416" s="2"/>
      <c r="B416" s="29" t="s">
        <v>213</v>
      </c>
      <c r="C416" s="32"/>
      <c r="D416" s="32"/>
      <c r="E416" s="56">
        <f>E417</f>
        <v>10</v>
      </c>
      <c r="G416" s="19"/>
      <c r="H416" s="3"/>
      <c r="I416" s="80"/>
    </row>
    <row r="417" spans="1:12" s="4" customFormat="1" ht="18" customHeight="1">
      <c r="A417" s="2"/>
      <c r="B417" s="101" t="s">
        <v>384</v>
      </c>
      <c r="C417" s="32" t="s">
        <v>12</v>
      </c>
      <c r="D417" s="32">
        <v>1</v>
      </c>
      <c r="E417" s="33">
        <v>10</v>
      </c>
      <c r="G417" s="19"/>
      <c r="H417" s="3"/>
      <c r="I417" s="80"/>
    </row>
    <row r="418" spans="1:12" s="4" customFormat="1" ht="18" customHeight="1">
      <c r="A418" s="2"/>
      <c r="B418" s="29" t="s">
        <v>385</v>
      </c>
      <c r="C418" s="32"/>
      <c r="D418" s="32"/>
      <c r="E418" s="304">
        <f>SUM(E419:E421)</f>
        <v>66</v>
      </c>
      <c r="G418" s="19"/>
      <c r="H418" s="3"/>
      <c r="I418" s="80"/>
    </row>
    <row r="419" spans="1:12" s="4" customFormat="1" ht="18" customHeight="1">
      <c r="A419" s="2"/>
      <c r="B419" s="144" t="s">
        <v>386</v>
      </c>
      <c r="C419" s="32" t="s">
        <v>12</v>
      </c>
      <c r="D419" s="32">
        <v>1</v>
      </c>
      <c r="E419" s="33">
        <v>43</v>
      </c>
      <c r="G419" s="19"/>
      <c r="H419" s="3"/>
      <c r="I419" s="80"/>
    </row>
    <row r="420" spans="1:12" s="4" customFormat="1" ht="18" customHeight="1">
      <c r="A420" s="2"/>
      <c r="B420" s="144" t="s">
        <v>110</v>
      </c>
      <c r="C420" s="32" t="s">
        <v>12</v>
      </c>
      <c r="D420" s="32">
        <v>1</v>
      </c>
      <c r="E420" s="33">
        <v>12</v>
      </c>
      <c r="F420" s="4" t="s">
        <v>18</v>
      </c>
      <c r="G420" s="19"/>
      <c r="H420" s="3"/>
      <c r="I420" s="80"/>
    </row>
    <row r="421" spans="1:12" s="4" customFormat="1" ht="18" customHeight="1">
      <c r="A421" s="2"/>
      <c r="B421" s="144" t="s">
        <v>387</v>
      </c>
      <c r="C421" s="32" t="s">
        <v>12</v>
      </c>
      <c r="D421" s="32">
        <v>1</v>
      </c>
      <c r="E421" s="33">
        <v>11</v>
      </c>
      <c r="F421" s="4" t="s">
        <v>18</v>
      </c>
      <c r="G421" s="19"/>
      <c r="H421" s="3"/>
      <c r="I421" s="80"/>
    </row>
    <row r="422" spans="1:12" s="4" customFormat="1" ht="34.5" customHeight="1">
      <c r="A422" s="332" t="s">
        <v>115</v>
      </c>
      <c r="B422" s="333"/>
      <c r="C422" s="333"/>
      <c r="D422" s="333"/>
      <c r="E422" s="162">
        <f>E423+E456+E461</f>
        <v>2548.5</v>
      </c>
      <c r="G422" s="19"/>
      <c r="H422" s="3"/>
      <c r="J422" s="15"/>
      <c r="L422" s="15"/>
    </row>
    <row r="423" spans="1:12" s="4" customFormat="1" ht="14.25" customHeight="1">
      <c r="A423" s="229"/>
      <c r="B423" s="262" t="s">
        <v>388</v>
      </c>
      <c r="C423" s="222" t="s">
        <v>218</v>
      </c>
      <c r="D423" s="262"/>
      <c r="E423" s="174">
        <f>E450+E424+E437+E446+E442+E454+E430+E448</f>
        <v>2177</v>
      </c>
      <c r="G423" s="19"/>
      <c r="H423" s="3"/>
      <c r="J423" s="15"/>
      <c r="L423" s="15"/>
    </row>
    <row r="424" spans="1:12" s="4" customFormat="1" ht="14.25" customHeight="1">
      <c r="A424" s="229"/>
      <c r="B424" s="139" t="s">
        <v>219</v>
      </c>
      <c r="C424" s="222"/>
      <c r="D424" s="262"/>
      <c r="E424" s="174">
        <f>SUM(E425:E429)</f>
        <v>399</v>
      </c>
      <c r="G424" s="19"/>
      <c r="H424" s="3"/>
      <c r="J424" s="15"/>
      <c r="L424" s="15"/>
    </row>
    <row r="425" spans="1:12" s="4" customFormat="1">
      <c r="A425" s="229"/>
      <c r="B425" s="142" t="s">
        <v>389</v>
      </c>
      <c r="C425" s="32" t="s">
        <v>12</v>
      </c>
      <c r="D425" s="43">
        <v>1</v>
      </c>
      <c r="E425" s="175">
        <v>90</v>
      </c>
      <c r="G425" s="19"/>
      <c r="H425" s="3"/>
      <c r="J425" s="15"/>
      <c r="L425" s="15"/>
    </row>
    <row r="426" spans="1:12" s="4" customFormat="1" ht="31.5">
      <c r="A426" s="229"/>
      <c r="B426" s="297" t="s">
        <v>390</v>
      </c>
      <c r="C426" s="32" t="s">
        <v>12</v>
      </c>
      <c r="D426" s="43">
        <v>1</v>
      </c>
      <c r="E426" s="175">
        <v>78</v>
      </c>
      <c r="G426" s="19"/>
      <c r="H426" s="3"/>
      <c r="J426" s="15"/>
      <c r="L426" s="15"/>
    </row>
    <row r="427" spans="1:12" s="4" customFormat="1" ht="32.25" customHeight="1">
      <c r="A427" s="229"/>
      <c r="B427" s="297" t="s">
        <v>391</v>
      </c>
      <c r="C427" s="32" t="s">
        <v>12</v>
      </c>
      <c r="D427" s="43">
        <v>1</v>
      </c>
      <c r="E427" s="175">
        <f>120+1</f>
        <v>121</v>
      </c>
      <c r="G427" s="19"/>
      <c r="H427" s="3"/>
      <c r="J427" s="15"/>
      <c r="L427" s="15"/>
    </row>
    <row r="428" spans="1:12" s="4" customFormat="1" ht="63">
      <c r="A428" s="229"/>
      <c r="B428" s="297" t="s">
        <v>392</v>
      </c>
      <c r="C428" s="32" t="s">
        <v>12</v>
      </c>
      <c r="D428" s="43">
        <v>1</v>
      </c>
      <c r="E428" s="175">
        <v>55</v>
      </c>
      <c r="G428" s="19"/>
      <c r="H428" s="3"/>
      <c r="J428" s="15"/>
      <c r="L428" s="15"/>
    </row>
    <row r="429" spans="1:12" s="4" customFormat="1" ht="50.25" customHeight="1">
      <c r="A429" s="229"/>
      <c r="B429" s="297" t="s">
        <v>393</v>
      </c>
      <c r="C429" s="32" t="s">
        <v>12</v>
      </c>
      <c r="D429" s="43">
        <v>1</v>
      </c>
      <c r="E429" s="175">
        <v>55</v>
      </c>
      <c r="G429" s="19"/>
      <c r="H429" s="3"/>
      <c r="J429" s="15"/>
      <c r="L429" s="15"/>
    </row>
    <row r="430" spans="1:12" s="4" customFormat="1" ht="14.25" customHeight="1">
      <c r="A430" s="229"/>
      <c r="B430" s="139" t="s">
        <v>279</v>
      </c>
      <c r="C430" s="32"/>
      <c r="D430" s="43"/>
      <c r="E430" s="93">
        <f>SUM(E431:E436)</f>
        <v>713</v>
      </c>
      <c r="G430" s="19"/>
      <c r="H430" s="3"/>
      <c r="J430" s="15"/>
      <c r="L430" s="15"/>
    </row>
    <row r="431" spans="1:12" s="4" customFormat="1" ht="14.25" customHeight="1">
      <c r="A431" s="229"/>
      <c r="B431" s="142" t="s">
        <v>394</v>
      </c>
      <c r="C431" s="32" t="s">
        <v>12</v>
      </c>
      <c r="D431" s="43">
        <v>1</v>
      </c>
      <c r="E431" s="96">
        <v>226</v>
      </c>
      <c r="G431" s="19"/>
      <c r="H431" s="3"/>
      <c r="J431" s="15"/>
      <c r="L431" s="15"/>
    </row>
    <row r="432" spans="1:12" s="4" customFormat="1" ht="14.25" customHeight="1">
      <c r="A432" s="229"/>
      <c r="B432" s="142" t="s">
        <v>395</v>
      </c>
      <c r="C432" s="32" t="s">
        <v>12</v>
      </c>
      <c r="D432" s="43">
        <v>1</v>
      </c>
      <c r="E432" s="96">
        <v>83</v>
      </c>
      <c r="G432" s="19"/>
      <c r="H432" s="3"/>
      <c r="J432" s="15"/>
      <c r="L432" s="15"/>
    </row>
    <row r="433" spans="1:12" s="4" customFormat="1" ht="14.25" customHeight="1">
      <c r="A433" s="229"/>
      <c r="B433" s="142" t="s">
        <v>396</v>
      </c>
      <c r="C433" s="32" t="s">
        <v>12</v>
      </c>
      <c r="D433" s="43">
        <v>1</v>
      </c>
      <c r="E433" s="96">
        <v>95</v>
      </c>
      <c r="G433" s="19"/>
      <c r="H433" s="3"/>
      <c r="J433" s="15"/>
      <c r="L433" s="15"/>
    </row>
    <row r="434" spans="1:12" s="4" customFormat="1" ht="14.25" customHeight="1">
      <c r="A434" s="229"/>
      <c r="B434" s="142" t="s">
        <v>397</v>
      </c>
      <c r="C434" s="32" t="s">
        <v>12</v>
      </c>
      <c r="D434" s="43">
        <v>1</v>
      </c>
      <c r="E434" s="96">
        <v>95</v>
      </c>
      <c r="G434" s="19"/>
      <c r="H434" s="3"/>
      <c r="J434" s="15"/>
      <c r="L434" s="15"/>
    </row>
    <row r="435" spans="1:12" s="4" customFormat="1" ht="14.25" customHeight="1">
      <c r="A435" s="229"/>
      <c r="B435" s="142" t="s">
        <v>398</v>
      </c>
      <c r="C435" s="32" t="s">
        <v>12</v>
      </c>
      <c r="D435" s="43">
        <v>1</v>
      </c>
      <c r="E435" s="96">
        <v>113</v>
      </c>
      <c r="G435" s="19"/>
      <c r="H435" s="3"/>
      <c r="J435" s="15"/>
      <c r="L435" s="15"/>
    </row>
    <row r="436" spans="1:12" s="4" customFormat="1" ht="14.25" customHeight="1">
      <c r="A436" s="229"/>
      <c r="B436" s="142" t="s">
        <v>399</v>
      </c>
      <c r="C436" s="32" t="s">
        <v>12</v>
      </c>
      <c r="D436" s="43">
        <v>1</v>
      </c>
      <c r="E436" s="96">
        <v>101</v>
      </c>
      <c r="G436" s="19"/>
      <c r="H436" s="3"/>
      <c r="J436" s="15"/>
      <c r="L436" s="15"/>
    </row>
    <row r="437" spans="1:12" s="4" customFormat="1">
      <c r="A437" s="229"/>
      <c r="B437" s="139" t="s">
        <v>400</v>
      </c>
      <c r="C437" s="32"/>
      <c r="D437" s="43"/>
      <c r="E437" s="93">
        <f>SUM(E438:E441)</f>
        <v>82</v>
      </c>
      <c r="G437" s="122"/>
      <c r="H437" s="3"/>
      <c r="J437" s="15"/>
      <c r="L437" s="15"/>
    </row>
    <row r="438" spans="1:12" s="4" customFormat="1" ht="31.5">
      <c r="A438" s="229"/>
      <c r="B438" s="297" t="s">
        <v>401</v>
      </c>
      <c r="C438" s="32" t="s">
        <v>12</v>
      </c>
      <c r="D438" s="43">
        <v>1</v>
      </c>
      <c r="E438" s="96">
        <f>140-91</f>
        <v>49</v>
      </c>
      <c r="G438" s="19"/>
      <c r="H438" s="3"/>
      <c r="J438" s="15"/>
      <c r="L438" s="15"/>
    </row>
    <row r="439" spans="1:12" s="4" customFormat="1" ht="15.75" customHeight="1">
      <c r="A439" s="229"/>
      <c r="B439" s="115" t="s">
        <v>402</v>
      </c>
      <c r="C439" s="32" t="s">
        <v>12</v>
      </c>
      <c r="D439" s="43">
        <v>1</v>
      </c>
      <c r="E439" s="175">
        <v>9</v>
      </c>
      <c r="G439" s="19"/>
      <c r="H439" s="3"/>
      <c r="J439" s="15"/>
      <c r="L439" s="15"/>
    </row>
    <row r="440" spans="1:12" s="4" customFormat="1" ht="15.75" customHeight="1">
      <c r="A440" s="229"/>
      <c r="B440" s="297" t="s">
        <v>403</v>
      </c>
      <c r="C440" s="32" t="s">
        <v>12</v>
      </c>
      <c r="D440" s="43">
        <v>1</v>
      </c>
      <c r="E440" s="175">
        <f>30-15</f>
        <v>15</v>
      </c>
      <c r="G440" s="19"/>
      <c r="H440" s="3"/>
      <c r="J440" s="15"/>
      <c r="L440" s="15"/>
    </row>
    <row r="441" spans="1:12" s="4" customFormat="1" ht="15.75" customHeight="1">
      <c r="A441" s="229"/>
      <c r="B441" s="297" t="s">
        <v>404</v>
      </c>
      <c r="C441" s="32" t="s">
        <v>12</v>
      </c>
      <c r="D441" s="43">
        <v>1</v>
      </c>
      <c r="E441" s="175">
        <f>20-11</f>
        <v>9</v>
      </c>
      <c r="G441" s="19"/>
      <c r="H441" s="3"/>
      <c r="J441" s="15"/>
      <c r="L441" s="15"/>
    </row>
    <row r="442" spans="1:12" s="4" customFormat="1" ht="15.75" customHeight="1">
      <c r="A442" s="229"/>
      <c r="B442" s="147" t="s">
        <v>326</v>
      </c>
      <c r="C442" s="214"/>
      <c r="D442" s="263"/>
      <c r="E442" s="93">
        <f>SUM(E443:E445)</f>
        <v>188</v>
      </c>
      <c r="G442" s="19"/>
      <c r="H442" s="3"/>
      <c r="J442" s="15"/>
      <c r="L442" s="15"/>
    </row>
    <row r="443" spans="1:12" s="4" customFormat="1" ht="21.75" customHeight="1">
      <c r="A443" s="229"/>
      <c r="B443" s="264" t="s">
        <v>405</v>
      </c>
      <c r="C443" s="32" t="s">
        <v>12</v>
      </c>
      <c r="D443" s="43">
        <v>1</v>
      </c>
      <c r="E443" s="175">
        <v>28</v>
      </c>
      <c r="G443" s="19"/>
      <c r="H443" s="3"/>
      <c r="J443" s="15"/>
      <c r="L443" s="15"/>
    </row>
    <row r="444" spans="1:12" s="4" customFormat="1" ht="47.25">
      <c r="A444" s="229"/>
      <c r="B444" s="264" t="s">
        <v>406</v>
      </c>
      <c r="C444" s="32" t="s">
        <v>12</v>
      </c>
      <c r="D444" s="43">
        <v>1</v>
      </c>
      <c r="E444" s="175">
        <v>40</v>
      </c>
      <c r="G444" s="19"/>
      <c r="H444" s="3"/>
      <c r="J444" s="15"/>
      <c r="L444" s="15"/>
    </row>
    <row r="445" spans="1:12" s="4" customFormat="1">
      <c r="A445" s="229"/>
      <c r="B445" s="264" t="s">
        <v>407</v>
      </c>
      <c r="C445" s="32" t="s">
        <v>12</v>
      </c>
      <c r="D445" s="43">
        <v>1</v>
      </c>
      <c r="E445" s="175">
        <v>120</v>
      </c>
      <c r="G445" s="19"/>
      <c r="H445" s="3"/>
      <c r="J445" s="15"/>
      <c r="L445" s="15"/>
    </row>
    <row r="446" spans="1:12" s="4" customFormat="1" ht="15.75" customHeight="1">
      <c r="A446" s="229"/>
      <c r="B446" s="147" t="s">
        <v>408</v>
      </c>
      <c r="C446" s="32"/>
      <c r="D446" s="43"/>
      <c r="E446" s="93">
        <f>SUM(E447:E447)</f>
        <v>178</v>
      </c>
      <c r="G446" s="19"/>
      <c r="H446" s="3"/>
      <c r="J446" s="15"/>
      <c r="L446" s="15"/>
    </row>
    <row r="447" spans="1:12" s="4" customFormat="1" ht="78.75">
      <c r="A447" s="229"/>
      <c r="B447" s="97" t="s">
        <v>409</v>
      </c>
      <c r="C447" s="32" t="s">
        <v>12</v>
      </c>
      <c r="D447" s="43">
        <v>1</v>
      </c>
      <c r="E447" s="69">
        <v>178</v>
      </c>
      <c r="G447" s="19"/>
      <c r="H447" s="3"/>
      <c r="J447" s="15"/>
      <c r="L447" s="15"/>
    </row>
    <row r="448" spans="1:12" s="4" customFormat="1" ht="15.75" customHeight="1">
      <c r="A448" s="105"/>
      <c r="B448" s="151" t="s">
        <v>331</v>
      </c>
      <c r="C448" s="32"/>
      <c r="D448" s="79"/>
      <c r="E448" s="93">
        <f>E449</f>
        <v>155</v>
      </c>
      <c r="G448" s="106"/>
      <c r="H448" s="3"/>
      <c r="I448" s="80"/>
      <c r="L448" s="107"/>
    </row>
    <row r="449" spans="1:12" s="4" customFormat="1" ht="78.75">
      <c r="A449" s="105"/>
      <c r="B449" s="109" t="s">
        <v>410</v>
      </c>
      <c r="C449" s="32" t="s">
        <v>12</v>
      </c>
      <c r="D449" s="79">
        <v>1</v>
      </c>
      <c r="E449" s="96">
        <f>200-45</f>
        <v>155</v>
      </c>
      <c r="G449" s="106"/>
      <c r="H449" s="3"/>
      <c r="I449" s="80"/>
      <c r="L449" s="107"/>
    </row>
    <row r="450" spans="1:12" s="4" customFormat="1" ht="19.5" customHeight="1">
      <c r="A450" s="105"/>
      <c r="B450" s="139" t="s">
        <v>321</v>
      </c>
      <c r="C450" s="43"/>
      <c r="D450" s="43"/>
      <c r="E450" s="93">
        <f>SUM(E451:E453)</f>
        <v>182</v>
      </c>
      <c r="G450" s="19"/>
      <c r="H450" s="3"/>
      <c r="L450" s="15"/>
    </row>
    <row r="451" spans="1:12" s="4" customFormat="1" ht="18.75" customHeight="1">
      <c r="A451" s="105"/>
      <c r="B451" s="265" t="s">
        <v>411</v>
      </c>
      <c r="C451" s="232" t="s">
        <v>12</v>
      </c>
      <c r="D451" s="43">
        <v>1</v>
      </c>
      <c r="E451" s="96">
        <f>120-48</f>
        <v>72</v>
      </c>
      <c r="G451" s="106"/>
      <c r="H451" s="3"/>
      <c r="I451" s="80"/>
      <c r="L451" s="15"/>
    </row>
    <row r="452" spans="1:12" s="4" customFormat="1">
      <c r="A452" s="105"/>
      <c r="B452" s="266" t="s">
        <v>412</v>
      </c>
      <c r="C452" s="232" t="s">
        <v>12</v>
      </c>
      <c r="D452" s="43">
        <v>1</v>
      </c>
      <c r="E452" s="96">
        <v>53</v>
      </c>
      <c r="G452" s="106"/>
      <c r="H452" s="3"/>
      <c r="I452" s="80"/>
      <c r="L452" s="15"/>
    </row>
    <row r="453" spans="1:12" s="4" customFormat="1" ht="30">
      <c r="A453" s="105"/>
      <c r="B453" s="266" t="s">
        <v>413</v>
      </c>
      <c r="C453" s="232" t="s">
        <v>12</v>
      </c>
      <c r="D453" s="43">
        <v>1</v>
      </c>
      <c r="E453" s="96">
        <v>57</v>
      </c>
      <c r="G453" s="106"/>
      <c r="H453" s="3"/>
      <c r="I453" s="80"/>
      <c r="L453" s="15"/>
    </row>
    <row r="454" spans="1:12" s="4" customFormat="1" ht="15.75" customHeight="1">
      <c r="A454" s="105"/>
      <c r="B454" s="149" t="s">
        <v>295</v>
      </c>
      <c r="C454" s="32"/>
      <c r="D454" s="43"/>
      <c r="E454" s="93">
        <f>SUM(E455:E455)</f>
        <v>280</v>
      </c>
      <c r="G454" s="106"/>
      <c r="H454" s="3"/>
      <c r="I454" s="80"/>
      <c r="L454" s="15"/>
    </row>
    <row r="455" spans="1:12" s="4" customFormat="1" ht="47.25">
      <c r="A455" s="105"/>
      <c r="B455" s="44" t="s">
        <v>414</v>
      </c>
      <c r="C455" s="232" t="s">
        <v>12</v>
      </c>
      <c r="D455" s="43">
        <v>1</v>
      </c>
      <c r="E455" s="96">
        <f>280+112-112</f>
        <v>280</v>
      </c>
      <c r="G455" s="106"/>
      <c r="H455" s="3"/>
      <c r="I455" s="80"/>
      <c r="L455" s="15"/>
    </row>
    <row r="456" spans="1:12" s="4" customFormat="1">
      <c r="A456" s="105"/>
      <c r="B456" s="226" t="s">
        <v>67</v>
      </c>
      <c r="C456" s="63" t="s">
        <v>350</v>
      </c>
      <c r="D456" s="267"/>
      <c r="E456" s="170">
        <f>E457+E459</f>
        <v>314</v>
      </c>
      <c r="G456" s="106"/>
      <c r="H456" s="3"/>
      <c r="I456" s="80"/>
      <c r="J456" s="15"/>
      <c r="L456" s="15"/>
    </row>
    <row r="457" spans="1:12" s="4" customFormat="1">
      <c r="A457" s="105"/>
      <c r="B457" s="77" t="s">
        <v>73</v>
      </c>
      <c r="C457" s="32"/>
      <c r="D457" s="43"/>
      <c r="E457" s="93">
        <f>E458</f>
        <v>264</v>
      </c>
      <c r="G457" s="106"/>
      <c r="H457" s="3"/>
      <c r="I457" s="80"/>
      <c r="J457" s="15"/>
      <c r="L457" s="15"/>
    </row>
    <row r="458" spans="1:12" s="4" customFormat="1" ht="47.25">
      <c r="A458" s="105"/>
      <c r="B458" s="71" t="s">
        <v>415</v>
      </c>
      <c r="C458" s="232" t="s">
        <v>12</v>
      </c>
      <c r="D458" s="43">
        <v>1</v>
      </c>
      <c r="E458" s="96">
        <v>264</v>
      </c>
      <c r="G458" s="106"/>
      <c r="H458" s="3"/>
      <c r="I458" s="80"/>
      <c r="J458" s="15"/>
      <c r="L458" s="15"/>
    </row>
    <row r="459" spans="1:12" s="4" customFormat="1">
      <c r="A459" s="105"/>
      <c r="B459" s="139" t="s">
        <v>135</v>
      </c>
      <c r="C459" s="200"/>
      <c r="D459" s="43"/>
      <c r="E459" s="93">
        <f>E460</f>
        <v>50</v>
      </c>
      <c r="G459" s="106"/>
      <c r="H459" s="3"/>
      <c r="I459" s="80"/>
      <c r="J459" s="15"/>
      <c r="L459" s="15"/>
    </row>
    <row r="460" spans="1:12" s="4" customFormat="1">
      <c r="A460" s="105"/>
      <c r="B460" s="89" t="s">
        <v>416</v>
      </c>
      <c r="C460" s="232" t="s">
        <v>12</v>
      </c>
      <c r="D460" s="43">
        <v>1</v>
      </c>
      <c r="E460" s="96">
        <v>50</v>
      </c>
      <c r="G460" s="106"/>
      <c r="H460" s="3"/>
      <c r="I460" s="80"/>
      <c r="J460" s="15"/>
      <c r="L460" s="15"/>
    </row>
    <row r="461" spans="1:12" s="4" customFormat="1">
      <c r="A461" s="105"/>
      <c r="B461" s="226" t="s">
        <v>417</v>
      </c>
      <c r="C461" s="63" t="s">
        <v>418</v>
      </c>
      <c r="D461" s="43"/>
      <c r="E461" s="303">
        <f>E463+E464</f>
        <v>57.5</v>
      </c>
      <c r="G461" s="106"/>
      <c r="H461" s="3"/>
      <c r="I461" s="80"/>
      <c r="J461" s="15"/>
      <c r="L461" s="15"/>
    </row>
    <row r="462" spans="1:12" s="4" customFormat="1">
      <c r="A462" s="105"/>
      <c r="B462" s="209" t="s">
        <v>106</v>
      </c>
      <c r="C462" s="63"/>
      <c r="D462" s="43"/>
      <c r="E462" s="303">
        <f>E463</f>
        <v>21.5</v>
      </c>
      <c r="G462" s="106"/>
      <c r="H462" s="3"/>
      <c r="I462" s="80"/>
      <c r="J462" s="15"/>
      <c r="L462" s="15"/>
    </row>
    <row r="463" spans="1:12" s="4" customFormat="1" ht="31.5">
      <c r="A463" s="105"/>
      <c r="B463" s="144" t="s">
        <v>419</v>
      </c>
      <c r="C463" s="232" t="s">
        <v>12</v>
      </c>
      <c r="D463" s="43">
        <v>1</v>
      </c>
      <c r="E463" s="96">
        <v>21.5</v>
      </c>
      <c r="G463" s="106"/>
      <c r="H463" s="3"/>
      <c r="I463" s="80"/>
      <c r="J463" s="15"/>
      <c r="L463" s="15"/>
    </row>
    <row r="464" spans="1:12" s="4" customFormat="1">
      <c r="A464" s="105"/>
      <c r="B464" s="209" t="s">
        <v>385</v>
      </c>
      <c r="C464" s="232"/>
      <c r="D464" s="43"/>
      <c r="E464" s="303">
        <f>E465</f>
        <v>36</v>
      </c>
      <c r="G464" s="106"/>
      <c r="H464" s="3"/>
      <c r="I464" s="80"/>
      <c r="J464" s="15"/>
      <c r="L464" s="15"/>
    </row>
    <row r="465" spans="1:15" s="4" customFormat="1" ht="47.25" customHeight="1">
      <c r="A465" s="105"/>
      <c r="B465" s="144" t="s">
        <v>420</v>
      </c>
      <c r="C465" s="232" t="s">
        <v>12</v>
      </c>
      <c r="D465" s="43">
        <v>1</v>
      </c>
      <c r="E465" s="96">
        <v>36</v>
      </c>
      <c r="G465" s="106"/>
      <c r="H465" s="3"/>
      <c r="I465" s="80"/>
      <c r="J465" s="15"/>
      <c r="L465" s="15"/>
    </row>
    <row r="466" spans="1:15" s="4" customFormat="1" ht="15.75" customHeight="1">
      <c r="A466" s="325" t="s">
        <v>421</v>
      </c>
      <c r="B466" s="326"/>
      <c r="C466" s="326"/>
      <c r="D466" s="118"/>
      <c r="E466" s="119">
        <f>E467</f>
        <v>0</v>
      </c>
      <c r="G466" s="19"/>
      <c r="H466" s="120"/>
      <c r="J466" s="15"/>
      <c r="L466" s="15"/>
    </row>
    <row r="467" spans="1:15" s="4" customFormat="1" ht="15.75" customHeight="1">
      <c r="A467" s="92"/>
      <c r="B467" s="92"/>
      <c r="C467" s="219"/>
      <c r="D467" s="92"/>
      <c r="E467" s="121">
        <v>0</v>
      </c>
      <c r="G467" s="19"/>
      <c r="H467" s="120"/>
      <c r="J467" s="15"/>
      <c r="L467" s="15"/>
    </row>
    <row r="468" spans="1:15" s="4" customFormat="1" ht="21.75" customHeight="1">
      <c r="A468" s="327" t="s">
        <v>176</v>
      </c>
      <c r="B468" s="328"/>
      <c r="C468" s="328"/>
      <c r="D468" s="328"/>
      <c r="E468" s="23">
        <f>E469+E493+E488</f>
        <v>14679.5</v>
      </c>
      <c r="G468" s="19"/>
      <c r="H468" s="120"/>
      <c r="J468" s="1"/>
    </row>
    <row r="469" spans="1:15" s="4" customFormat="1" ht="18.75" customHeight="1">
      <c r="A469" s="124"/>
      <c r="B469" s="262" t="s">
        <v>388</v>
      </c>
      <c r="C469" s="222" t="s">
        <v>218</v>
      </c>
      <c r="D469" s="262"/>
      <c r="E469" s="174">
        <f>E473+E476+E478+E481+E470+E483+E486</f>
        <v>13941</v>
      </c>
      <c r="G469" s="19"/>
      <c r="H469" s="120"/>
      <c r="J469" s="1"/>
    </row>
    <row r="470" spans="1:15" s="4" customFormat="1" ht="18.75" customHeight="1">
      <c r="A470" s="124"/>
      <c r="B470" s="139" t="s">
        <v>219</v>
      </c>
      <c r="C470" s="222"/>
      <c r="D470" s="262"/>
      <c r="E470" s="174">
        <f>SUM(E471:E472)</f>
        <v>1003</v>
      </c>
      <c r="G470" s="19"/>
      <c r="H470" s="120"/>
      <c r="J470" s="1"/>
    </row>
    <row r="471" spans="1:15" s="4" customFormat="1" ht="31.5">
      <c r="A471" s="124"/>
      <c r="B471" s="86" t="s">
        <v>422</v>
      </c>
      <c r="C471" s="32" t="s">
        <v>12</v>
      </c>
      <c r="D471" s="43">
        <v>1</v>
      </c>
      <c r="E471" s="96">
        <v>908</v>
      </c>
      <c r="G471" s="19"/>
      <c r="H471" s="120"/>
      <c r="J471" s="1"/>
    </row>
    <row r="472" spans="1:15" s="4" customFormat="1" ht="31.5">
      <c r="A472" s="124"/>
      <c r="B472" s="322" t="s">
        <v>423</v>
      </c>
      <c r="C472" s="32" t="s">
        <v>12</v>
      </c>
      <c r="D472" s="43">
        <v>1</v>
      </c>
      <c r="E472" s="96">
        <v>95</v>
      </c>
      <c r="G472" s="19"/>
      <c r="H472" s="120"/>
      <c r="J472" s="1"/>
    </row>
    <row r="473" spans="1:15" s="4" customFormat="1">
      <c r="A473" s="124"/>
      <c r="B473" s="147" t="s">
        <v>424</v>
      </c>
      <c r="C473" s="32"/>
      <c r="D473" s="43"/>
      <c r="E473" s="93">
        <f>SUM(E474:E475)</f>
        <v>236</v>
      </c>
      <c r="G473" s="19"/>
      <c r="H473" s="120"/>
      <c r="J473" s="1"/>
    </row>
    <row r="474" spans="1:15" s="4" customFormat="1" ht="15" customHeight="1">
      <c r="A474" s="124"/>
      <c r="B474" s="268" t="s">
        <v>425</v>
      </c>
      <c r="C474" s="32" t="s">
        <v>12</v>
      </c>
      <c r="D474" s="43">
        <v>1</v>
      </c>
      <c r="E474" s="96">
        <v>30</v>
      </c>
      <c r="G474" s="19"/>
      <c r="H474" s="120"/>
      <c r="J474" s="1"/>
    </row>
    <row r="475" spans="1:15" s="4" customFormat="1" ht="15" customHeight="1">
      <c r="A475" s="124"/>
      <c r="B475" s="298" t="s">
        <v>426</v>
      </c>
      <c r="C475" s="32" t="s">
        <v>12</v>
      </c>
      <c r="D475" s="43">
        <v>1</v>
      </c>
      <c r="E475" s="96">
        <f>93+113</f>
        <v>206</v>
      </c>
      <c r="G475" s="19"/>
      <c r="H475" s="120"/>
      <c r="J475" s="1"/>
    </row>
    <row r="476" spans="1:15" s="4" customFormat="1" ht="15.75" customHeight="1">
      <c r="A476" s="35"/>
      <c r="B476" s="269" t="s">
        <v>321</v>
      </c>
      <c r="C476" s="32"/>
      <c r="D476" s="32"/>
      <c r="E476" s="93">
        <f>SUM(E477:E477)</f>
        <v>2280</v>
      </c>
      <c r="G476" s="19"/>
      <c r="H476" s="3"/>
      <c r="O476" s="45"/>
    </row>
    <row r="477" spans="1:15" s="4" customFormat="1" ht="30">
      <c r="A477" s="105"/>
      <c r="B477" s="266" t="s">
        <v>427</v>
      </c>
      <c r="C477" s="32" t="s">
        <v>12</v>
      </c>
      <c r="D477" s="43">
        <v>1</v>
      </c>
      <c r="E477" s="96">
        <f>2140+140</f>
        <v>2280</v>
      </c>
      <c r="G477" s="106"/>
      <c r="H477" s="3"/>
      <c r="I477" s="80"/>
      <c r="J477" s="270"/>
      <c r="O477" s="45"/>
    </row>
    <row r="478" spans="1:15" s="4" customFormat="1" ht="19.5" customHeight="1">
      <c r="A478" s="2"/>
      <c r="B478" s="139" t="s">
        <v>279</v>
      </c>
      <c r="C478" s="32"/>
      <c r="D478" s="43"/>
      <c r="E478" s="93">
        <f>SUM(E479:E480)</f>
        <v>8700</v>
      </c>
      <c r="G478" s="19"/>
      <c r="H478" s="3"/>
      <c r="O478" s="45"/>
    </row>
    <row r="479" spans="1:15" s="4" customFormat="1" ht="15.75" customHeight="1">
      <c r="A479" s="2"/>
      <c r="B479" s="271" t="s">
        <v>428</v>
      </c>
      <c r="C479" s="32" t="s">
        <v>12</v>
      </c>
      <c r="D479" s="32">
        <v>1</v>
      </c>
      <c r="E479" s="176">
        <v>1800</v>
      </c>
      <c r="G479" s="19"/>
      <c r="H479" s="3"/>
      <c r="I479" s="80"/>
      <c r="O479" s="45"/>
    </row>
    <row r="480" spans="1:15" s="4" customFormat="1">
      <c r="A480" s="2"/>
      <c r="B480" s="272" t="s">
        <v>429</v>
      </c>
      <c r="C480" s="32" t="s">
        <v>12</v>
      </c>
      <c r="D480" s="32">
        <v>1</v>
      </c>
      <c r="E480" s="176">
        <v>6900</v>
      </c>
      <c r="G480" s="19"/>
      <c r="H480" s="3"/>
      <c r="I480" s="80"/>
      <c r="O480" s="45"/>
    </row>
    <row r="481" spans="1:15" s="4" customFormat="1" ht="40.5" customHeight="1">
      <c r="A481" s="2"/>
      <c r="B481" s="204" t="s">
        <v>338</v>
      </c>
      <c r="C481" s="204"/>
      <c r="D481" s="204"/>
      <c r="E481" s="166">
        <f>SUM(E482:E482)</f>
        <v>1257</v>
      </c>
      <c r="G481" s="120"/>
      <c r="I481" s="99"/>
      <c r="J481" s="80"/>
      <c r="O481" s="45"/>
    </row>
    <row r="482" spans="1:15" s="4" customFormat="1">
      <c r="A482" s="2"/>
      <c r="B482" s="273" t="s">
        <v>430</v>
      </c>
      <c r="C482" s="32" t="s">
        <v>12</v>
      </c>
      <c r="D482" s="32">
        <v>1</v>
      </c>
      <c r="E482" s="100">
        <f>1249+8</f>
        <v>1257</v>
      </c>
      <c r="G482" s="46"/>
      <c r="H482" s="3"/>
      <c r="I482" s="99"/>
      <c r="J482" s="80"/>
      <c r="O482" s="45"/>
    </row>
    <row r="483" spans="1:15" s="4" customFormat="1" ht="15.75" customHeight="1">
      <c r="A483" s="2"/>
      <c r="B483" s="149" t="s">
        <v>295</v>
      </c>
      <c r="C483" s="32"/>
      <c r="D483" s="32"/>
      <c r="E483" s="150">
        <f>SUM(E484:E485)</f>
        <v>450</v>
      </c>
      <c r="G483" s="46"/>
      <c r="H483" s="3"/>
      <c r="I483" s="99"/>
      <c r="J483" s="80"/>
      <c r="O483" s="45"/>
    </row>
    <row r="484" spans="1:15" s="4" customFormat="1" ht="15.75" customHeight="1">
      <c r="A484" s="2"/>
      <c r="B484" s="272" t="s">
        <v>431</v>
      </c>
      <c r="C484" s="32" t="s">
        <v>12</v>
      </c>
      <c r="D484" s="32">
        <v>1</v>
      </c>
      <c r="E484" s="100">
        <v>350</v>
      </c>
      <c r="G484" s="46"/>
      <c r="H484" s="3"/>
      <c r="I484" s="99"/>
      <c r="J484" s="80"/>
      <c r="O484" s="45"/>
    </row>
    <row r="485" spans="1:15" s="4" customFormat="1" ht="30">
      <c r="A485" s="2"/>
      <c r="B485" s="265" t="s">
        <v>432</v>
      </c>
      <c r="C485" s="32" t="s">
        <v>12</v>
      </c>
      <c r="D485" s="32">
        <v>1</v>
      </c>
      <c r="E485" s="100">
        <v>100</v>
      </c>
      <c r="G485" s="46"/>
      <c r="H485" s="3"/>
      <c r="I485" s="99"/>
      <c r="J485" s="80"/>
      <c r="O485" s="45"/>
    </row>
    <row r="486" spans="1:15" s="4" customFormat="1">
      <c r="A486" s="2"/>
      <c r="B486" s="151" t="s">
        <v>331</v>
      </c>
      <c r="C486" s="32"/>
      <c r="D486" s="32"/>
      <c r="E486" s="299">
        <f>E487</f>
        <v>15</v>
      </c>
      <c r="G486" s="46"/>
      <c r="H486" s="3"/>
      <c r="I486" s="99"/>
      <c r="J486" s="80"/>
      <c r="O486" s="45"/>
    </row>
    <row r="487" spans="1:15" s="4" customFormat="1">
      <c r="A487" s="2"/>
      <c r="B487" s="283" t="s">
        <v>433</v>
      </c>
      <c r="C487" s="32" t="s">
        <v>12</v>
      </c>
      <c r="D487" s="32">
        <v>1</v>
      </c>
      <c r="E487" s="100">
        <v>15</v>
      </c>
      <c r="G487" s="46"/>
      <c r="H487" s="3"/>
      <c r="I487" s="99"/>
      <c r="J487" s="80"/>
      <c r="O487" s="45"/>
    </row>
    <row r="488" spans="1:15" s="4" customFormat="1" ht="15.75" customHeight="1">
      <c r="A488" s="2"/>
      <c r="B488" s="29" t="s">
        <v>67</v>
      </c>
      <c r="C488" s="63" t="s">
        <v>68</v>
      </c>
      <c r="D488" s="32"/>
      <c r="E488" s="177">
        <f>E489</f>
        <v>65</v>
      </c>
      <c r="G488" s="46"/>
      <c r="H488" s="3"/>
      <c r="I488" s="99"/>
      <c r="J488" s="80"/>
      <c r="O488" s="45"/>
    </row>
    <row r="489" spans="1:15" s="4" customFormat="1" ht="15.75" customHeight="1">
      <c r="A489" s="2"/>
      <c r="B489" s="92" t="s">
        <v>137</v>
      </c>
      <c r="C489" s="32"/>
      <c r="D489" s="32"/>
      <c r="E489" s="93">
        <f>SUM(E490:E492)</f>
        <v>65</v>
      </c>
      <c r="G489" s="46"/>
      <c r="H489" s="3"/>
      <c r="I489" s="99"/>
      <c r="J489" s="80"/>
      <c r="O489" s="45"/>
    </row>
    <row r="490" spans="1:15" s="4" customFormat="1" ht="15.75" customHeight="1">
      <c r="A490" s="2"/>
      <c r="B490" s="73" t="s">
        <v>434</v>
      </c>
      <c r="C490" s="32" t="s">
        <v>12</v>
      </c>
      <c r="D490" s="32">
        <v>1</v>
      </c>
      <c r="E490" s="96">
        <f>17+3</f>
        <v>20</v>
      </c>
      <c r="G490" s="46"/>
      <c r="H490" s="3"/>
      <c r="I490" s="99"/>
      <c r="J490" s="80"/>
      <c r="O490" s="45"/>
    </row>
    <row r="491" spans="1:15" s="4" customFormat="1" ht="15.75" customHeight="1">
      <c r="A491" s="2"/>
      <c r="B491" s="71" t="s">
        <v>435</v>
      </c>
      <c r="C491" s="32" t="s">
        <v>12</v>
      </c>
      <c r="D491" s="32">
        <v>1</v>
      </c>
      <c r="E491" s="96">
        <v>9</v>
      </c>
      <c r="G491" s="46"/>
      <c r="H491" s="3"/>
      <c r="I491" s="99"/>
      <c r="J491" s="80"/>
      <c r="O491" s="45"/>
    </row>
    <row r="492" spans="1:15" s="4" customFormat="1" ht="15.75" customHeight="1">
      <c r="A492" s="2"/>
      <c r="B492" s="44" t="s">
        <v>436</v>
      </c>
      <c r="C492" s="32" t="s">
        <v>12</v>
      </c>
      <c r="D492" s="32">
        <v>1</v>
      </c>
      <c r="E492" s="96">
        <v>36</v>
      </c>
      <c r="G492" s="46"/>
      <c r="H492" s="3"/>
      <c r="I492" s="99"/>
      <c r="J492" s="80"/>
      <c r="O492" s="45"/>
    </row>
    <row r="493" spans="1:15" s="4" customFormat="1" ht="15.75" customHeight="1">
      <c r="A493" s="35"/>
      <c r="B493" s="226" t="s">
        <v>417</v>
      </c>
      <c r="C493" s="63" t="s">
        <v>418</v>
      </c>
      <c r="D493" s="63"/>
      <c r="E493" s="178">
        <f>E494+E497</f>
        <v>673.5</v>
      </c>
      <c r="G493" s="46"/>
      <c r="H493" s="3"/>
      <c r="O493" s="45"/>
    </row>
    <row r="494" spans="1:15" s="4" customFormat="1" ht="15.75" customHeight="1">
      <c r="A494" s="2"/>
      <c r="B494" s="209" t="s">
        <v>106</v>
      </c>
      <c r="C494" s="32"/>
      <c r="D494" s="32"/>
      <c r="E494" s="93">
        <f>SUM(E495:E496)</f>
        <v>613.5</v>
      </c>
      <c r="G494" s="46"/>
      <c r="H494" s="120"/>
      <c r="O494" s="45"/>
    </row>
    <row r="495" spans="1:15" s="4" customFormat="1" ht="15.75" customHeight="1">
      <c r="A495" s="2"/>
      <c r="B495" s="44" t="s">
        <v>437</v>
      </c>
      <c r="C495" s="32" t="s">
        <v>12</v>
      </c>
      <c r="D495" s="32">
        <v>1</v>
      </c>
      <c r="E495" s="96">
        <f>370-20+17</f>
        <v>367</v>
      </c>
      <c r="G495" s="46"/>
      <c r="H495" s="3"/>
      <c r="I495" s="80"/>
      <c r="O495" s="45"/>
    </row>
    <row r="496" spans="1:15" s="4" customFormat="1" ht="15.75" customHeight="1">
      <c r="A496" s="2"/>
      <c r="B496" s="44" t="s">
        <v>212</v>
      </c>
      <c r="C496" s="32" t="s">
        <v>12</v>
      </c>
      <c r="D496" s="32">
        <v>1</v>
      </c>
      <c r="E496" s="96">
        <f>100+27-3.5+123</f>
        <v>246.5</v>
      </c>
      <c r="G496" s="46"/>
      <c r="H496" s="3"/>
      <c r="I496" s="80"/>
      <c r="O496" s="45"/>
    </row>
    <row r="497" spans="1:15" s="4" customFormat="1" ht="15.75" customHeight="1">
      <c r="A497" s="2"/>
      <c r="B497" s="309" t="s">
        <v>213</v>
      </c>
      <c r="C497" s="32"/>
      <c r="D497" s="32"/>
      <c r="E497" s="303">
        <f>E498</f>
        <v>60</v>
      </c>
      <c r="G497" s="46"/>
      <c r="H497" s="3"/>
      <c r="I497" s="80"/>
      <c r="O497" s="45"/>
    </row>
    <row r="498" spans="1:15" s="4" customFormat="1" ht="15.75" customHeight="1">
      <c r="A498" s="2"/>
      <c r="B498" s="144" t="s">
        <v>214</v>
      </c>
      <c r="C498" s="32" t="s">
        <v>12</v>
      </c>
      <c r="D498" s="32">
        <v>1</v>
      </c>
      <c r="E498" s="96">
        <v>60</v>
      </c>
      <c r="G498" s="46"/>
      <c r="H498" s="3"/>
      <c r="I498" s="80"/>
      <c r="O498" s="45"/>
    </row>
    <row r="499" spans="1:15" s="4" customFormat="1">
      <c r="A499" s="329" t="s">
        <v>438</v>
      </c>
      <c r="B499" s="330"/>
      <c r="C499" s="330"/>
      <c r="D499" s="330"/>
      <c r="E499" s="34">
        <f>E510+E500+E506+E502</f>
        <v>27100</v>
      </c>
      <c r="G499" s="46"/>
      <c r="H499" s="3"/>
      <c r="J499" s="20"/>
      <c r="O499" s="45"/>
    </row>
    <row r="500" spans="1:15" s="4" customFormat="1">
      <c r="A500" s="274"/>
      <c r="B500" s="52" t="s">
        <v>439</v>
      </c>
      <c r="C500" s="52"/>
      <c r="D500" s="52"/>
      <c r="E500" s="53">
        <f>E501</f>
        <v>5926</v>
      </c>
      <c r="G500" s="46"/>
      <c r="H500" s="3"/>
      <c r="J500" s="20"/>
      <c r="O500" s="45"/>
    </row>
    <row r="501" spans="1:15" s="4" customFormat="1" ht="31.5">
      <c r="A501" s="274"/>
      <c r="B501" s="44" t="s">
        <v>440</v>
      </c>
      <c r="C501" s="44"/>
      <c r="D501" s="44"/>
      <c r="E501" s="144">
        <v>5926</v>
      </c>
      <c r="G501" s="46"/>
      <c r="H501" s="3"/>
      <c r="J501" s="20"/>
      <c r="O501" s="45"/>
    </row>
    <row r="502" spans="1:15" s="4" customFormat="1">
      <c r="A502" s="274"/>
      <c r="B502" s="138" t="s">
        <v>441</v>
      </c>
      <c r="C502" s="138"/>
      <c r="D502" s="138"/>
      <c r="E502" s="302">
        <f>E503</f>
        <v>63</v>
      </c>
      <c r="G502" s="46"/>
      <c r="H502" s="3"/>
      <c r="J502" s="20"/>
      <c r="O502" s="45"/>
    </row>
    <row r="503" spans="1:15" s="4" customFormat="1">
      <c r="A503" s="274"/>
      <c r="B503" s="316" t="s">
        <v>442</v>
      </c>
      <c r="C503" s="316"/>
      <c r="D503" s="316"/>
      <c r="E503" s="302">
        <f>SUM(E504:E505)</f>
        <v>63</v>
      </c>
      <c r="G503" s="46"/>
      <c r="H503" s="3"/>
      <c r="J503" s="20"/>
      <c r="O503" s="45"/>
    </row>
    <row r="504" spans="1:15" s="4" customFormat="1" ht="31.5">
      <c r="A504" s="274"/>
      <c r="B504" s="317" t="s">
        <v>443</v>
      </c>
      <c r="C504" s="44"/>
      <c r="D504" s="44"/>
      <c r="E504" s="144">
        <v>48</v>
      </c>
      <c r="G504" s="46"/>
      <c r="H504" s="3"/>
      <c r="J504" s="20"/>
      <c r="O504" s="45"/>
    </row>
    <row r="505" spans="1:15" s="4" customFormat="1" ht="31.5">
      <c r="A505" s="274"/>
      <c r="B505" s="77" t="s">
        <v>444</v>
      </c>
      <c r="C505" s="44"/>
      <c r="D505" s="44"/>
      <c r="E505" s="144">
        <v>15</v>
      </c>
      <c r="G505" s="46"/>
      <c r="H505" s="3"/>
      <c r="J505" s="20"/>
      <c r="O505" s="45"/>
    </row>
    <row r="506" spans="1:15" s="4" customFormat="1">
      <c r="A506" s="274"/>
      <c r="B506" s="52" t="s">
        <v>445</v>
      </c>
      <c r="C506" s="52"/>
      <c r="D506" s="52"/>
      <c r="E506" s="53">
        <f>E507</f>
        <v>21103</v>
      </c>
      <c r="G506" s="46"/>
      <c r="H506" s="3"/>
      <c r="J506" s="20"/>
      <c r="O506" s="45"/>
    </row>
    <row r="507" spans="1:15" s="4" customFormat="1">
      <c r="A507" s="274"/>
      <c r="B507" s="282" t="s">
        <v>321</v>
      </c>
      <c r="C507" s="44"/>
      <c r="D507" s="44"/>
      <c r="E507" s="144">
        <f>E508</f>
        <v>21103</v>
      </c>
      <c r="G507" s="46"/>
      <c r="H507" s="3"/>
      <c r="J507" s="20"/>
      <c r="O507" s="45"/>
    </row>
    <row r="508" spans="1:15" s="4" customFormat="1">
      <c r="A508" s="274"/>
      <c r="B508" s="300" t="s">
        <v>446</v>
      </c>
      <c r="C508" s="44"/>
      <c r="D508" s="44"/>
      <c r="E508" s="144">
        <f>E509</f>
        <v>21103</v>
      </c>
      <c r="G508" s="46"/>
      <c r="H508" s="3"/>
      <c r="J508" s="20"/>
      <c r="O508" s="45"/>
    </row>
    <row r="509" spans="1:15" s="4" customFormat="1" ht="31.5">
      <c r="A509" s="274"/>
      <c r="B509" s="44" t="s">
        <v>447</v>
      </c>
      <c r="C509" s="44"/>
      <c r="D509" s="44"/>
      <c r="E509" s="144">
        <v>21103</v>
      </c>
      <c r="G509" s="46"/>
      <c r="H509" s="3"/>
      <c r="J509" s="20"/>
      <c r="O509" s="45"/>
    </row>
    <row r="510" spans="1:15" s="4" customFormat="1" ht="15.75" customHeight="1">
      <c r="A510" s="274"/>
      <c r="B510" s="52" t="s">
        <v>448</v>
      </c>
      <c r="C510" s="52"/>
      <c r="D510" s="52"/>
      <c r="E510" s="53">
        <f>E511</f>
        <v>8</v>
      </c>
      <c r="G510" s="46"/>
      <c r="H510" s="3"/>
      <c r="I510" s="20"/>
      <c r="O510" s="45"/>
    </row>
    <row r="511" spans="1:15" s="4" customFormat="1" ht="15.75" customHeight="1">
      <c r="A511" s="274"/>
      <c r="B511" s="301" t="s">
        <v>449</v>
      </c>
      <c r="C511" s="32"/>
      <c r="D511" s="43"/>
      <c r="E511" s="48">
        <f>E512</f>
        <v>8</v>
      </c>
      <c r="G511" s="51"/>
      <c r="H511" s="3"/>
      <c r="I511" s="20"/>
      <c r="O511" s="45"/>
    </row>
    <row r="512" spans="1:15" s="4" customFormat="1" ht="15.75" customHeight="1">
      <c r="A512" s="274"/>
      <c r="B512" s="54" t="s">
        <v>450</v>
      </c>
      <c r="C512" s="32"/>
      <c r="D512" s="43"/>
      <c r="E512" s="111">
        <f>E513</f>
        <v>8</v>
      </c>
      <c r="G512" s="51"/>
      <c r="H512" s="3"/>
      <c r="I512" s="20"/>
      <c r="O512" s="45"/>
    </row>
    <row r="513" spans="1:15" s="4" customFormat="1" ht="15.75" customHeight="1">
      <c r="A513" s="274"/>
      <c r="B513" s="86" t="s">
        <v>451</v>
      </c>
      <c r="C513" s="32"/>
      <c r="D513" s="43"/>
      <c r="E513" s="111">
        <v>8</v>
      </c>
      <c r="G513" s="51"/>
      <c r="H513" s="3"/>
      <c r="I513" s="20"/>
      <c r="O513" s="45"/>
    </row>
    <row r="514" spans="1:15" s="4" customFormat="1" ht="37.5" customHeight="1">
      <c r="A514" s="329" t="s">
        <v>452</v>
      </c>
      <c r="B514" s="330" t="s">
        <v>453</v>
      </c>
      <c r="C514" s="330"/>
      <c r="D514" s="330"/>
      <c r="E514" s="34">
        <f>E518+E515</f>
        <v>40042</v>
      </c>
      <c r="G514" s="51"/>
      <c r="H514" s="3"/>
      <c r="O514" s="45"/>
    </row>
    <row r="515" spans="1:15" s="4" customFormat="1" ht="15" customHeight="1">
      <c r="A515" s="2"/>
      <c r="B515" s="141" t="s">
        <v>439</v>
      </c>
      <c r="C515" s="32"/>
      <c r="D515" s="49"/>
      <c r="E515" s="168">
        <f>E516+E517</f>
        <v>30523</v>
      </c>
      <c r="G515" s="148"/>
      <c r="H515" s="3"/>
      <c r="O515" s="45"/>
    </row>
    <row r="516" spans="1:15" s="4" customFormat="1" ht="47.25">
      <c r="A516" s="331"/>
      <c r="B516" s="44" t="s">
        <v>454</v>
      </c>
      <c r="C516" s="32"/>
      <c r="D516" s="49"/>
      <c r="E516" s="50">
        <v>1081</v>
      </c>
      <c r="G516" s="51"/>
      <c r="H516" s="3"/>
      <c r="O516" s="45"/>
    </row>
    <row r="517" spans="1:15" s="4" customFormat="1" ht="15" customHeight="1">
      <c r="A517" s="331"/>
      <c r="B517" s="44" t="s">
        <v>455</v>
      </c>
      <c r="C517" s="32"/>
      <c r="D517" s="49"/>
      <c r="E517" s="50">
        <v>29442</v>
      </c>
      <c r="G517" s="51"/>
      <c r="H517" s="3"/>
      <c r="O517" s="45"/>
    </row>
    <row r="518" spans="1:15" s="4" customFormat="1" ht="15" customHeight="1">
      <c r="A518" s="331"/>
      <c r="B518" s="112" t="s">
        <v>388</v>
      </c>
      <c r="C518" s="222" t="s">
        <v>218</v>
      </c>
      <c r="D518" s="113"/>
      <c r="E518" s="48">
        <f>E519+E524+E522</f>
        <v>9519</v>
      </c>
      <c r="G518" s="51"/>
      <c r="H518" s="3"/>
      <c r="O518" s="45"/>
    </row>
    <row r="519" spans="1:15" s="4" customFormat="1" ht="15" customHeight="1">
      <c r="A519" s="331"/>
      <c r="B519" s="183" t="s">
        <v>219</v>
      </c>
      <c r="C519" s="32"/>
      <c r="D519" s="79"/>
      <c r="E519" s="48">
        <f>E520+E521</f>
        <v>3714</v>
      </c>
      <c r="G519" s="51"/>
      <c r="H519" s="3"/>
      <c r="O519" s="45"/>
    </row>
    <row r="520" spans="1:15" s="4" customFormat="1" ht="15" customHeight="1">
      <c r="A520" s="331"/>
      <c r="B520" s="145" t="s">
        <v>456</v>
      </c>
      <c r="C520" s="32" t="s">
        <v>12</v>
      </c>
      <c r="D520" s="49">
        <v>1</v>
      </c>
      <c r="E520" s="50">
        <v>41</v>
      </c>
      <c r="G520" s="51"/>
      <c r="H520" s="3"/>
      <c r="O520" s="45"/>
    </row>
    <row r="521" spans="1:15" s="4" customFormat="1" ht="15" customHeight="1">
      <c r="A521" s="331"/>
      <c r="B521" s="275" t="s">
        <v>457</v>
      </c>
      <c r="C521" s="32" t="s">
        <v>12</v>
      </c>
      <c r="D521" s="49">
        <v>1</v>
      </c>
      <c r="E521" s="50">
        <v>3673</v>
      </c>
      <c r="G521" s="51"/>
      <c r="H521" s="3"/>
      <c r="O521" s="45"/>
    </row>
    <row r="522" spans="1:15" s="4" customFormat="1" ht="15" customHeight="1">
      <c r="A522" s="331"/>
      <c r="B522" s="183" t="s">
        <v>279</v>
      </c>
      <c r="C522" s="32"/>
      <c r="D522" s="43"/>
      <c r="E522" s="184">
        <f>E523</f>
        <v>2620</v>
      </c>
      <c r="G522" s="51"/>
      <c r="H522" s="3"/>
      <c r="O522" s="45"/>
    </row>
    <row r="523" spans="1:15" s="4" customFormat="1" ht="31.5">
      <c r="A523" s="331"/>
      <c r="B523" s="44" t="s">
        <v>458</v>
      </c>
      <c r="C523" s="32" t="s">
        <v>12</v>
      </c>
      <c r="D523" s="49">
        <v>1</v>
      </c>
      <c r="E523" s="50">
        <v>2620</v>
      </c>
      <c r="G523" s="51"/>
      <c r="H523" s="3"/>
      <c r="O523" s="45"/>
    </row>
    <row r="524" spans="1:15" s="4" customFormat="1" ht="15" customHeight="1">
      <c r="A524" s="331"/>
      <c r="B524" s="183" t="s">
        <v>326</v>
      </c>
      <c r="C524" s="32"/>
      <c r="D524" s="43"/>
      <c r="E524" s="48">
        <f>E525+E526</f>
        <v>3185</v>
      </c>
      <c r="G524" s="148"/>
      <c r="H524" s="3"/>
      <c r="O524" s="45"/>
    </row>
    <row r="525" spans="1:15" s="4" customFormat="1" ht="15" customHeight="1">
      <c r="A525" s="331"/>
      <c r="B525" s="109" t="s">
        <v>459</v>
      </c>
      <c r="C525" s="32" t="s">
        <v>12</v>
      </c>
      <c r="D525" s="49">
        <v>1</v>
      </c>
      <c r="E525" s="96">
        <v>1773</v>
      </c>
      <c r="G525" s="51"/>
      <c r="H525" s="3"/>
      <c r="O525" s="45"/>
    </row>
    <row r="526" spans="1:15" s="4" customFormat="1" ht="31.5">
      <c r="A526" s="331"/>
      <c r="B526" s="110" t="s">
        <v>460</v>
      </c>
      <c r="C526" s="32" t="s">
        <v>12</v>
      </c>
      <c r="D526" s="43">
        <v>1</v>
      </c>
      <c r="E526" s="111">
        <v>1412</v>
      </c>
      <c r="G526" s="51"/>
      <c r="H526" s="3"/>
      <c r="O526" s="45"/>
    </row>
    <row r="527" spans="1:15" s="4" customFormat="1" ht="15" customHeight="1">
      <c r="A527" s="35"/>
      <c r="B527" s="276"/>
      <c r="C527" s="6"/>
      <c r="D527" s="108"/>
      <c r="E527" s="179"/>
      <c r="G527" s="51"/>
      <c r="H527" s="3"/>
      <c r="O527" s="45"/>
    </row>
    <row r="528" spans="1:15" s="4" customFormat="1">
      <c r="A528" s="35"/>
      <c r="B528" s="277"/>
      <c r="C528" s="42"/>
      <c r="D528" s="42"/>
      <c r="E528" s="42"/>
      <c r="G528" s="278"/>
      <c r="H528" s="3"/>
      <c r="O528" s="45"/>
    </row>
    <row r="529" spans="1:61" s="4" customFormat="1">
      <c r="A529" s="35"/>
      <c r="B529" s="324" t="s">
        <v>461</v>
      </c>
      <c r="C529" s="324"/>
      <c r="D529" s="324"/>
      <c r="E529" s="324"/>
      <c r="G529" s="278"/>
      <c r="H529" s="3"/>
      <c r="O529" s="45"/>
    </row>
    <row r="530" spans="1:61" s="4" customFormat="1">
      <c r="A530" s="35"/>
      <c r="B530" s="324" t="s">
        <v>462</v>
      </c>
      <c r="C530" s="324"/>
      <c r="D530" s="324"/>
      <c r="E530" s="324"/>
      <c r="F530" s="42"/>
      <c r="G530" s="278"/>
      <c r="H530" s="3"/>
      <c r="O530" s="45"/>
    </row>
    <row r="531" spans="1:61" s="4" customFormat="1">
      <c r="A531" s="35"/>
      <c r="B531" s="40"/>
      <c r="C531" s="40"/>
      <c r="D531" s="40"/>
      <c r="E531" s="40"/>
      <c r="F531" s="42"/>
      <c r="G531" s="278"/>
      <c r="H531" s="3"/>
      <c r="O531" s="45"/>
    </row>
    <row r="532" spans="1:61" s="4" customFormat="1">
      <c r="A532" s="35"/>
      <c r="B532" s="40"/>
      <c r="C532" s="40"/>
      <c r="D532" s="40"/>
      <c r="E532" s="40"/>
      <c r="F532" s="42"/>
      <c r="G532" s="278"/>
      <c r="H532" s="3"/>
      <c r="O532" s="45"/>
    </row>
    <row r="533" spans="1:61" s="4" customFormat="1">
      <c r="A533" s="35"/>
      <c r="B533" s="41"/>
      <c r="C533" s="324" t="s">
        <v>463</v>
      </c>
      <c r="D533" s="324"/>
      <c r="E533" s="324"/>
      <c r="F533" s="42"/>
      <c r="G533" s="51"/>
      <c r="H533" s="3"/>
      <c r="O533" s="45"/>
    </row>
    <row r="534" spans="1:61" s="4" customFormat="1">
      <c r="A534" s="35"/>
      <c r="B534" s="42"/>
      <c r="C534" s="324" t="s">
        <v>464</v>
      </c>
      <c r="D534" s="324"/>
      <c r="E534" s="324"/>
      <c r="F534" s="41"/>
      <c r="G534" s="51"/>
      <c r="H534" s="3"/>
      <c r="J534" s="41"/>
      <c r="O534" s="45"/>
    </row>
    <row r="535" spans="1:61" s="41" customFormat="1">
      <c r="C535" s="35"/>
      <c r="D535" s="5"/>
      <c r="E535" s="35"/>
      <c r="G535" s="279"/>
      <c r="H535" s="3"/>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row>
    <row r="536" spans="1:61" s="41" customFormat="1">
      <c r="D536" s="5"/>
      <c r="E536" s="40" t="s">
        <v>465</v>
      </c>
      <c r="G536" s="279"/>
    </row>
    <row r="537" spans="1:61" s="35" customFormat="1">
      <c r="A537" s="41"/>
      <c r="C537" s="5"/>
      <c r="E537" s="40" t="s">
        <v>466</v>
      </c>
      <c r="G537" s="279"/>
      <c r="H537" s="3"/>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row>
    <row r="538" spans="1:61" s="35" customFormat="1">
      <c r="A538" s="41"/>
      <c r="C538" s="5"/>
      <c r="E538" s="40" t="s">
        <v>467</v>
      </c>
      <c r="G538" s="279"/>
      <c r="H538" s="3"/>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row>
    <row r="539" spans="1:61" s="35" customFormat="1">
      <c r="A539" s="41"/>
      <c r="B539" s="187" t="s">
        <v>468</v>
      </c>
      <c r="C539" s="5"/>
      <c r="D539" s="6"/>
      <c r="G539" s="279"/>
      <c r="H539" s="3"/>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row>
    <row r="540" spans="1:61" s="41" customFormat="1">
      <c r="B540" s="188" t="s">
        <v>469</v>
      </c>
      <c r="C540" s="5"/>
      <c r="D540" s="6"/>
      <c r="F540" s="35"/>
      <c r="G540" s="279"/>
      <c r="H540" s="3"/>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row>
    <row r="541" spans="1:61" s="41" customFormat="1">
      <c r="C541" s="5"/>
      <c r="D541" s="6"/>
      <c r="F541" s="35"/>
      <c r="G541" s="279"/>
      <c r="H541" s="3"/>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row>
    <row r="543" spans="1:61" s="185" customFormat="1">
      <c r="A543" s="47"/>
      <c r="D543" s="37"/>
      <c r="E543" s="36"/>
      <c r="F543" s="36"/>
      <c r="G543" s="186"/>
      <c r="H543" s="38"/>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row>
  </sheetData>
  <autoFilter ref="A6:BI526" xr:uid="{00000000-0009-0000-0000-000000000000}"/>
  <mergeCells count="21">
    <mergeCell ref="A422:D422"/>
    <mergeCell ref="C2:F2"/>
    <mergeCell ref="A3:J3"/>
    <mergeCell ref="A4:F4"/>
    <mergeCell ref="H7:J7"/>
    <mergeCell ref="A10:B10"/>
    <mergeCell ref="A111:C111"/>
    <mergeCell ref="G149:I149"/>
    <mergeCell ref="G150:I150"/>
    <mergeCell ref="A181:C181"/>
    <mergeCell ref="A185:D185"/>
    <mergeCell ref="C238:D238"/>
    <mergeCell ref="B530:E530"/>
    <mergeCell ref="C533:E533"/>
    <mergeCell ref="C534:E534"/>
    <mergeCell ref="A466:C466"/>
    <mergeCell ref="A468:D468"/>
    <mergeCell ref="A499:D499"/>
    <mergeCell ref="A514:D514"/>
    <mergeCell ref="A516:A526"/>
    <mergeCell ref="B529:E529"/>
  </mergeCells>
  <pageMargins left="0.78740157480314965" right="0.19685039370078741" top="0.11811023622047245" bottom="0.15748031496062992" header="0.11811023622047245" footer="0.15748031496062992"/>
  <pageSetup paperSize="9" scale="81" fitToHeight="0" orientation="landscape" r:id="rId1"/>
  <headerFooter alignWithMargins="0">
    <oddHeader>&amp;R
&amp;D</oddHeader>
    <oddFooter>Page &amp;P</oddFooter>
  </headerFooter>
  <rowBreaks count="17" manualBreakCount="17">
    <brk id="34" max="60" man="1"/>
    <brk id="73" max="60" man="1"/>
    <brk id="110" max="60" man="1"/>
    <brk id="124" max="60" man="1"/>
    <brk id="149" max="60" man="1"/>
    <brk id="172" max="60" man="1"/>
    <brk id="184" max="60" man="1"/>
    <brk id="218" max="60" man="1"/>
    <brk id="255" max="60" man="1"/>
    <brk id="291" max="60" man="1"/>
    <brk id="331" max="60" man="1"/>
    <brk id="365" max="60" man="1"/>
    <brk id="402" max="60" man="1"/>
    <brk id="434" max="60" man="1"/>
    <brk id="453" max="60" man="1"/>
    <brk id="482" max="60" man="1"/>
    <brk id="513" max="60" man="1"/>
  </rowBreaks>
  <colBreaks count="1" manualBreakCount="1">
    <brk id="5" max="54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1FB3F0-69C9-48D6-BAC3-57A72CC3230E}"/>
</file>

<file path=customXml/itemProps2.xml><?xml version="1.0" encoding="utf-8"?>
<ds:datastoreItem xmlns:ds="http://schemas.openxmlformats.org/officeDocument/2006/customXml" ds:itemID="{CF134519-DFB3-4609-B712-1AD71723CF48}"/>
</file>

<file path=customXml/itemProps3.xml><?xml version="1.0" encoding="utf-8"?>
<ds:datastoreItem xmlns:ds="http://schemas.openxmlformats.org/officeDocument/2006/customXml" ds:itemID="{8930291B-2121-48F3-B991-C13742BCB0E8}"/>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sabinab</dc:creator>
  <cp:keywords/>
  <dc:description/>
  <cp:lastModifiedBy/>
  <cp:revision/>
  <dcterms:created xsi:type="dcterms:W3CDTF">2021-05-14T09:23:02Z</dcterms:created>
  <dcterms:modified xsi:type="dcterms:W3CDTF">2025-12-18T18:40:52Z</dcterms:modified>
  <cp:category/>
  <cp:contentStatus/>
</cp:coreProperties>
</file>