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"/>
    </mc:Choice>
  </mc:AlternateContent>
  <xr:revisionPtr revIDLastSave="0" documentId="8_{74350917-CE55-4ED3-9A1F-B3126B438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instituţii-ven 17 decemb" sheetId="393" r:id="rId1"/>
    <sheet name="10 - inst. -chelt 17 decemb" sheetId="394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17 decemb'!$14:$17</definedName>
    <definedName name="_xlnm.Print_Titles" localSheetId="0">'10-instituţii-ven 17 decemb'!$14:$15</definedName>
    <definedName name="_xlnm.Print_Area" localSheetId="1">'10 - inst. -chelt 17 decemb'!$A$1:$N$1791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7" i="394" l="1"/>
  <c r="L887" i="394"/>
  <c r="M887" i="394"/>
  <c r="K1382" i="394"/>
  <c r="L1382" i="394"/>
  <c r="M1382" i="394"/>
  <c r="K1773" i="394"/>
  <c r="L1773" i="394"/>
  <c r="M1773" i="394"/>
  <c r="J977" i="394"/>
  <c r="J976" i="394"/>
  <c r="J211" i="394"/>
  <c r="J210" i="394"/>
  <c r="J1037" i="394"/>
  <c r="J1036" i="394" s="1"/>
  <c r="J1034" i="394"/>
  <c r="H1773" i="394"/>
  <c r="I1773" i="394"/>
  <c r="J1773" i="394"/>
  <c r="G1773" i="394"/>
  <c r="H1382" i="394"/>
  <c r="I1382" i="394"/>
  <c r="G1382" i="394"/>
  <c r="H887" i="394"/>
  <c r="I887" i="394"/>
  <c r="G887" i="394"/>
  <c r="J1686" i="394"/>
  <c r="J1668" i="394"/>
  <c r="J1609" i="394"/>
  <c r="J1596" i="394"/>
  <c r="J1592" i="394" s="1"/>
  <c r="J1594" i="394"/>
  <c r="J1537" i="394"/>
  <c r="J1522" i="394"/>
  <c r="J1521" i="394"/>
  <c r="E1521" i="394" s="1"/>
  <c r="J1188" i="394"/>
  <c r="J1182" i="394"/>
  <c r="J1125" i="394"/>
  <c r="J1124" i="394"/>
  <c r="J1106" i="394"/>
  <c r="J1046" i="394"/>
  <c r="J616" i="394"/>
  <c r="J598" i="394"/>
  <c r="J554" i="394"/>
  <c r="J496" i="394"/>
  <c r="J495" i="394"/>
  <c r="J475" i="394"/>
  <c r="J462" i="394"/>
  <c r="J460" i="394"/>
  <c r="J350" i="394"/>
  <c r="J339" i="394"/>
  <c r="J324" i="394"/>
  <c r="J323" i="394"/>
  <c r="J268" i="394"/>
  <c r="E1772" i="394"/>
  <c r="E1771" i="394"/>
  <c r="E1770" i="394"/>
  <c r="E1769" i="394"/>
  <c r="E1768" i="394"/>
  <c r="E1767" i="394"/>
  <c r="E1766" i="394"/>
  <c r="E1765" i="394"/>
  <c r="E1764" i="394"/>
  <c r="E1763" i="394"/>
  <c r="E1762" i="394"/>
  <c r="E1761" i="394"/>
  <c r="J1760" i="394"/>
  <c r="I1760" i="394"/>
  <c r="H1760" i="394"/>
  <c r="G1760" i="394"/>
  <c r="F1760" i="394"/>
  <c r="E1760" i="394"/>
  <c r="E1759" i="394" s="1"/>
  <c r="E1758" i="394" s="1"/>
  <c r="E1752" i="394" s="1"/>
  <c r="J1759" i="394"/>
  <c r="J1758" i="394" s="1"/>
  <c r="J1752" i="394" s="1"/>
  <c r="I1759" i="394"/>
  <c r="I1758" i="394" s="1"/>
  <c r="I1752" i="394" s="1"/>
  <c r="H1759" i="394"/>
  <c r="H1758" i="394" s="1"/>
  <c r="H1752" i="394" s="1"/>
  <c r="G1759" i="394"/>
  <c r="F1759" i="394"/>
  <c r="F1758" i="394" s="1"/>
  <c r="F1752" i="394" s="1"/>
  <c r="G1758" i="394"/>
  <c r="G1752" i="394" s="1"/>
  <c r="E1757" i="394"/>
  <c r="E1756" i="394"/>
  <c r="E1755" i="394"/>
  <c r="E1754" i="394"/>
  <c r="E1753" i="394"/>
  <c r="E1751" i="394"/>
  <c r="E1750" i="394"/>
  <c r="M1749" i="394"/>
  <c r="L1749" i="394"/>
  <c r="K1749" i="394"/>
  <c r="J1749" i="394"/>
  <c r="I1749" i="394"/>
  <c r="H1749" i="394"/>
  <c r="G1749" i="394"/>
  <c r="F1749" i="394"/>
  <c r="E1749" i="394"/>
  <c r="E1748" i="394"/>
  <c r="E1747" i="394"/>
  <c r="M1746" i="394"/>
  <c r="L1746" i="394"/>
  <c r="K1746" i="394"/>
  <c r="J1746" i="394"/>
  <c r="I1746" i="394"/>
  <c r="I1745" i="394" s="1"/>
  <c r="I1734" i="394" s="1"/>
  <c r="H1746" i="394"/>
  <c r="G1746" i="394"/>
  <c r="F1746" i="394"/>
  <c r="M1745" i="394"/>
  <c r="L1745" i="394"/>
  <c r="K1745" i="394"/>
  <c r="J1745" i="394"/>
  <c r="G1745" i="394"/>
  <c r="F1745" i="394"/>
  <c r="E1744" i="394"/>
  <c r="E1743" i="394"/>
  <c r="E1742" i="394"/>
  <c r="M1741" i="394"/>
  <c r="L1741" i="394"/>
  <c r="L1735" i="394" s="1"/>
  <c r="L1734" i="394" s="1"/>
  <c r="K1741" i="394"/>
  <c r="J1741" i="394"/>
  <c r="I1741" i="394"/>
  <c r="I1735" i="394" s="1"/>
  <c r="H1741" i="394"/>
  <c r="H1735" i="394" s="1"/>
  <c r="G1741" i="394"/>
  <c r="G1735" i="394" s="1"/>
  <c r="F1741" i="394"/>
  <c r="E1741" i="394"/>
  <c r="E1740" i="394"/>
  <c r="E1739" i="394"/>
  <c r="E1738" i="394"/>
  <c r="E1737" i="394"/>
  <c r="M1736" i="394"/>
  <c r="L1736" i="394"/>
  <c r="K1736" i="394"/>
  <c r="K1735" i="394" s="1"/>
  <c r="J1736" i="394"/>
  <c r="J1735" i="394" s="1"/>
  <c r="I1736" i="394"/>
  <c r="H1736" i="394"/>
  <c r="G1736" i="394"/>
  <c r="F1736" i="394"/>
  <c r="F1735" i="394" s="1"/>
  <c r="F1734" i="394" s="1"/>
  <c r="E1736" i="394"/>
  <c r="M1735" i="394"/>
  <c r="M1734" i="394" s="1"/>
  <c r="E1735" i="394"/>
  <c r="K1734" i="394"/>
  <c r="J1734" i="394"/>
  <c r="G1734" i="394"/>
  <c r="E1733" i="394"/>
  <c r="E1732" i="394"/>
  <c r="E1731" i="394"/>
  <c r="E1730" i="394"/>
  <c r="E1729" i="394"/>
  <c r="E1728" i="394"/>
  <c r="E1727" i="394"/>
  <c r="E1726" i="394"/>
  <c r="E1725" i="394"/>
  <c r="E1724" i="394"/>
  <c r="E1723" i="394"/>
  <c r="E1722" i="394"/>
  <c r="M1721" i="394"/>
  <c r="L1721" i="394"/>
  <c r="K1721" i="394"/>
  <c r="J1721" i="394"/>
  <c r="I1721" i="394"/>
  <c r="H1721" i="394"/>
  <c r="G1721" i="394"/>
  <c r="F1721" i="394"/>
  <c r="E1721" i="394"/>
  <c r="E1720" i="394"/>
  <c r="E1719" i="394"/>
  <c r="E1718" i="394"/>
  <c r="E1717" i="394"/>
  <c r="E1716" i="394"/>
  <c r="E1715" i="394"/>
  <c r="E1714" i="394"/>
  <c r="E1713" i="394"/>
  <c r="E1712" i="394"/>
  <c r="E1711" i="394"/>
  <c r="E1710" i="394"/>
  <c r="J1709" i="394"/>
  <c r="J1708" i="394" s="1"/>
  <c r="I1709" i="394"/>
  <c r="I1708" i="394" s="1"/>
  <c r="H1709" i="394"/>
  <c r="H1708" i="394" s="1"/>
  <c r="G1709" i="394"/>
  <c r="F1709" i="394"/>
  <c r="M1708" i="394"/>
  <c r="L1708" i="394"/>
  <c r="K1708" i="394"/>
  <c r="F1708" i="394"/>
  <c r="E1707" i="394"/>
  <c r="E1706" i="394"/>
  <c r="E1705" i="394"/>
  <c r="E1704" i="394"/>
  <c r="E1703" i="394"/>
  <c r="E1702" i="394"/>
  <c r="E1701" i="394"/>
  <c r="E1700" i="394"/>
  <c r="E1699" i="394"/>
  <c r="J1698" i="394"/>
  <c r="I1698" i="394"/>
  <c r="H1698" i="394"/>
  <c r="H1697" i="394" s="1"/>
  <c r="G1698" i="394"/>
  <c r="F1698" i="394"/>
  <c r="F1697" i="394" s="1"/>
  <c r="M1697" i="394"/>
  <c r="L1697" i="394"/>
  <c r="K1697" i="394"/>
  <c r="K1695" i="394" s="1"/>
  <c r="K1694" i="394" s="1"/>
  <c r="K1692" i="394" s="1"/>
  <c r="J1697" i="394"/>
  <c r="I1697" i="394"/>
  <c r="E1693" i="394"/>
  <c r="E1691" i="394"/>
  <c r="E1690" i="394"/>
  <c r="M1689" i="394"/>
  <c r="L1689" i="394"/>
  <c r="K1689" i="394"/>
  <c r="J1689" i="394"/>
  <c r="I1689" i="394"/>
  <c r="H1689" i="394"/>
  <c r="G1689" i="394"/>
  <c r="E1689" i="394" s="1"/>
  <c r="F1689" i="394"/>
  <c r="E1688" i="394"/>
  <c r="E1687" i="394"/>
  <c r="E1685" i="394"/>
  <c r="E1684" i="394"/>
  <c r="M1683" i="394"/>
  <c r="M1681" i="394" s="1"/>
  <c r="M1625" i="394" s="1"/>
  <c r="M1624" i="394" s="1"/>
  <c r="L1683" i="394"/>
  <c r="L1681" i="394" s="1"/>
  <c r="L1625" i="394" s="1"/>
  <c r="K1683" i="394"/>
  <c r="J1683" i="394"/>
  <c r="I1683" i="394"/>
  <c r="E1683" i="394" s="1"/>
  <c r="H1683" i="394"/>
  <c r="G1683" i="394"/>
  <c r="F1683" i="394"/>
  <c r="E1682" i="394"/>
  <c r="K1681" i="394"/>
  <c r="K1625" i="394" s="1"/>
  <c r="I1681" i="394"/>
  <c r="H1681" i="394"/>
  <c r="H1624" i="394" s="1"/>
  <c r="G1681" i="394"/>
  <c r="F1681" i="394"/>
  <c r="E1680" i="394"/>
  <c r="M1679" i="394"/>
  <c r="L1679" i="394"/>
  <c r="K1679" i="394"/>
  <c r="J1679" i="394"/>
  <c r="I1679" i="394"/>
  <c r="H1679" i="394"/>
  <c r="G1679" i="394"/>
  <c r="F1679" i="394"/>
  <c r="E1679" i="394"/>
  <c r="E1678" i="394"/>
  <c r="E1677" i="394"/>
  <c r="M1676" i="394"/>
  <c r="L1676" i="394"/>
  <c r="L1675" i="394" s="1"/>
  <c r="K1676" i="394"/>
  <c r="K1675" i="394" s="1"/>
  <c r="F1676" i="394"/>
  <c r="F1675" i="394" s="1"/>
  <c r="E1676" i="394"/>
  <c r="M1675" i="394"/>
  <c r="E1675" i="394"/>
  <c r="E1674" i="394"/>
  <c r="E1673" i="394"/>
  <c r="E1672" i="394"/>
  <c r="F1671" i="394"/>
  <c r="E1671" i="394"/>
  <c r="J1670" i="394"/>
  <c r="E1670" i="394"/>
  <c r="E1669" i="394"/>
  <c r="E1668" i="394"/>
  <c r="E1667" i="394"/>
  <c r="J1666" i="394"/>
  <c r="J1665" i="394" s="1"/>
  <c r="E1665" i="394" s="1"/>
  <c r="I1666" i="394"/>
  <c r="I1665" i="394" s="1"/>
  <c r="H1666" i="394"/>
  <c r="H1665" i="394" s="1"/>
  <c r="G1666" i="394"/>
  <c r="F1666" i="394"/>
  <c r="G1665" i="394"/>
  <c r="F1665" i="394"/>
  <c r="F1664" i="394" s="1"/>
  <c r="F1625" i="394" s="1"/>
  <c r="F1624" i="394" s="1"/>
  <c r="M1664" i="394"/>
  <c r="L1664" i="394"/>
  <c r="K1664" i="394"/>
  <c r="J1664" i="394"/>
  <c r="I1664" i="394"/>
  <c r="H1664" i="394"/>
  <c r="G1664" i="394"/>
  <c r="E1663" i="394"/>
  <c r="E1662" i="394"/>
  <c r="E1661" i="394"/>
  <c r="E1660" i="394"/>
  <c r="E1659" i="394"/>
  <c r="E1658" i="394"/>
  <c r="E1657" i="394"/>
  <c r="E1656" i="394"/>
  <c r="E1655" i="394"/>
  <c r="E1654" i="394"/>
  <c r="E1653" i="394"/>
  <c r="E1652" i="394"/>
  <c r="M1651" i="394"/>
  <c r="L1651" i="394"/>
  <c r="K1651" i="394"/>
  <c r="J1651" i="394"/>
  <c r="I1651" i="394"/>
  <c r="H1651" i="394"/>
  <c r="G1651" i="394"/>
  <c r="F1651" i="394"/>
  <c r="E1651" i="394"/>
  <c r="E1650" i="394"/>
  <c r="E1649" i="394"/>
  <c r="E1648" i="394"/>
  <c r="E1647" i="394"/>
  <c r="E1646" i="394"/>
  <c r="E1645" i="394"/>
  <c r="E1644" i="394"/>
  <c r="E1643" i="394"/>
  <c r="E1642" i="394"/>
  <c r="E1641" i="394"/>
  <c r="E1640" i="394"/>
  <c r="J1639" i="394"/>
  <c r="I1639" i="394"/>
  <c r="I1638" i="394" s="1"/>
  <c r="H1639" i="394"/>
  <c r="G1639" i="394"/>
  <c r="F1639" i="394"/>
  <c r="M1638" i="394"/>
  <c r="L1638" i="394"/>
  <c r="K1638" i="394"/>
  <c r="H1638" i="394"/>
  <c r="G1638" i="394"/>
  <c r="F1638" i="394"/>
  <c r="E1637" i="394"/>
  <c r="E1636" i="394"/>
  <c r="E1635" i="394"/>
  <c r="E1634" i="394"/>
  <c r="E1633" i="394"/>
  <c r="E1632" i="394"/>
  <c r="E1631" i="394"/>
  <c r="E1630" i="394"/>
  <c r="E1629" i="394"/>
  <c r="J1628" i="394"/>
  <c r="J1627" i="394" s="1"/>
  <c r="I1628" i="394"/>
  <c r="I1627" i="394" s="1"/>
  <c r="H1628" i="394"/>
  <c r="H1627" i="394" s="1"/>
  <c r="G1628" i="394"/>
  <c r="G1627" i="394" s="1"/>
  <c r="E1627" i="394" s="1"/>
  <c r="F1628" i="394"/>
  <c r="F1627" i="394" s="1"/>
  <c r="E1628" i="394"/>
  <c r="M1627" i="394"/>
  <c r="L1627" i="394"/>
  <c r="K1627" i="394"/>
  <c r="L1624" i="394"/>
  <c r="K1624" i="394"/>
  <c r="I1624" i="394"/>
  <c r="E1623" i="394"/>
  <c r="E1622" i="394"/>
  <c r="M1621" i="394"/>
  <c r="L1621" i="394"/>
  <c r="K1621" i="394"/>
  <c r="J1621" i="394"/>
  <c r="I1621" i="394"/>
  <c r="H1621" i="394"/>
  <c r="G1621" i="394"/>
  <c r="E1621" i="394" s="1"/>
  <c r="F1621" i="394"/>
  <c r="E1620" i="394"/>
  <c r="E1619" i="394"/>
  <c r="E1618" i="394"/>
  <c r="E1617" i="394"/>
  <c r="E1616" i="394"/>
  <c r="E1615" i="394"/>
  <c r="E1614" i="394"/>
  <c r="E1613" i="394"/>
  <c r="E1612" i="394"/>
  <c r="E1611" i="394"/>
  <c r="J1610" i="394"/>
  <c r="E1610" i="394"/>
  <c r="I1609" i="394"/>
  <c r="I1608" i="394" s="1"/>
  <c r="M1608" i="394"/>
  <c r="L1608" i="394"/>
  <c r="K1608" i="394"/>
  <c r="H1608" i="394"/>
  <c r="H1607" i="394" s="1"/>
  <c r="G1608" i="394"/>
  <c r="G1607" i="394" s="1"/>
  <c r="F1608" i="394"/>
  <c r="F1607" i="394" s="1"/>
  <c r="M1607" i="394"/>
  <c r="L1607" i="394"/>
  <c r="K1607" i="394"/>
  <c r="I1607" i="394"/>
  <c r="E1606" i="394"/>
  <c r="M1605" i="394"/>
  <c r="L1605" i="394"/>
  <c r="K1605" i="394"/>
  <c r="J1605" i="394"/>
  <c r="I1605" i="394"/>
  <c r="H1605" i="394"/>
  <c r="G1605" i="394"/>
  <c r="F1605" i="394"/>
  <c r="E1605" i="394"/>
  <c r="E1604" i="394"/>
  <c r="E1603" i="394"/>
  <c r="M1602" i="394"/>
  <c r="L1602" i="394"/>
  <c r="K1602" i="394"/>
  <c r="J1602" i="394"/>
  <c r="I1602" i="394"/>
  <c r="H1602" i="394"/>
  <c r="G1602" i="394"/>
  <c r="F1602" i="394"/>
  <c r="F1601" i="394" s="1"/>
  <c r="E1602" i="394"/>
  <c r="M1601" i="394"/>
  <c r="L1601" i="394"/>
  <c r="K1601" i="394"/>
  <c r="J1601" i="394"/>
  <c r="E1601" i="394" s="1"/>
  <c r="I1601" i="394"/>
  <c r="H1601" i="394"/>
  <c r="G1601" i="394"/>
  <c r="E1600" i="394"/>
  <c r="E1599" i="394"/>
  <c r="E1598" i="394"/>
  <c r="M1597" i="394"/>
  <c r="M1591" i="394" s="1"/>
  <c r="L1597" i="394"/>
  <c r="L1591" i="394" s="1"/>
  <c r="K1597" i="394"/>
  <c r="K1591" i="394" s="1"/>
  <c r="F1597" i="394"/>
  <c r="E1597" i="394"/>
  <c r="I1596" i="394"/>
  <c r="E1596" i="394"/>
  <c r="I1595" i="394"/>
  <c r="I1592" i="394" s="1"/>
  <c r="E1595" i="394"/>
  <c r="E1594" i="394"/>
  <c r="E1593" i="394"/>
  <c r="M1592" i="394"/>
  <c r="L1592" i="394"/>
  <c r="K1592" i="394"/>
  <c r="H1592" i="394"/>
  <c r="H1591" i="394" s="1"/>
  <c r="G1592" i="394"/>
  <c r="G1591" i="394" s="1"/>
  <c r="F1592" i="394"/>
  <c r="F1591" i="394" s="1"/>
  <c r="I1591" i="394"/>
  <c r="I1590" i="394"/>
  <c r="H1590" i="394"/>
  <c r="G1590" i="394"/>
  <c r="E1589" i="394"/>
  <c r="E1588" i="394"/>
  <c r="E1587" i="394" s="1"/>
  <c r="E1586" i="394" s="1"/>
  <c r="M1587" i="394"/>
  <c r="M1586" i="394" s="1"/>
  <c r="L1587" i="394"/>
  <c r="L1586" i="394" s="1"/>
  <c r="K1587" i="394"/>
  <c r="K1586" i="394" s="1"/>
  <c r="J1587" i="394"/>
  <c r="J1586" i="394" s="1"/>
  <c r="I1587" i="394"/>
  <c r="H1587" i="394"/>
  <c r="G1587" i="394"/>
  <c r="F1587" i="394"/>
  <c r="I1586" i="394"/>
  <c r="H1586" i="394"/>
  <c r="G1586" i="394"/>
  <c r="F1586" i="394"/>
  <c r="E1585" i="394"/>
  <c r="J1584" i="394"/>
  <c r="J1569" i="394" s="1"/>
  <c r="J1544" i="394" s="1"/>
  <c r="I1584" i="394"/>
  <c r="I1569" i="394" s="1"/>
  <c r="I1544" i="394" s="1"/>
  <c r="I1543" i="394" s="1"/>
  <c r="H1584" i="394"/>
  <c r="G1584" i="394"/>
  <c r="E1584" i="394"/>
  <c r="E1583" i="394"/>
  <c r="E1582" i="394"/>
  <c r="M1581" i="394"/>
  <c r="M1569" i="394" s="1"/>
  <c r="L1581" i="394"/>
  <c r="K1581" i="394"/>
  <c r="J1581" i="394"/>
  <c r="I1581" i="394"/>
  <c r="H1581" i="394"/>
  <c r="H1569" i="394" s="1"/>
  <c r="H1544" i="394" s="1"/>
  <c r="G1581" i="394"/>
  <c r="G1569" i="394" s="1"/>
  <c r="G1544" i="394" s="1"/>
  <c r="G1543" i="394" s="1"/>
  <c r="F1581" i="394"/>
  <c r="F1569" i="394" s="1"/>
  <c r="E1581" i="394"/>
  <c r="E1569" i="394" s="1"/>
  <c r="E1544" i="394" s="1"/>
  <c r="E1580" i="394"/>
  <c r="E1579" i="394"/>
  <c r="E1578" i="394"/>
  <c r="E1577" i="394"/>
  <c r="E1576" i="394"/>
  <c r="E1575" i="394"/>
  <c r="E1574" i="394"/>
  <c r="E1573" i="394"/>
  <c r="E1572" i="394"/>
  <c r="E1571" i="394"/>
  <c r="E1570" i="394"/>
  <c r="L1569" i="394"/>
  <c r="L1544" i="394" s="1"/>
  <c r="K1569" i="394"/>
  <c r="K1544" i="394" s="1"/>
  <c r="E1568" i="394"/>
  <c r="E1567" i="394"/>
  <c r="E1566" i="394"/>
  <c r="E1565" i="394"/>
  <c r="E1564" i="394"/>
  <c r="E1563" i="394"/>
  <c r="E1562" i="394"/>
  <c r="E1561" i="394"/>
  <c r="E1560" i="394"/>
  <c r="E1559" i="394"/>
  <c r="E1558" i="394"/>
  <c r="J1557" i="394"/>
  <c r="J1556" i="394" s="1"/>
  <c r="I1557" i="394"/>
  <c r="H1557" i="394"/>
  <c r="G1557" i="394"/>
  <c r="F1557" i="394"/>
  <c r="M1556" i="394"/>
  <c r="L1556" i="394"/>
  <c r="K1556" i="394"/>
  <c r="H1556" i="394"/>
  <c r="G1556" i="394"/>
  <c r="F1556" i="394"/>
  <c r="E1555" i="394"/>
  <c r="E1554" i="394"/>
  <c r="E1553" i="394"/>
  <c r="E1552" i="394"/>
  <c r="E1551" i="394"/>
  <c r="E1550" i="394"/>
  <c r="E1549" i="394"/>
  <c r="E1548" i="394"/>
  <c r="E1547" i="394"/>
  <c r="J1546" i="394"/>
  <c r="J1545" i="394" s="1"/>
  <c r="I1546" i="394"/>
  <c r="E1546" i="394" s="1"/>
  <c r="H1546" i="394"/>
  <c r="G1546" i="394"/>
  <c r="F1546" i="394"/>
  <c r="F1545" i="394" s="1"/>
  <c r="M1545" i="394"/>
  <c r="L1545" i="394"/>
  <c r="K1545" i="394"/>
  <c r="I1545" i="394"/>
  <c r="H1545" i="394"/>
  <c r="E1545" i="394" s="1"/>
  <c r="G1545" i="394"/>
  <c r="F1544" i="394"/>
  <c r="L1543" i="394"/>
  <c r="L1542" i="394" s="1"/>
  <c r="K1543" i="394"/>
  <c r="K1542" i="394" s="1"/>
  <c r="I1542" i="394"/>
  <c r="H1542" i="394"/>
  <c r="G1542" i="394"/>
  <c r="E1541" i="394"/>
  <c r="E1540" i="394"/>
  <c r="E1539" i="394"/>
  <c r="E1538" i="394"/>
  <c r="J1536" i="394"/>
  <c r="J1535" i="394" s="1"/>
  <c r="I1537" i="394"/>
  <c r="I1536" i="394" s="1"/>
  <c r="I1535" i="394" s="1"/>
  <c r="H1537" i="394"/>
  <c r="H1536" i="394" s="1"/>
  <c r="E1537" i="394"/>
  <c r="M1536" i="394"/>
  <c r="L1536" i="394"/>
  <c r="K1536" i="394"/>
  <c r="G1536" i="394"/>
  <c r="F1536" i="394"/>
  <c r="G1535" i="394"/>
  <c r="G1465" i="394" s="1"/>
  <c r="F1535" i="394"/>
  <c r="F1465" i="394" s="1"/>
  <c r="E1534" i="394"/>
  <c r="M1533" i="394"/>
  <c r="L1533" i="394"/>
  <c r="K1533" i="394"/>
  <c r="J1533" i="394"/>
  <c r="I1533" i="394"/>
  <c r="H1533" i="394"/>
  <c r="G1533" i="394"/>
  <c r="E1533" i="394" s="1"/>
  <c r="F1533" i="394"/>
  <c r="E1532" i="394"/>
  <c r="E1531" i="394"/>
  <c r="M1530" i="394"/>
  <c r="M1529" i="394" s="1"/>
  <c r="L1530" i="394"/>
  <c r="L1529" i="394" s="1"/>
  <c r="L1518" i="394" s="1"/>
  <c r="K1530" i="394"/>
  <c r="K1529" i="394" s="1"/>
  <c r="K1518" i="394" s="1"/>
  <c r="J1530" i="394"/>
  <c r="J1529" i="394" s="1"/>
  <c r="I1530" i="394"/>
  <c r="I1529" i="394" s="1"/>
  <c r="H1530" i="394"/>
  <c r="E1530" i="394" s="1"/>
  <c r="G1530" i="394"/>
  <c r="F1530" i="394"/>
  <c r="G1529" i="394"/>
  <c r="F1529" i="394"/>
  <c r="E1528" i="394"/>
  <c r="E1527" i="394"/>
  <c r="E1526" i="394"/>
  <c r="M1525" i="394"/>
  <c r="L1525" i="394"/>
  <c r="K1525" i="394"/>
  <c r="F1525" i="394"/>
  <c r="F1519" i="394" s="1"/>
  <c r="F1518" i="394" s="1"/>
  <c r="E1525" i="394"/>
  <c r="I1524" i="394"/>
  <c r="E1524" i="394"/>
  <c r="E1523" i="394"/>
  <c r="J1520" i="394"/>
  <c r="J1519" i="394" s="1"/>
  <c r="J1518" i="394" s="1"/>
  <c r="I1522" i="394"/>
  <c r="H1522" i="394"/>
  <c r="H1520" i="394" s="1"/>
  <c r="H1519" i="394" s="1"/>
  <c r="E1522" i="394"/>
  <c r="I1521" i="394"/>
  <c r="I1520" i="394" s="1"/>
  <c r="I1519" i="394" s="1"/>
  <c r="I1518" i="394" s="1"/>
  <c r="M1520" i="394"/>
  <c r="L1520" i="394"/>
  <c r="K1520" i="394"/>
  <c r="G1520" i="394"/>
  <c r="F1520" i="394"/>
  <c r="M1518" i="394"/>
  <c r="E1517" i="394"/>
  <c r="E1516" i="394"/>
  <c r="E1515" i="394"/>
  <c r="J1514" i="394"/>
  <c r="I1514" i="394"/>
  <c r="H1514" i="394"/>
  <c r="G1514" i="394"/>
  <c r="F1514" i="394"/>
  <c r="E1514" i="394"/>
  <c r="E1513" i="394"/>
  <c r="E1512" i="394"/>
  <c r="E1511" i="394"/>
  <c r="M1510" i="394"/>
  <c r="M1509" i="394" s="1"/>
  <c r="L1510" i="394"/>
  <c r="K1510" i="394"/>
  <c r="J1510" i="394"/>
  <c r="I1510" i="394"/>
  <c r="E1510" i="394" s="1"/>
  <c r="E1509" i="394" s="1"/>
  <c r="H1510" i="394"/>
  <c r="G1510" i="394"/>
  <c r="G1509" i="394" s="1"/>
  <c r="F1510" i="394"/>
  <c r="F1509" i="394" s="1"/>
  <c r="L1509" i="394"/>
  <c r="K1509" i="394"/>
  <c r="J1509" i="394"/>
  <c r="I1509" i="394"/>
  <c r="H1509" i="394"/>
  <c r="E1508" i="394"/>
  <c r="E1507" i="394"/>
  <c r="J1506" i="394"/>
  <c r="I1506" i="394"/>
  <c r="H1506" i="394"/>
  <c r="H1492" i="394" s="1"/>
  <c r="E1505" i="394"/>
  <c r="E1504" i="394"/>
  <c r="E1503" i="394"/>
  <c r="E1502" i="394"/>
  <c r="E1501" i="394"/>
  <c r="E1500" i="394"/>
  <c r="E1499" i="394"/>
  <c r="E1498" i="394"/>
  <c r="E1497" i="394"/>
  <c r="E1496" i="394"/>
  <c r="E1495" i="394"/>
  <c r="E1494" i="394"/>
  <c r="E1493" i="394"/>
  <c r="M1492" i="394"/>
  <c r="L1492" i="394"/>
  <c r="K1492" i="394"/>
  <c r="J1492" i="394"/>
  <c r="J1467" i="394" s="1"/>
  <c r="I1492" i="394"/>
  <c r="I1467" i="394" s="1"/>
  <c r="G1492" i="394"/>
  <c r="F1492" i="394"/>
  <c r="E1491" i="394"/>
  <c r="E1490" i="394"/>
  <c r="E1489" i="394"/>
  <c r="E1488" i="394"/>
  <c r="E1487" i="394"/>
  <c r="E1486" i="394"/>
  <c r="E1485" i="394"/>
  <c r="E1484" i="394"/>
  <c r="E1483" i="394"/>
  <c r="E1482" i="394"/>
  <c r="E1481" i="394"/>
  <c r="J1480" i="394"/>
  <c r="I1480" i="394"/>
  <c r="H1480" i="394"/>
  <c r="H1479" i="394" s="1"/>
  <c r="G1480" i="394"/>
  <c r="G1479" i="394" s="1"/>
  <c r="F1480" i="394"/>
  <c r="M1479" i="394"/>
  <c r="L1479" i="394"/>
  <c r="K1479" i="394"/>
  <c r="J1479" i="394"/>
  <c r="F1479" i="394"/>
  <c r="E1478" i="394"/>
  <c r="E1477" i="394"/>
  <c r="E1476" i="394"/>
  <c r="E1475" i="394"/>
  <c r="E1474" i="394"/>
  <c r="E1473" i="394"/>
  <c r="E1472" i="394"/>
  <c r="E1471" i="394"/>
  <c r="E1470" i="394"/>
  <c r="J1469" i="394"/>
  <c r="J1468" i="394" s="1"/>
  <c r="I1469" i="394"/>
  <c r="I1468" i="394" s="1"/>
  <c r="H1469" i="394"/>
  <c r="H1468" i="394" s="1"/>
  <c r="G1469" i="394"/>
  <c r="G1468" i="394" s="1"/>
  <c r="F1469" i="394"/>
  <c r="F1468" i="394" s="1"/>
  <c r="E1469" i="394"/>
  <c r="M1468" i="394"/>
  <c r="M1466" i="394" s="1"/>
  <c r="M1465" i="394" s="1"/>
  <c r="L1468" i="394"/>
  <c r="L1466" i="394" s="1"/>
  <c r="L1465" i="394" s="1"/>
  <c r="L1463" i="394" s="1"/>
  <c r="K1468" i="394"/>
  <c r="M1467" i="394"/>
  <c r="L1467" i="394"/>
  <c r="K1467" i="394"/>
  <c r="G1467" i="394"/>
  <c r="F1467" i="394"/>
  <c r="I1465" i="394"/>
  <c r="E1464" i="394"/>
  <c r="I1463" i="394"/>
  <c r="F1463" i="394"/>
  <c r="E1446" i="394"/>
  <c r="M1445" i="394"/>
  <c r="L1445" i="394"/>
  <c r="K1445" i="394"/>
  <c r="J1445" i="394"/>
  <c r="I1445" i="394"/>
  <c r="E1445" i="394" s="1"/>
  <c r="H1445" i="394"/>
  <c r="G1445" i="394"/>
  <c r="F1445" i="394"/>
  <c r="E1443" i="394"/>
  <c r="G1442" i="394"/>
  <c r="E1442" i="394"/>
  <c r="E1441" i="394"/>
  <c r="E1440" i="394"/>
  <c r="J1439" i="394"/>
  <c r="I1439" i="394"/>
  <c r="H1439" i="394"/>
  <c r="G1439" i="394"/>
  <c r="F1439" i="394"/>
  <c r="E1439" i="394"/>
  <c r="E1438" i="394"/>
  <c r="E1437" i="394"/>
  <c r="J1436" i="394"/>
  <c r="I1436" i="394"/>
  <c r="H1436" i="394"/>
  <c r="G1436" i="394"/>
  <c r="G1435" i="394" s="1"/>
  <c r="F1436" i="394"/>
  <c r="F1435" i="394" s="1"/>
  <c r="E1436" i="394"/>
  <c r="J1435" i="394"/>
  <c r="I1435" i="394"/>
  <c r="H1435" i="394"/>
  <c r="E1434" i="394"/>
  <c r="E1433" i="394"/>
  <c r="E1432" i="394"/>
  <c r="J1431" i="394"/>
  <c r="J1425" i="394" s="1"/>
  <c r="J1424" i="394" s="1"/>
  <c r="J1385" i="394" s="1"/>
  <c r="J1384" i="394" s="1"/>
  <c r="I1431" i="394"/>
  <c r="I1425" i="394" s="1"/>
  <c r="I1424" i="394" s="1"/>
  <c r="I1385" i="394" s="1"/>
  <c r="I1384" i="394" s="1"/>
  <c r="H1431" i="394"/>
  <c r="H1425" i="394" s="1"/>
  <c r="G1431" i="394"/>
  <c r="F1431" i="394"/>
  <c r="E1430" i="394"/>
  <c r="E1429" i="394"/>
  <c r="E1428" i="394"/>
  <c r="E1427" i="394"/>
  <c r="J1426" i="394"/>
  <c r="I1426" i="394"/>
  <c r="H1426" i="394"/>
  <c r="G1426" i="394"/>
  <c r="F1426" i="394"/>
  <c r="E1426" i="394"/>
  <c r="G1425" i="394"/>
  <c r="F1425" i="394"/>
  <c r="M1424" i="394"/>
  <c r="M1385" i="394" s="1"/>
  <c r="L1424" i="394"/>
  <c r="L1385" i="394" s="1"/>
  <c r="K1424" i="394"/>
  <c r="E1423" i="394"/>
  <c r="E1422" i="394"/>
  <c r="E1421" i="394"/>
  <c r="E1420" i="394"/>
  <c r="E1419" i="394"/>
  <c r="E1418" i="394"/>
  <c r="E1417" i="394"/>
  <c r="E1416" i="394"/>
  <c r="E1415" i="394"/>
  <c r="E1414" i="394"/>
  <c r="E1413" i="394"/>
  <c r="E1412" i="394"/>
  <c r="J1411" i="394"/>
  <c r="I1411" i="394"/>
  <c r="H1411" i="394"/>
  <c r="G1411" i="394"/>
  <c r="F1411" i="394"/>
  <c r="E1411" i="394"/>
  <c r="E1410" i="394"/>
  <c r="E1409" i="394"/>
  <c r="E1408" i="394"/>
  <c r="E1407" i="394"/>
  <c r="E1406" i="394"/>
  <c r="E1405" i="394"/>
  <c r="E1404" i="394"/>
  <c r="E1403" i="394"/>
  <c r="E1402" i="394"/>
  <c r="E1401" i="394"/>
  <c r="E1400" i="394"/>
  <c r="J1399" i="394"/>
  <c r="I1399" i="394"/>
  <c r="H1399" i="394"/>
  <c r="H1398" i="394" s="1"/>
  <c r="G1399" i="394"/>
  <c r="G1398" i="394" s="1"/>
  <c r="F1399" i="394"/>
  <c r="E1399" i="394"/>
  <c r="J1398" i="394"/>
  <c r="I1398" i="394"/>
  <c r="F1398" i="394"/>
  <c r="E1398" i="394"/>
  <c r="E1397" i="394"/>
  <c r="E1396" i="394"/>
  <c r="E1395" i="394"/>
  <c r="E1394" i="394"/>
  <c r="E1393" i="394"/>
  <c r="E1392" i="394"/>
  <c r="E1391" i="394"/>
  <c r="E1390" i="394"/>
  <c r="E1389" i="394"/>
  <c r="J1388" i="394"/>
  <c r="I1388" i="394"/>
  <c r="H1388" i="394"/>
  <c r="G1388" i="394"/>
  <c r="E1388" i="394" s="1"/>
  <c r="F1388" i="394"/>
  <c r="J1387" i="394"/>
  <c r="I1387" i="394"/>
  <c r="H1387" i="394"/>
  <c r="G1387" i="394"/>
  <c r="F1387" i="394"/>
  <c r="E1387" i="394"/>
  <c r="E1386" i="394"/>
  <c r="K1385" i="394"/>
  <c r="M1384" i="394"/>
  <c r="L1384" i="394"/>
  <c r="K1384" i="394"/>
  <c r="E1381" i="394"/>
  <c r="E1380" i="394"/>
  <c r="E1378" i="394"/>
  <c r="J1377" i="394"/>
  <c r="I1377" i="394"/>
  <c r="H1377" i="394"/>
  <c r="G1377" i="394"/>
  <c r="F1377" i="394"/>
  <c r="E1377" i="394"/>
  <c r="E1376" i="394"/>
  <c r="E1375" i="394"/>
  <c r="J1374" i="394"/>
  <c r="J1373" i="394" s="1"/>
  <c r="I1374" i="394"/>
  <c r="I1373" i="394" s="1"/>
  <c r="H1374" i="394"/>
  <c r="H1373" i="394" s="1"/>
  <c r="G1374" i="394"/>
  <c r="G1373" i="394" s="1"/>
  <c r="F1374" i="394"/>
  <c r="F1373" i="394" s="1"/>
  <c r="E1372" i="394"/>
  <c r="E1371" i="394"/>
  <c r="E1370" i="394"/>
  <c r="J1369" i="394"/>
  <c r="J1363" i="394" s="1"/>
  <c r="I1369" i="394"/>
  <c r="I1363" i="394" s="1"/>
  <c r="I1362" i="394" s="1"/>
  <c r="H1369" i="394"/>
  <c r="H1363" i="394" s="1"/>
  <c r="H1362" i="394" s="1"/>
  <c r="G1369" i="394"/>
  <c r="F1369" i="394"/>
  <c r="E1368" i="394"/>
  <c r="E1367" i="394"/>
  <c r="E1366" i="394"/>
  <c r="E1365" i="394"/>
  <c r="J1364" i="394"/>
  <c r="I1364" i="394"/>
  <c r="H1364" i="394"/>
  <c r="G1364" i="394"/>
  <c r="F1364" i="394"/>
  <c r="E1364" i="394"/>
  <c r="F1363" i="394"/>
  <c r="E1361" i="394"/>
  <c r="E1360" i="394"/>
  <c r="E1359" i="394"/>
  <c r="E1358" i="394"/>
  <c r="E1357" i="394"/>
  <c r="E1356" i="394"/>
  <c r="E1355" i="394"/>
  <c r="E1354" i="394"/>
  <c r="E1353" i="394"/>
  <c r="E1352" i="394"/>
  <c r="E1351" i="394"/>
  <c r="E1350" i="394"/>
  <c r="J1349" i="394"/>
  <c r="I1349" i="394"/>
  <c r="H1349" i="394"/>
  <c r="G1349" i="394"/>
  <c r="E1349" i="394" s="1"/>
  <c r="F1349" i="394"/>
  <c r="E1348" i="394"/>
  <c r="E1347" i="394"/>
  <c r="E1346" i="394"/>
  <c r="E1345" i="394"/>
  <c r="E1344" i="394"/>
  <c r="E1343" i="394"/>
  <c r="E1342" i="394"/>
  <c r="E1341" i="394"/>
  <c r="E1340" i="394"/>
  <c r="E1339" i="394"/>
  <c r="E1338" i="394"/>
  <c r="J1337" i="394"/>
  <c r="I1337" i="394"/>
  <c r="H1337" i="394"/>
  <c r="G1337" i="394"/>
  <c r="F1337" i="394"/>
  <c r="E1337" i="394"/>
  <c r="J1336" i="394"/>
  <c r="I1336" i="394"/>
  <c r="H1336" i="394"/>
  <c r="G1336" i="394"/>
  <c r="E1336" i="394" s="1"/>
  <c r="F1336" i="394"/>
  <c r="E1335" i="394"/>
  <c r="E1334" i="394"/>
  <c r="E1333" i="394"/>
  <c r="E1332" i="394"/>
  <c r="E1331" i="394"/>
  <c r="E1330" i="394"/>
  <c r="E1329" i="394"/>
  <c r="E1328" i="394"/>
  <c r="E1327" i="394"/>
  <c r="J1326" i="394"/>
  <c r="I1326" i="394"/>
  <c r="H1326" i="394"/>
  <c r="G1326" i="394"/>
  <c r="F1326" i="394"/>
  <c r="J1325" i="394"/>
  <c r="I1325" i="394"/>
  <c r="G1325" i="394"/>
  <c r="F1325" i="394"/>
  <c r="E1323" i="394"/>
  <c r="M1322" i="394"/>
  <c r="L1322" i="394"/>
  <c r="K1322" i="394"/>
  <c r="J1322" i="394"/>
  <c r="I1322" i="394"/>
  <c r="H1322" i="394"/>
  <c r="G1322" i="394"/>
  <c r="E1322" i="394" s="1"/>
  <c r="F1322" i="394"/>
  <c r="E1321" i="394"/>
  <c r="E1320" i="394"/>
  <c r="M1319" i="394"/>
  <c r="L1319" i="394"/>
  <c r="K1319" i="394"/>
  <c r="J1319" i="394"/>
  <c r="J1314" i="394" s="1"/>
  <c r="I1319" i="394"/>
  <c r="I1314" i="394" s="1"/>
  <c r="H1319" i="394"/>
  <c r="H1314" i="394" s="1"/>
  <c r="G1319" i="394"/>
  <c r="F1319" i="394"/>
  <c r="E1318" i="394"/>
  <c r="E1317" i="394"/>
  <c r="E1316" i="394"/>
  <c r="M1315" i="394"/>
  <c r="L1315" i="394"/>
  <c r="K1315" i="394"/>
  <c r="J1315" i="394"/>
  <c r="I1315" i="394"/>
  <c r="H1315" i="394"/>
  <c r="G1315" i="394"/>
  <c r="F1315" i="394"/>
  <c r="E1315" i="394"/>
  <c r="E1313" i="394"/>
  <c r="E1312" i="394"/>
  <c r="E1311" i="394"/>
  <c r="E1310" i="394"/>
  <c r="E1309" i="394"/>
  <c r="E1308" i="394"/>
  <c r="E1307" i="394"/>
  <c r="E1306" i="394"/>
  <c r="E1305" i="394"/>
  <c r="E1304" i="394"/>
  <c r="M1303" i="394"/>
  <c r="L1303" i="394"/>
  <c r="K1303" i="394"/>
  <c r="J1303" i="394"/>
  <c r="I1303" i="394"/>
  <c r="H1303" i="394"/>
  <c r="G1303" i="394"/>
  <c r="E1302" i="394"/>
  <c r="E1301" i="394"/>
  <c r="E1300" i="394"/>
  <c r="E1299" i="394"/>
  <c r="E1298" i="394"/>
  <c r="J1297" i="394"/>
  <c r="I1297" i="394"/>
  <c r="I1296" i="394" s="1"/>
  <c r="H1297" i="394"/>
  <c r="H1296" i="394" s="1"/>
  <c r="G1297" i="394"/>
  <c r="G1296" i="394" s="1"/>
  <c r="F1297" i="394"/>
  <c r="E1297" i="394"/>
  <c r="E1296" i="394" s="1"/>
  <c r="J1296" i="394"/>
  <c r="F1296" i="394"/>
  <c r="E1295" i="394"/>
  <c r="E1294" i="394"/>
  <c r="J1293" i="394"/>
  <c r="I1293" i="394"/>
  <c r="H1293" i="394"/>
  <c r="G1293" i="394"/>
  <c r="F1293" i="394"/>
  <c r="E1293" i="394"/>
  <c r="E1292" i="394"/>
  <c r="J1291" i="394"/>
  <c r="J1290" i="394" s="1"/>
  <c r="I1291" i="394"/>
  <c r="I1290" i="394" s="1"/>
  <c r="H1291" i="394"/>
  <c r="H1290" i="394" s="1"/>
  <c r="G1291" i="394"/>
  <c r="G1290" i="394" s="1"/>
  <c r="F1291" i="394"/>
  <c r="F1290" i="394" s="1"/>
  <c r="E1291" i="394"/>
  <c r="M1290" i="394"/>
  <c r="L1290" i="394"/>
  <c r="K1290" i="394"/>
  <c r="E1289" i="394"/>
  <c r="E1288" i="394"/>
  <c r="E1287" i="394"/>
  <c r="E1286" i="394"/>
  <c r="E1285" i="394"/>
  <c r="E1284" i="394"/>
  <c r="E1283" i="394"/>
  <c r="E1282" i="394"/>
  <c r="E1281" i="394"/>
  <c r="E1280" i="394"/>
  <c r="J1279" i="394"/>
  <c r="I1279" i="394"/>
  <c r="H1279" i="394"/>
  <c r="G1279" i="394"/>
  <c r="F1279" i="394"/>
  <c r="E1279" i="394"/>
  <c r="M1278" i="394"/>
  <c r="L1278" i="394"/>
  <c r="K1278" i="394"/>
  <c r="J1278" i="394"/>
  <c r="I1278" i="394"/>
  <c r="H1278" i="394"/>
  <c r="G1278" i="394"/>
  <c r="F1278" i="394"/>
  <c r="E1278" i="394"/>
  <c r="E1277" i="394"/>
  <c r="M1276" i="394"/>
  <c r="L1276" i="394"/>
  <c r="K1276" i="394"/>
  <c r="J1276" i="394"/>
  <c r="I1276" i="394"/>
  <c r="H1276" i="394"/>
  <c r="G1276" i="394"/>
  <c r="F1276" i="394"/>
  <c r="E1275" i="394"/>
  <c r="E1274" i="394"/>
  <c r="E1273" i="394"/>
  <c r="M1272" i="394"/>
  <c r="L1272" i="394"/>
  <c r="K1272" i="394"/>
  <c r="J1272" i="394"/>
  <c r="I1272" i="394"/>
  <c r="H1272" i="394"/>
  <c r="G1272" i="394"/>
  <c r="F1272" i="394"/>
  <c r="E1272" i="394"/>
  <c r="E1271" i="394"/>
  <c r="E1270" i="394"/>
  <c r="E1269" i="394"/>
  <c r="E1268" i="394"/>
  <c r="M1267" i="394"/>
  <c r="L1267" i="394"/>
  <c r="K1267" i="394"/>
  <c r="J1267" i="394"/>
  <c r="I1267" i="394"/>
  <c r="H1267" i="394"/>
  <c r="G1267" i="394"/>
  <c r="F1267" i="394"/>
  <c r="E1266" i="394"/>
  <c r="E1265" i="394"/>
  <c r="M1264" i="394"/>
  <c r="M1263" i="394" s="1"/>
  <c r="M1262" i="394"/>
  <c r="M1261" i="394" s="1"/>
  <c r="L1262" i="394"/>
  <c r="L1261" i="394" s="1"/>
  <c r="K1262" i="394"/>
  <c r="K1261" i="394" s="1"/>
  <c r="J1262" i="394"/>
  <c r="E1262" i="394" s="1"/>
  <c r="I1262" i="394"/>
  <c r="H1262" i="394"/>
  <c r="G1262" i="394"/>
  <c r="F1262" i="394"/>
  <c r="J1261" i="394"/>
  <c r="I1261" i="394"/>
  <c r="H1261" i="394"/>
  <c r="G1261" i="394"/>
  <c r="E1261" i="394"/>
  <c r="E1260" i="394"/>
  <c r="E1258" i="394"/>
  <c r="E1257" i="394" s="1"/>
  <c r="M1257" i="394"/>
  <c r="L1257" i="394"/>
  <c r="K1257" i="394"/>
  <c r="J1257" i="394"/>
  <c r="I1257" i="394"/>
  <c r="H1257" i="394"/>
  <c r="G1257" i="394"/>
  <c r="F1257" i="394"/>
  <c r="E1256" i="394"/>
  <c r="M1255" i="394"/>
  <c r="L1255" i="394"/>
  <c r="K1255" i="394"/>
  <c r="J1255" i="394"/>
  <c r="I1255" i="394"/>
  <c r="H1255" i="394"/>
  <c r="G1255" i="394"/>
  <c r="F1255" i="394"/>
  <c r="E1254" i="394"/>
  <c r="E1253" i="394"/>
  <c r="M1252" i="394"/>
  <c r="L1252" i="394"/>
  <c r="K1252" i="394"/>
  <c r="J1252" i="394"/>
  <c r="I1252" i="394"/>
  <c r="H1252" i="394"/>
  <c r="G1252" i="394"/>
  <c r="F1252" i="394"/>
  <c r="E1252" i="394"/>
  <c r="E1251" i="394"/>
  <c r="E1250" i="394"/>
  <c r="E1249" i="394"/>
  <c r="M1248" i="394"/>
  <c r="L1248" i="394"/>
  <c r="K1248" i="394"/>
  <c r="J1248" i="394"/>
  <c r="I1248" i="394"/>
  <c r="H1248" i="394"/>
  <c r="G1248" i="394"/>
  <c r="F1248" i="394"/>
  <c r="E1248" i="394"/>
  <c r="J1247" i="394"/>
  <c r="I1247" i="394"/>
  <c r="H1247" i="394"/>
  <c r="G1247" i="394"/>
  <c r="F1247" i="394"/>
  <c r="E1247" i="394"/>
  <c r="E1246" i="394"/>
  <c r="E1245" i="394"/>
  <c r="E1244" i="394"/>
  <c r="E1243" i="394"/>
  <c r="E1242" i="394"/>
  <c r="E1241" i="394"/>
  <c r="E1240" i="394"/>
  <c r="E1239" i="394"/>
  <c r="E1238" i="394"/>
  <c r="E1237" i="394"/>
  <c r="E1236" i="394"/>
  <c r="E1235" i="394"/>
  <c r="E1234" i="394"/>
  <c r="E1233" i="394"/>
  <c r="E1232" i="394"/>
  <c r="J1231" i="394"/>
  <c r="J1230" i="394" s="1"/>
  <c r="I1231" i="394"/>
  <c r="H1231" i="394"/>
  <c r="G1231" i="394"/>
  <c r="F1231" i="394"/>
  <c r="M1230" i="394"/>
  <c r="L1230" i="394"/>
  <c r="K1230" i="394"/>
  <c r="I1230" i="394"/>
  <c r="H1230" i="394"/>
  <c r="G1230" i="394"/>
  <c r="F1230" i="394"/>
  <c r="E1230" i="394"/>
  <c r="E1229" i="394"/>
  <c r="E1228" i="394"/>
  <c r="J1227" i="394"/>
  <c r="J1224" i="394" s="1"/>
  <c r="I1227" i="394"/>
  <c r="I1224" i="394" s="1"/>
  <c r="H1227" i="394"/>
  <c r="G1227" i="394"/>
  <c r="F1227" i="394"/>
  <c r="E1226" i="394"/>
  <c r="J1225" i="394"/>
  <c r="I1225" i="394"/>
  <c r="H1225" i="394"/>
  <c r="G1225" i="394"/>
  <c r="E1225" i="394" s="1"/>
  <c r="F1225" i="394"/>
  <c r="F1224" i="394" s="1"/>
  <c r="M1224" i="394"/>
  <c r="L1224" i="394"/>
  <c r="K1224" i="394"/>
  <c r="E1223" i="394"/>
  <c r="E1222" i="394"/>
  <c r="E1221" i="394"/>
  <c r="E1220" i="394"/>
  <c r="E1219" i="394"/>
  <c r="E1218" i="394"/>
  <c r="E1217" i="394"/>
  <c r="E1216" i="394"/>
  <c r="E1215" i="394"/>
  <c r="E1214" i="394"/>
  <c r="J1213" i="394"/>
  <c r="J1212" i="394" s="1"/>
  <c r="I1213" i="394"/>
  <c r="I1212" i="394" s="1"/>
  <c r="H1213" i="394"/>
  <c r="H1212" i="394" s="1"/>
  <c r="G1213" i="394"/>
  <c r="G1212" i="394" s="1"/>
  <c r="F1213" i="394"/>
  <c r="F1212" i="394" s="1"/>
  <c r="E1213" i="394"/>
  <c r="M1212" i="394"/>
  <c r="L1212" i="394"/>
  <c r="K1212" i="394"/>
  <c r="E1212" i="394"/>
  <c r="E1211" i="394"/>
  <c r="M1210" i="394"/>
  <c r="L1210" i="394"/>
  <c r="K1210" i="394"/>
  <c r="J1210" i="394"/>
  <c r="E1210" i="394" s="1"/>
  <c r="I1210" i="394"/>
  <c r="H1210" i="394"/>
  <c r="G1210" i="394"/>
  <c r="F1210" i="394"/>
  <c r="E1209" i="394"/>
  <c r="E1208" i="394"/>
  <c r="E1207" i="394"/>
  <c r="M1206" i="394"/>
  <c r="L1206" i="394"/>
  <c r="K1206" i="394"/>
  <c r="K1198" i="394" s="1"/>
  <c r="K1197" i="394" s="1"/>
  <c r="K1196" i="394" s="1"/>
  <c r="K1194" i="394" s="1"/>
  <c r="J1206" i="394"/>
  <c r="I1206" i="394"/>
  <c r="H1206" i="394"/>
  <c r="G1206" i="394"/>
  <c r="F1206" i="394"/>
  <c r="E1206" i="394"/>
  <c r="E1205" i="394"/>
  <c r="E1204" i="394"/>
  <c r="E1203" i="394"/>
  <c r="E1202" i="394"/>
  <c r="M1201" i="394"/>
  <c r="L1201" i="394"/>
  <c r="K1201" i="394"/>
  <c r="J1201" i="394"/>
  <c r="I1201" i="394"/>
  <c r="H1201" i="394"/>
  <c r="G1201" i="394"/>
  <c r="F1201" i="394"/>
  <c r="E1200" i="394"/>
  <c r="E1199" i="394"/>
  <c r="E1195" i="394"/>
  <c r="E1193" i="394"/>
  <c r="E1192" i="394"/>
  <c r="M1191" i="394"/>
  <c r="L1191" i="394"/>
  <c r="K1191" i="394"/>
  <c r="J1191" i="394"/>
  <c r="I1191" i="394"/>
  <c r="H1191" i="394"/>
  <c r="G1191" i="394"/>
  <c r="F1191" i="394"/>
  <c r="E1191" i="394"/>
  <c r="E1190" i="394"/>
  <c r="E1189" i="394"/>
  <c r="M1188" i="394"/>
  <c r="L1188" i="394"/>
  <c r="K1188" i="394"/>
  <c r="I1188" i="394"/>
  <c r="H1188" i="394"/>
  <c r="E1188" i="394"/>
  <c r="E1187" i="394"/>
  <c r="E1186" i="394"/>
  <c r="M1185" i="394"/>
  <c r="M1183" i="394" s="1"/>
  <c r="L1185" i="394"/>
  <c r="K1185" i="394"/>
  <c r="J1185" i="394"/>
  <c r="J1183" i="394" s="1"/>
  <c r="I1185" i="394"/>
  <c r="I1183" i="394" s="1"/>
  <c r="E1183" i="394" s="1"/>
  <c r="H1185" i="394"/>
  <c r="G1185" i="394"/>
  <c r="F1185" i="394"/>
  <c r="E1185" i="394"/>
  <c r="L1184" i="394"/>
  <c r="L1183" i="394" s="1"/>
  <c r="K1184" i="394"/>
  <c r="K1183" i="394" s="1"/>
  <c r="J1184" i="394"/>
  <c r="I1184" i="394"/>
  <c r="H1184" i="394"/>
  <c r="E1184" i="394"/>
  <c r="H1183" i="394"/>
  <c r="G1183" i="394"/>
  <c r="E1182" i="394"/>
  <c r="M1181" i="394"/>
  <c r="L1181" i="394"/>
  <c r="K1181" i="394"/>
  <c r="J1181" i="394"/>
  <c r="I1181" i="394"/>
  <c r="H1181" i="394"/>
  <c r="E1181" i="394" s="1"/>
  <c r="G1181" i="394"/>
  <c r="F1181" i="394"/>
  <c r="E1180" i="394"/>
  <c r="E1179" i="394"/>
  <c r="M1178" i="394"/>
  <c r="L1178" i="394"/>
  <c r="K1178" i="394"/>
  <c r="J1178" i="394"/>
  <c r="J1173" i="394" s="1"/>
  <c r="I1178" i="394"/>
  <c r="H1178" i="394"/>
  <c r="G1178" i="394"/>
  <c r="E1178" i="394" s="1"/>
  <c r="F1178" i="394"/>
  <c r="E1177" i="394"/>
  <c r="E1176" i="394"/>
  <c r="E1175" i="394"/>
  <c r="M1174" i="394"/>
  <c r="L1174" i="394"/>
  <c r="K1174" i="394"/>
  <c r="J1174" i="394"/>
  <c r="I1174" i="394"/>
  <c r="H1174" i="394"/>
  <c r="G1174" i="394"/>
  <c r="F1174" i="394"/>
  <c r="E1174" i="394"/>
  <c r="I1173" i="394"/>
  <c r="H1173" i="394"/>
  <c r="G1173" i="394"/>
  <c r="E1173" i="394" s="1"/>
  <c r="F1173" i="394"/>
  <c r="E1172" i="394"/>
  <c r="E1171" i="394"/>
  <c r="E1170" i="394"/>
  <c r="E1169" i="394"/>
  <c r="E1168" i="394"/>
  <c r="E1167" i="394"/>
  <c r="E1166" i="394"/>
  <c r="E1165" i="394"/>
  <c r="E1164" i="394"/>
  <c r="E1163" i="394"/>
  <c r="M1162" i="394"/>
  <c r="L1162" i="394"/>
  <c r="K1162" i="394"/>
  <c r="J1162" i="394"/>
  <c r="I1162" i="394"/>
  <c r="H1162" i="394"/>
  <c r="G1162" i="394"/>
  <c r="E1162" i="394"/>
  <c r="E1161" i="394"/>
  <c r="E1160" i="394"/>
  <c r="E1159" i="394"/>
  <c r="E1158" i="394"/>
  <c r="E1157" i="394"/>
  <c r="J1156" i="394"/>
  <c r="I1156" i="394"/>
  <c r="I1155" i="394" s="1"/>
  <c r="H1156" i="394"/>
  <c r="H1155" i="394" s="1"/>
  <c r="G1156" i="394"/>
  <c r="G1155" i="394" s="1"/>
  <c r="F1156" i="394"/>
  <c r="F1155" i="394" s="1"/>
  <c r="E1156" i="394"/>
  <c r="M1155" i="394"/>
  <c r="L1155" i="394"/>
  <c r="L1123" i="394" s="1"/>
  <c r="L1122" i="394" s="1"/>
  <c r="L1121" i="394" s="1"/>
  <c r="K1155" i="394"/>
  <c r="J1155" i="394"/>
  <c r="E1154" i="394"/>
  <c r="E1153" i="394"/>
  <c r="J1152" i="394"/>
  <c r="I1152" i="394"/>
  <c r="H1152" i="394"/>
  <c r="G1152" i="394"/>
  <c r="F1152" i="394"/>
  <c r="E1151" i="394"/>
  <c r="J1150" i="394"/>
  <c r="E1150" i="394" s="1"/>
  <c r="I1150" i="394"/>
  <c r="H1150" i="394"/>
  <c r="G1150" i="394"/>
  <c r="F1150" i="394"/>
  <c r="M1149" i="394"/>
  <c r="L1149" i="394"/>
  <c r="K1149" i="394"/>
  <c r="J1149" i="394"/>
  <c r="I1149" i="394"/>
  <c r="H1149" i="394"/>
  <c r="F1149" i="394"/>
  <c r="E1148" i="394"/>
  <c r="E1147" i="394"/>
  <c r="E1146" i="394"/>
  <c r="E1145" i="394"/>
  <c r="E1144" i="394"/>
  <c r="E1143" i="394"/>
  <c r="E1142" i="394"/>
  <c r="E1141" i="394"/>
  <c r="E1140" i="394"/>
  <c r="E1139" i="394"/>
  <c r="J1138" i="394"/>
  <c r="J1137" i="394" s="1"/>
  <c r="I1138" i="394"/>
  <c r="I1137" i="394" s="1"/>
  <c r="H1138" i="394"/>
  <c r="H1137" i="394" s="1"/>
  <c r="G1138" i="394"/>
  <c r="F1138" i="394"/>
  <c r="M1137" i="394"/>
  <c r="L1137" i="394"/>
  <c r="K1137" i="394"/>
  <c r="F1137" i="394"/>
  <c r="E1136" i="394"/>
  <c r="M1135" i="394"/>
  <c r="L1135" i="394"/>
  <c r="K1135" i="394"/>
  <c r="J1135" i="394"/>
  <c r="I1135" i="394"/>
  <c r="H1135" i="394"/>
  <c r="G1135" i="394"/>
  <c r="F1135" i="394"/>
  <c r="E1135" i="394"/>
  <c r="E1134" i="394"/>
  <c r="E1133" i="394"/>
  <c r="E1132" i="394"/>
  <c r="M1131" i="394"/>
  <c r="L1131" i="394"/>
  <c r="K1131" i="394"/>
  <c r="J1131" i="394"/>
  <c r="I1131" i="394"/>
  <c r="H1131" i="394"/>
  <c r="G1131" i="394"/>
  <c r="F1131" i="394"/>
  <c r="E1130" i="394"/>
  <c r="E1129" i="394"/>
  <c r="E1128" i="394"/>
  <c r="E1127" i="394"/>
  <c r="M1126" i="394"/>
  <c r="L1126" i="394"/>
  <c r="K1126" i="394"/>
  <c r="J1126" i="394"/>
  <c r="I1126" i="394"/>
  <c r="H1126" i="394"/>
  <c r="G1126" i="394"/>
  <c r="F1126" i="394"/>
  <c r="E1126" i="394"/>
  <c r="M1125" i="394"/>
  <c r="L1125" i="394"/>
  <c r="K1125" i="394"/>
  <c r="I1125" i="394"/>
  <c r="H1125" i="394"/>
  <c r="E1125" i="394"/>
  <c r="M1124" i="394"/>
  <c r="L1124" i="394"/>
  <c r="K1124" i="394"/>
  <c r="I1124" i="394"/>
  <c r="H1124" i="394"/>
  <c r="K1123" i="394"/>
  <c r="K1122" i="394" s="1"/>
  <c r="K1121" i="394" s="1"/>
  <c r="J1121" i="394"/>
  <c r="I1121" i="394"/>
  <c r="E1121" i="394" s="1"/>
  <c r="H1121" i="394"/>
  <c r="G1121" i="394"/>
  <c r="M1120" i="394"/>
  <c r="L1120" i="394"/>
  <c r="K1120" i="394"/>
  <c r="J1120" i="394"/>
  <c r="I1120" i="394"/>
  <c r="E1120" i="394"/>
  <c r="E1119" i="394"/>
  <c r="M1118" i="394"/>
  <c r="L1118" i="394"/>
  <c r="K1118" i="394"/>
  <c r="J1118" i="394"/>
  <c r="I1118" i="394"/>
  <c r="H1118" i="394"/>
  <c r="G1118" i="394"/>
  <c r="E1118" i="394" s="1"/>
  <c r="F1118" i="394"/>
  <c r="E1117" i="394"/>
  <c r="E1116" i="394"/>
  <c r="E1115" i="394"/>
  <c r="E1114" i="394"/>
  <c r="E1113" i="394"/>
  <c r="E1112" i="394"/>
  <c r="E1111" i="394"/>
  <c r="E1110" i="394"/>
  <c r="E1109" i="394"/>
  <c r="E1108" i="394"/>
  <c r="M1107" i="394"/>
  <c r="M1105" i="394" s="1"/>
  <c r="M1104" i="394" s="1"/>
  <c r="L1107" i="394"/>
  <c r="L1105" i="394" s="1"/>
  <c r="L1104" i="394" s="1"/>
  <c r="K1107" i="394"/>
  <c r="K1105" i="394" s="1"/>
  <c r="K1104" i="394" s="1"/>
  <c r="J1107" i="394"/>
  <c r="E1107" i="394"/>
  <c r="M1106" i="394"/>
  <c r="L1106" i="394"/>
  <c r="K1106" i="394"/>
  <c r="E1106" i="394"/>
  <c r="I1106" i="394"/>
  <c r="J1105" i="394"/>
  <c r="J1104" i="394" s="1"/>
  <c r="J1042" i="394" s="1"/>
  <c r="I1105" i="394"/>
  <c r="I1104" i="394" s="1"/>
  <c r="H1105" i="394"/>
  <c r="G1105" i="394"/>
  <c r="F1105" i="394"/>
  <c r="G1104" i="394"/>
  <c r="F1104" i="394"/>
  <c r="E1103" i="394"/>
  <c r="M1102" i="394"/>
  <c r="L1102" i="394"/>
  <c r="K1102" i="394"/>
  <c r="J1102" i="394"/>
  <c r="I1102" i="394"/>
  <c r="I1043" i="394" s="1"/>
  <c r="H1102" i="394"/>
  <c r="G1102" i="394"/>
  <c r="G1043" i="394" s="1"/>
  <c r="F1102" i="394"/>
  <c r="E1102" i="394"/>
  <c r="E1101" i="394"/>
  <c r="E1100" i="394"/>
  <c r="M1099" i="394"/>
  <c r="L1099" i="394"/>
  <c r="K1099" i="394"/>
  <c r="J1099" i="394"/>
  <c r="I1099" i="394"/>
  <c r="H1099" i="394"/>
  <c r="G1099" i="394"/>
  <c r="F1099" i="394"/>
  <c r="F1094" i="394" s="1"/>
  <c r="E1098" i="394"/>
  <c r="E1097" i="394"/>
  <c r="E1096" i="394"/>
  <c r="M1095" i="394"/>
  <c r="L1095" i="394"/>
  <c r="K1095" i="394"/>
  <c r="J1095" i="394"/>
  <c r="J1094" i="394" s="1"/>
  <c r="I1095" i="394"/>
  <c r="H1095" i="394"/>
  <c r="G1095" i="394"/>
  <c r="F1095" i="394"/>
  <c r="E1093" i="394"/>
  <c r="E1092" i="394"/>
  <c r="E1091" i="394"/>
  <c r="E1090" i="394"/>
  <c r="E1089" i="394"/>
  <c r="E1088" i="394"/>
  <c r="E1087" i="394"/>
  <c r="E1086" i="394"/>
  <c r="E1085" i="394"/>
  <c r="E1084" i="394"/>
  <c r="M1083" i="394"/>
  <c r="M1043" i="394" s="1"/>
  <c r="M1042" i="394" s="1"/>
  <c r="L1083" i="394"/>
  <c r="L1043" i="394" s="1"/>
  <c r="L1042" i="394" s="1"/>
  <c r="K1083" i="394"/>
  <c r="K1043" i="394" s="1"/>
  <c r="K1042" i="394" s="1"/>
  <c r="J1083" i="394"/>
  <c r="I1083" i="394"/>
  <c r="H1083" i="394"/>
  <c r="G1083" i="394"/>
  <c r="E1083" i="394"/>
  <c r="E1082" i="394"/>
  <c r="E1081" i="394"/>
  <c r="E1080" i="394"/>
  <c r="E1079" i="394"/>
  <c r="E1078" i="394"/>
  <c r="J1077" i="394"/>
  <c r="I1077" i="394"/>
  <c r="H1077" i="394"/>
  <c r="G1077" i="394"/>
  <c r="F1077" i="394"/>
  <c r="M1076" i="394"/>
  <c r="L1076" i="394"/>
  <c r="K1076" i="394"/>
  <c r="I1076" i="394"/>
  <c r="H1076" i="394"/>
  <c r="H1043" i="394" s="1"/>
  <c r="G1076" i="394"/>
  <c r="F1076" i="394"/>
  <c r="E1075" i="394"/>
  <c r="E1074" i="394"/>
  <c r="J1073" i="394"/>
  <c r="J1070" i="394" s="1"/>
  <c r="I1073" i="394"/>
  <c r="I1070" i="394" s="1"/>
  <c r="H1073" i="394"/>
  <c r="G1073" i="394"/>
  <c r="F1073" i="394"/>
  <c r="E1073" i="394"/>
  <c r="E1072" i="394"/>
  <c r="J1071" i="394"/>
  <c r="I1071" i="394"/>
  <c r="H1071" i="394"/>
  <c r="G1071" i="394"/>
  <c r="F1071" i="394"/>
  <c r="E1071" i="394"/>
  <c r="M1070" i="394"/>
  <c r="L1070" i="394"/>
  <c r="K1070" i="394"/>
  <c r="E1069" i="394"/>
  <c r="E1068" i="394"/>
  <c r="E1067" i="394"/>
  <c r="E1066" i="394"/>
  <c r="E1065" i="394"/>
  <c r="E1064" i="394"/>
  <c r="E1063" i="394"/>
  <c r="E1062" i="394"/>
  <c r="E1061" i="394"/>
  <c r="E1060" i="394"/>
  <c r="J1059" i="394"/>
  <c r="I1059" i="394"/>
  <c r="H1059" i="394"/>
  <c r="G1059" i="394"/>
  <c r="E1059" i="394" s="1"/>
  <c r="F1059" i="394"/>
  <c r="F1058" i="394" s="1"/>
  <c r="M1058" i="394"/>
  <c r="L1058" i="394"/>
  <c r="K1058" i="394"/>
  <c r="J1058" i="394"/>
  <c r="I1058" i="394"/>
  <c r="I1044" i="394" s="1"/>
  <c r="H1058" i="394"/>
  <c r="G1058" i="394"/>
  <c r="E1058" i="394" s="1"/>
  <c r="E1057" i="394"/>
  <c r="M1056" i="394"/>
  <c r="L1056" i="394"/>
  <c r="K1056" i="394"/>
  <c r="J1056" i="394"/>
  <c r="I1056" i="394"/>
  <c r="H1056" i="394"/>
  <c r="G1056" i="394"/>
  <c r="F1056" i="394"/>
  <c r="E1056" i="394"/>
  <c r="E1055" i="394"/>
  <c r="E1054" i="394"/>
  <c r="E1053" i="394"/>
  <c r="M1052" i="394"/>
  <c r="L1052" i="394"/>
  <c r="K1052" i="394"/>
  <c r="J1052" i="394"/>
  <c r="I1052" i="394"/>
  <c r="H1052" i="394"/>
  <c r="G1052" i="394"/>
  <c r="F1052" i="394"/>
  <c r="E1052" i="394"/>
  <c r="E1051" i="394"/>
  <c r="E1050" i="394"/>
  <c r="E1049" i="394"/>
  <c r="E1048" i="394"/>
  <c r="M1047" i="394"/>
  <c r="L1047" i="394"/>
  <c r="K1047" i="394"/>
  <c r="J1047" i="394"/>
  <c r="I1047" i="394"/>
  <c r="H1047" i="394"/>
  <c r="G1047" i="394"/>
  <c r="F1047" i="394"/>
  <c r="I1046" i="394"/>
  <c r="E1046" i="394"/>
  <c r="J1045" i="394"/>
  <c r="I1045" i="394"/>
  <c r="E1045" i="394"/>
  <c r="I1042" i="394"/>
  <c r="G1042" i="394"/>
  <c r="E1041" i="394"/>
  <c r="E1040" i="394"/>
  <c r="E1039" i="394"/>
  <c r="M1038" i="394"/>
  <c r="M1035" i="394" s="1"/>
  <c r="L1038" i="394"/>
  <c r="K1038" i="394"/>
  <c r="J1038" i="394"/>
  <c r="I1038" i="394"/>
  <c r="H1038" i="394"/>
  <c r="E1038" i="394"/>
  <c r="I1037" i="394"/>
  <c r="H1037" i="394"/>
  <c r="E1037" i="394"/>
  <c r="M1036" i="394"/>
  <c r="L1036" i="394"/>
  <c r="K1036" i="394"/>
  <c r="I1036" i="394"/>
  <c r="H1036" i="394"/>
  <c r="G1036" i="394"/>
  <c r="F1036" i="394"/>
  <c r="L1035" i="394"/>
  <c r="K1035" i="394"/>
  <c r="J1035" i="394"/>
  <c r="J973" i="394" s="1"/>
  <c r="I1035" i="394"/>
  <c r="I973" i="394" s="1"/>
  <c r="H1035" i="394"/>
  <c r="H973" i="394" s="1"/>
  <c r="G1035" i="394"/>
  <c r="F1035" i="394"/>
  <c r="F973" i="394" s="1"/>
  <c r="H1034" i="394"/>
  <c r="E1034" i="394"/>
  <c r="J1033" i="394"/>
  <c r="I1033" i="394"/>
  <c r="H1033" i="394"/>
  <c r="E1033" i="394" s="1"/>
  <c r="G1033" i="394"/>
  <c r="F1033" i="394"/>
  <c r="E1032" i="394"/>
  <c r="E1031" i="394"/>
  <c r="F1030" i="394"/>
  <c r="E1030" i="394"/>
  <c r="E1029" i="394"/>
  <c r="E1028" i="394"/>
  <c r="E1027" i="394"/>
  <c r="F1026" i="394"/>
  <c r="E1026" i="394"/>
  <c r="F1025" i="394"/>
  <c r="E1025" i="394"/>
  <c r="J1024" i="394"/>
  <c r="H1024" i="394"/>
  <c r="E1024" i="394" s="1"/>
  <c r="E1023" i="394"/>
  <c r="E1022" i="394"/>
  <c r="E1021" i="394"/>
  <c r="E1020" i="394"/>
  <c r="E1019" i="394"/>
  <c r="E1018" i="394"/>
  <c r="E1017" i="394"/>
  <c r="E1016" i="394"/>
  <c r="E1015" i="394"/>
  <c r="M1014" i="394"/>
  <c r="M975" i="394" s="1"/>
  <c r="M974" i="394" s="1"/>
  <c r="M973" i="394" s="1"/>
  <c r="L1014" i="394"/>
  <c r="L975" i="394" s="1"/>
  <c r="L974" i="394" s="1"/>
  <c r="L973" i="394" s="1"/>
  <c r="L971" i="394" s="1"/>
  <c r="K1014" i="394"/>
  <c r="J1014" i="394"/>
  <c r="I1014" i="394"/>
  <c r="H1014" i="394"/>
  <c r="G1014" i="394"/>
  <c r="E1014" i="394" s="1"/>
  <c r="E1013" i="394"/>
  <c r="E1012" i="394"/>
  <c r="E1011" i="394"/>
  <c r="E1010" i="394"/>
  <c r="E1009" i="394"/>
  <c r="J1008" i="394"/>
  <c r="J1007" i="394" s="1"/>
  <c r="I1008" i="394"/>
  <c r="I1007" i="394" s="1"/>
  <c r="H1008" i="394"/>
  <c r="H1007" i="394" s="1"/>
  <c r="G1008" i="394"/>
  <c r="F1008" i="394"/>
  <c r="F1007" i="394" s="1"/>
  <c r="M1007" i="394"/>
  <c r="L1007" i="394"/>
  <c r="K1007" i="394"/>
  <c r="E1006" i="394"/>
  <c r="E1005" i="394"/>
  <c r="J1004" i="394"/>
  <c r="I1004" i="394"/>
  <c r="E1004" i="394" s="1"/>
  <c r="H1004" i="394"/>
  <c r="G1004" i="394"/>
  <c r="F1004" i="394"/>
  <c r="E1003" i="394"/>
  <c r="J1002" i="394"/>
  <c r="J1001" i="394" s="1"/>
  <c r="I1002" i="394"/>
  <c r="I1001" i="394" s="1"/>
  <c r="H1002" i="394"/>
  <c r="H1001" i="394" s="1"/>
  <c r="G1002" i="394"/>
  <c r="F1002" i="394"/>
  <c r="F1001" i="394" s="1"/>
  <c r="M1001" i="394"/>
  <c r="L1001" i="394"/>
  <c r="K1001" i="394"/>
  <c r="E1000" i="394"/>
  <c r="E999" i="394"/>
  <c r="E998" i="394"/>
  <c r="E997" i="394"/>
  <c r="E996" i="394"/>
  <c r="E995" i="394"/>
  <c r="E994" i="394"/>
  <c r="E993" i="394"/>
  <c r="E992" i="394"/>
  <c r="E991" i="394"/>
  <c r="J990" i="394"/>
  <c r="I990" i="394"/>
  <c r="H990" i="394"/>
  <c r="H989" i="394" s="1"/>
  <c r="G990" i="394"/>
  <c r="G989" i="394" s="1"/>
  <c r="F990" i="394"/>
  <c r="F989" i="394" s="1"/>
  <c r="E990" i="394"/>
  <c r="M989" i="394"/>
  <c r="L989" i="394"/>
  <c r="K989" i="394"/>
  <c r="J989" i="394"/>
  <c r="I989" i="394"/>
  <c r="E988" i="394"/>
  <c r="M987" i="394"/>
  <c r="L987" i="394"/>
  <c r="K987" i="394"/>
  <c r="J987" i="394"/>
  <c r="I987" i="394"/>
  <c r="H987" i="394"/>
  <c r="G987" i="394"/>
  <c r="F987" i="394"/>
  <c r="E987" i="394"/>
  <c r="E986" i="394"/>
  <c r="E985" i="394"/>
  <c r="E984" i="394"/>
  <c r="M983" i="394"/>
  <c r="L983" i="394"/>
  <c r="K983" i="394"/>
  <c r="K975" i="394" s="1"/>
  <c r="K974" i="394" s="1"/>
  <c r="K973" i="394" s="1"/>
  <c r="K971" i="394" s="1"/>
  <c r="J983" i="394"/>
  <c r="I983" i="394"/>
  <c r="H983" i="394"/>
  <c r="G983" i="394"/>
  <c r="F983" i="394"/>
  <c r="E982" i="394"/>
  <c r="E981" i="394"/>
  <c r="E980" i="394"/>
  <c r="E979" i="394"/>
  <c r="M978" i="394"/>
  <c r="L978" i="394"/>
  <c r="K978" i="394"/>
  <c r="J978" i="394"/>
  <c r="E978" i="394" s="1"/>
  <c r="I978" i="394"/>
  <c r="H978" i="394"/>
  <c r="G978" i="394"/>
  <c r="F978" i="394"/>
  <c r="M977" i="394"/>
  <c r="L977" i="394"/>
  <c r="K977" i="394"/>
  <c r="J975" i="394"/>
  <c r="I977" i="394"/>
  <c r="E977" i="394" s="1"/>
  <c r="H977" i="394"/>
  <c r="M976" i="394"/>
  <c r="L976" i="394"/>
  <c r="K976" i="394"/>
  <c r="I976" i="394"/>
  <c r="H976" i="394"/>
  <c r="H975" i="394" s="1"/>
  <c r="H974" i="394" s="1"/>
  <c r="E976" i="394"/>
  <c r="F975" i="394"/>
  <c r="F974" i="394" s="1"/>
  <c r="H970" i="394"/>
  <c r="H966" i="394" s="1"/>
  <c r="H956" i="394" s="1"/>
  <c r="E970" i="394"/>
  <c r="E969" i="394"/>
  <c r="E968" i="394"/>
  <c r="E967" i="394"/>
  <c r="M966" i="394"/>
  <c r="M956" i="394" s="1"/>
  <c r="M955" i="394" s="1"/>
  <c r="L966" i="394"/>
  <c r="L956" i="394" s="1"/>
  <c r="K966" i="394"/>
  <c r="K956" i="394" s="1"/>
  <c r="J966" i="394"/>
  <c r="J956" i="394" s="1"/>
  <c r="I966" i="394"/>
  <c r="G966" i="394"/>
  <c r="F966" i="394"/>
  <c r="J965" i="394"/>
  <c r="J964" i="394" s="1"/>
  <c r="J963" i="394" s="1"/>
  <c r="E965" i="394"/>
  <c r="E964" i="394" s="1"/>
  <c r="E963" i="394" s="1"/>
  <c r="I964" i="394"/>
  <c r="H964" i="394"/>
  <c r="G964" i="394"/>
  <c r="G963" i="394" s="1"/>
  <c r="F964" i="394"/>
  <c r="F963" i="394" s="1"/>
  <c r="I963" i="394"/>
  <c r="H963" i="394"/>
  <c r="E962" i="394"/>
  <c r="J961" i="394"/>
  <c r="I961" i="394"/>
  <c r="H961" i="394"/>
  <c r="G961" i="394"/>
  <c r="E960" i="394"/>
  <c r="J959" i="394"/>
  <c r="H959" i="394"/>
  <c r="E959" i="394"/>
  <c r="M958" i="394"/>
  <c r="L958" i="394"/>
  <c r="K958" i="394"/>
  <c r="H958" i="394"/>
  <c r="G958" i="394"/>
  <c r="G957" i="394" s="1"/>
  <c r="M957" i="394"/>
  <c r="L957" i="394"/>
  <c r="K957" i="394"/>
  <c r="H957" i="394"/>
  <c r="F957" i="394"/>
  <c r="I956" i="394"/>
  <c r="F956" i="394"/>
  <c r="L955" i="394"/>
  <c r="K955" i="394"/>
  <c r="J955" i="394"/>
  <c r="I955" i="394"/>
  <c r="H955" i="394"/>
  <c r="F955" i="394"/>
  <c r="E954" i="394"/>
  <c r="J953" i="394"/>
  <c r="M952" i="394"/>
  <c r="L952" i="394"/>
  <c r="K952" i="394"/>
  <c r="I952" i="394"/>
  <c r="H952" i="394"/>
  <c r="G952" i="394"/>
  <c r="E951" i="394"/>
  <c r="M950" i="394"/>
  <c r="L950" i="394"/>
  <c r="K950" i="394"/>
  <c r="J950" i="394"/>
  <c r="I950" i="394"/>
  <c r="H950" i="394"/>
  <c r="E950" i="394" s="1"/>
  <c r="G950" i="394"/>
  <c r="F950" i="394"/>
  <c r="E949" i="394"/>
  <c r="E948" i="394"/>
  <c r="M947" i="394"/>
  <c r="L947" i="394"/>
  <c r="K947" i="394"/>
  <c r="J947" i="394"/>
  <c r="J942" i="394" s="1"/>
  <c r="I947" i="394"/>
  <c r="I942" i="394" s="1"/>
  <c r="H947" i="394"/>
  <c r="H942" i="394" s="1"/>
  <c r="G947" i="394"/>
  <c r="G942" i="394" s="1"/>
  <c r="E942" i="394" s="1"/>
  <c r="F947" i="394"/>
  <c r="E947" i="394"/>
  <c r="E945" i="394"/>
  <c r="E944" i="394"/>
  <c r="M943" i="394"/>
  <c r="L943" i="394"/>
  <c r="K943" i="394"/>
  <c r="J943" i="394"/>
  <c r="I943" i="394"/>
  <c r="H943" i="394"/>
  <c r="G943" i="394"/>
  <c r="F943" i="394"/>
  <c r="E943" i="394"/>
  <c r="E941" i="394"/>
  <c r="E940" i="394"/>
  <c r="E939" i="394"/>
  <c r="E938" i="394"/>
  <c r="E937" i="394"/>
  <c r="E936" i="394"/>
  <c r="E935" i="394"/>
  <c r="E934" i="394"/>
  <c r="E933" i="394"/>
  <c r="M932" i="394"/>
  <c r="L932" i="394"/>
  <c r="K932" i="394"/>
  <c r="J932" i="394"/>
  <c r="I932" i="394"/>
  <c r="H932" i="394"/>
  <c r="G932" i="394"/>
  <c r="E932" i="394"/>
  <c r="E930" i="394"/>
  <c r="E929" i="394"/>
  <c r="E928" i="394"/>
  <c r="E927" i="394"/>
  <c r="J926" i="394"/>
  <c r="J925" i="394" s="1"/>
  <c r="I926" i="394"/>
  <c r="I925" i="394" s="1"/>
  <c r="H926" i="394"/>
  <c r="H925" i="394" s="1"/>
  <c r="G926" i="394"/>
  <c r="G925" i="394" s="1"/>
  <c r="E925" i="394" s="1"/>
  <c r="F926" i="394"/>
  <c r="F925" i="394" s="1"/>
  <c r="E926" i="394"/>
  <c r="M925" i="394"/>
  <c r="L925" i="394"/>
  <c r="K925" i="394"/>
  <c r="E924" i="394"/>
  <c r="E923" i="394"/>
  <c r="J922" i="394"/>
  <c r="I922" i="394"/>
  <c r="H922" i="394"/>
  <c r="G922" i="394"/>
  <c r="E922" i="394" s="1"/>
  <c r="F922" i="394"/>
  <c r="E921" i="394"/>
  <c r="J920" i="394"/>
  <c r="I920" i="394"/>
  <c r="H920" i="394"/>
  <c r="G920" i="394"/>
  <c r="F920" i="394"/>
  <c r="E920" i="394"/>
  <c r="M919" i="394"/>
  <c r="L919" i="394"/>
  <c r="K919" i="394"/>
  <c r="J919" i="394"/>
  <c r="I919" i="394"/>
  <c r="H919" i="394"/>
  <c r="G919" i="394"/>
  <c r="E919" i="394" s="1"/>
  <c r="F919" i="394"/>
  <c r="E918" i="394"/>
  <c r="E917" i="394"/>
  <c r="E916" i="394"/>
  <c r="E915" i="394"/>
  <c r="E914" i="394"/>
  <c r="E913" i="394"/>
  <c r="E912" i="394"/>
  <c r="E911" i="394"/>
  <c r="E910" i="394"/>
  <c r="E909" i="394"/>
  <c r="J908" i="394"/>
  <c r="J907" i="394" s="1"/>
  <c r="I908" i="394"/>
  <c r="I907" i="394" s="1"/>
  <c r="H908" i="394"/>
  <c r="G908" i="394"/>
  <c r="E908" i="394" s="1"/>
  <c r="F908" i="394"/>
  <c r="M907" i="394"/>
  <c r="L907" i="394"/>
  <c r="K907" i="394"/>
  <c r="H907" i="394"/>
  <c r="G907" i="394"/>
  <c r="F907" i="394"/>
  <c r="E907" i="394"/>
  <c r="E906" i="394"/>
  <c r="M905" i="394"/>
  <c r="L905" i="394"/>
  <c r="K905" i="394"/>
  <c r="J905" i="394"/>
  <c r="I905" i="394"/>
  <c r="H905" i="394"/>
  <c r="G905" i="394"/>
  <c r="E905" i="394" s="1"/>
  <c r="F905" i="394"/>
  <c r="E904" i="394"/>
  <c r="E903" i="394"/>
  <c r="E902" i="394"/>
  <c r="M901" i="394"/>
  <c r="L901" i="394"/>
  <c r="K901" i="394"/>
  <c r="J901" i="394"/>
  <c r="I901" i="394"/>
  <c r="H901" i="394"/>
  <c r="G901" i="394"/>
  <c r="F901" i="394"/>
  <c r="E901" i="394"/>
  <c r="E900" i="394"/>
  <c r="E899" i="394"/>
  <c r="E898" i="394"/>
  <c r="E897" i="394"/>
  <c r="M896" i="394"/>
  <c r="L896" i="394"/>
  <c r="K896" i="394"/>
  <c r="J896" i="394"/>
  <c r="I896" i="394"/>
  <c r="H896" i="394"/>
  <c r="G896" i="394"/>
  <c r="F896" i="394"/>
  <c r="E896" i="394"/>
  <c r="E895" i="394"/>
  <c r="J894" i="394"/>
  <c r="E894" i="394"/>
  <c r="M893" i="394"/>
  <c r="M892" i="394" s="1"/>
  <c r="L893" i="394"/>
  <c r="L892" i="394" s="1"/>
  <c r="K893" i="394"/>
  <c r="K892" i="394" s="1"/>
  <c r="F892" i="394"/>
  <c r="M891" i="394"/>
  <c r="L891" i="394"/>
  <c r="L890" i="394" s="1"/>
  <c r="K891" i="394"/>
  <c r="K890" i="394" s="1"/>
  <c r="I891" i="394"/>
  <c r="H891" i="394"/>
  <c r="H890" i="394" s="1"/>
  <c r="G891" i="394"/>
  <c r="G890" i="394" s="1"/>
  <c r="M890" i="394"/>
  <c r="I890" i="394"/>
  <c r="F890" i="394"/>
  <c r="E886" i="394"/>
  <c r="E885" i="394"/>
  <c r="E883" i="394"/>
  <c r="M882" i="394"/>
  <c r="L882" i="394"/>
  <c r="K882" i="394"/>
  <c r="J882" i="394"/>
  <c r="I882" i="394"/>
  <c r="H882" i="394"/>
  <c r="G882" i="394"/>
  <c r="F882" i="394"/>
  <c r="E881" i="394"/>
  <c r="E880" i="394"/>
  <c r="J879" i="394"/>
  <c r="J878" i="394" s="1"/>
  <c r="I879" i="394"/>
  <c r="E879" i="394" s="1"/>
  <c r="H879" i="394"/>
  <c r="H878" i="394" s="1"/>
  <c r="G879" i="394"/>
  <c r="G878" i="394" s="1"/>
  <c r="F879" i="394"/>
  <c r="F878" i="394" s="1"/>
  <c r="M878" i="394"/>
  <c r="L878" i="394"/>
  <c r="K878" i="394"/>
  <c r="E877" i="394"/>
  <c r="E876" i="394"/>
  <c r="E875" i="394"/>
  <c r="M874" i="394"/>
  <c r="L874" i="394"/>
  <c r="K874" i="394"/>
  <c r="J874" i="394"/>
  <c r="I874" i="394"/>
  <c r="H874" i="394"/>
  <c r="G874" i="394"/>
  <c r="F874" i="394"/>
  <c r="E874" i="394"/>
  <c r="E873" i="394"/>
  <c r="E872" i="394"/>
  <c r="E871" i="394"/>
  <c r="E870" i="394"/>
  <c r="M869" i="394"/>
  <c r="L869" i="394"/>
  <c r="K869" i="394"/>
  <c r="K868" i="394" s="1"/>
  <c r="K867" i="394" s="1"/>
  <c r="J869" i="394"/>
  <c r="I869" i="394"/>
  <c r="H869" i="394"/>
  <c r="G869" i="394"/>
  <c r="F869" i="394"/>
  <c r="I868" i="394"/>
  <c r="I867" i="394" s="1"/>
  <c r="I828" i="394" s="1"/>
  <c r="E866" i="394"/>
  <c r="E865" i="394"/>
  <c r="E864" i="394"/>
  <c r="E863" i="394"/>
  <c r="E862" i="394"/>
  <c r="E861" i="394"/>
  <c r="E860" i="394"/>
  <c r="E859" i="394"/>
  <c r="E858" i="394"/>
  <c r="E857" i="394"/>
  <c r="E856" i="394"/>
  <c r="E855" i="394"/>
  <c r="M854" i="394"/>
  <c r="L854" i="394"/>
  <c r="K854" i="394"/>
  <c r="J854" i="394"/>
  <c r="I854" i="394"/>
  <c r="H854" i="394"/>
  <c r="G854" i="394"/>
  <c r="E854" i="394" s="1"/>
  <c r="F854" i="394"/>
  <c r="E853" i="394"/>
  <c r="E852" i="394"/>
  <c r="E851" i="394"/>
  <c r="E850" i="394"/>
  <c r="E849" i="394"/>
  <c r="E848" i="394"/>
  <c r="E847" i="394"/>
  <c r="E846" i="394"/>
  <c r="E845" i="394"/>
  <c r="E844" i="394"/>
  <c r="E843" i="394"/>
  <c r="J842" i="394"/>
  <c r="I842" i="394"/>
  <c r="H842" i="394"/>
  <c r="G842" i="394"/>
  <c r="F842" i="394"/>
  <c r="E842" i="394"/>
  <c r="M841" i="394"/>
  <c r="L841" i="394"/>
  <c r="K841" i="394"/>
  <c r="J841" i="394"/>
  <c r="I841" i="394"/>
  <c r="H841" i="394"/>
  <c r="G841" i="394"/>
  <c r="F841" i="394"/>
  <c r="E841" i="394"/>
  <c r="E840" i="394"/>
  <c r="E839" i="394"/>
  <c r="E838" i="394"/>
  <c r="E837" i="394"/>
  <c r="E836" i="394"/>
  <c r="E835" i="394"/>
  <c r="E834" i="394"/>
  <c r="E833" i="394"/>
  <c r="E832" i="394"/>
  <c r="J831" i="394"/>
  <c r="I831" i="394"/>
  <c r="H831" i="394"/>
  <c r="G831" i="394"/>
  <c r="F831" i="394"/>
  <c r="E831" i="394"/>
  <c r="M830" i="394"/>
  <c r="L830" i="394"/>
  <c r="K830" i="394"/>
  <c r="J830" i="394"/>
  <c r="I830" i="394"/>
  <c r="H830" i="394"/>
  <c r="G830" i="394"/>
  <c r="F830" i="394"/>
  <c r="E830" i="394"/>
  <c r="E827" i="394"/>
  <c r="M826" i="394"/>
  <c r="L826" i="394"/>
  <c r="K826" i="394"/>
  <c r="J826" i="394"/>
  <c r="E826" i="394" s="1"/>
  <c r="I826" i="394"/>
  <c r="H826" i="394"/>
  <c r="G826" i="394"/>
  <c r="F826" i="394"/>
  <c r="E825" i="394"/>
  <c r="E824" i="394"/>
  <c r="M823" i="394"/>
  <c r="L823" i="394"/>
  <c r="K823" i="394"/>
  <c r="J823" i="394"/>
  <c r="I823" i="394"/>
  <c r="H823" i="394"/>
  <c r="G823" i="394"/>
  <c r="E823" i="394" s="1"/>
  <c r="F823" i="394"/>
  <c r="E822" i="394"/>
  <c r="E821" i="394"/>
  <c r="E820" i="394"/>
  <c r="M819" i="394"/>
  <c r="L819" i="394"/>
  <c r="K819" i="394"/>
  <c r="J819" i="394"/>
  <c r="I819" i="394"/>
  <c r="H819" i="394"/>
  <c r="G819" i="394"/>
  <c r="E819" i="394" s="1"/>
  <c r="F819" i="394"/>
  <c r="J818" i="394"/>
  <c r="I818" i="394"/>
  <c r="H818" i="394"/>
  <c r="G818" i="394"/>
  <c r="E818" i="394" s="1"/>
  <c r="F818" i="394"/>
  <c r="E817" i="394"/>
  <c r="E816" i="394"/>
  <c r="E815" i="394"/>
  <c r="E814" i="394"/>
  <c r="E813" i="394"/>
  <c r="E812" i="394"/>
  <c r="E811" i="394"/>
  <c r="E810" i="394"/>
  <c r="E809" i="394"/>
  <c r="E808" i="394"/>
  <c r="M807" i="394"/>
  <c r="L807" i="394"/>
  <c r="K807" i="394"/>
  <c r="J807" i="394"/>
  <c r="I807" i="394"/>
  <c r="H807" i="394"/>
  <c r="G807" i="394"/>
  <c r="E807" i="394"/>
  <c r="E806" i="394"/>
  <c r="E805" i="394"/>
  <c r="E804" i="394"/>
  <c r="E803" i="394"/>
  <c r="E802" i="394"/>
  <c r="J801" i="394"/>
  <c r="I801" i="394"/>
  <c r="H801" i="394"/>
  <c r="G801" i="394"/>
  <c r="G800" i="394" s="1"/>
  <c r="G768" i="394" s="1"/>
  <c r="F801" i="394"/>
  <c r="F800" i="394" s="1"/>
  <c r="F768" i="394" s="1"/>
  <c r="E801" i="394"/>
  <c r="E800" i="394" s="1"/>
  <c r="J800" i="394"/>
  <c r="J768" i="394" s="1"/>
  <c r="I800" i="394"/>
  <c r="I768" i="394" s="1"/>
  <c r="I767" i="394" s="1"/>
  <c r="I765" i="394" s="1"/>
  <c r="I764" i="394" s="1"/>
  <c r="H800" i="394"/>
  <c r="E799" i="394"/>
  <c r="E798" i="394"/>
  <c r="J797" i="394"/>
  <c r="I797" i="394"/>
  <c r="H797" i="394"/>
  <c r="G797" i="394"/>
  <c r="F797" i="394"/>
  <c r="E797" i="394"/>
  <c r="E796" i="394"/>
  <c r="I795" i="394"/>
  <c r="H795" i="394"/>
  <c r="G795" i="394"/>
  <c r="F795" i="394"/>
  <c r="F794" i="394" s="1"/>
  <c r="E795" i="394"/>
  <c r="M794" i="394"/>
  <c r="L794" i="394"/>
  <c r="K794" i="394"/>
  <c r="J794" i="394"/>
  <c r="I794" i="394"/>
  <c r="H794" i="394"/>
  <c r="G794" i="394"/>
  <c r="E794" i="394" s="1"/>
  <c r="E793" i="394"/>
  <c r="E792" i="394"/>
  <c r="E791" i="394"/>
  <c r="E790" i="394"/>
  <c r="E789" i="394"/>
  <c r="E788" i="394"/>
  <c r="E787" i="394"/>
  <c r="E786" i="394"/>
  <c r="E785" i="394"/>
  <c r="E784" i="394"/>
  <c r="J783" i="394"/>
  <c r="I783" i="394"/>
  <c r="H783" i="394"/>
  <c r="G783" i="394"/>
  <c r="E783" i="394" s="1"/>
  <c r="F783" i="394"/>
  <c r="M782" i="394"/>
  <c r="L782" i="394"/>
  <c r="K782" i="394"/>
  <c r="J782" i="394"/>
  <c r="I782" i="394"/>
  <c r="H782" i="394"/>
  <c r="G782" i="394"/>
  <c r="F782" i="394"/>
  <c r="E781" i="394"/>
  <c r="M780" i="394"/>
  <c r="L780" i="394"/>
  <c r="K780" i="394"/>
  <c r="J780" i="394"/>
  <c r="I780" i="394"/>
  <c r="H780" i="394"/>
  <c r="G780" i="394"/>
  <c r="F780" i="394"/>
  <c r="E780" i="394"/>
  <c r="E779" i="394"/>
  <c r="E778" i="394"/>
  <c r="E777" i="394"/>
  <c r="M776" i="394"/>
  <c r="L776" i="394"/>
  <c r="K776" i="394"/>
  <c r="J776" i="394"/>
  <c r="I776" i="394"/>
  <c r="H776" i="394"/>
  <c r="G776" i="394"/>
  <c r="F776" i="394"/>
  <c r="E776" i="394"/>
  <c r="E775" i="394"/>
  <c r="E774" i="394"/>
  <c r="E773" i="394"/>
  <c r="E772" i="394"/>
  <c r="M771" i="394"/>
  <c r="L771" i="394"/>
  <c r="K771" i="394"/>
  <c r="K768" i="394" s="1"/>
  <c r="K767" i="394" s="1"/>
  <c r="J771" i="394"/>
  <c r="I771" i="394"/>
  <c r="H771" i="394"/>
  <c r="G771" i="394"/>
  <c r="E771" i="394" s="1"/>
  <c r="F771" i="394"/>
  <c r="E770" i="394"/>
  <c r="E769" i="394"/>
  <c r="F764" i="394"/>
  <c r="E763" i="394"/>
  <c r="E762" i="394"/>
  <c r="M761" i="394"/>
  <c r="L761" i="394"/>
  <c r="K761" i="394"/>
  <c r="J761" i="394"/>
  <c r="I761" i="394"/>
  <c r="H761" i="394"/>
  <c r="G761" i="394"/>
  <c r="F761" i="394"/>
  <c r="E761" i="394"/>
  <c r="E760" i="394"/>
  <c r="E759" i="394"/>
  <c r="M758" i="394"/>
  <c r="L758" i="394"/>
  <c r="K758" i="394"/>
  <c r="J758" i="394"/>
  <c r="E758" i="394" s="1"/>
  <c r="I758" i="394"/>
  <c r="H758" i="394"/>
  <c r="G758" i="394"/>
  <c r="E757" i="394"/>
  <c r="M756" i="394"/>
  <c r="L756" i="394"/>
  <c r="K756" i="394"/>
  <c r="J756" i="394"/>
  <c r="I756" i="394"/>
  <c r="H756" i="394"/>
  <c r="G756" i="394"/>
  <c r="F756" i="394"/>
  <c r="E756" i="394"/>
  <c r="E755" i="394"/>
  <c r="E754" i="394"/>
  <c r="M753" i="394"/>
  <c r="M752" i="394" s="1"/>
  <c r="L753" i="394"/>
  <c r="L752" i="394" s="1"/>
  <c r="K753" i="394"/>
  <c r="J753" i="394"/>
  <c r="I753" i="394"/>
  <c r="H753" i="394"/>
  <c r="G753" i="394"/>
  <c r="F753" i="394"/>
  <c r="E753" i="394"/>
  <c r="K752" i="394"/>
  <c r="J752" i="394"/>
  <c r="I752" i="394"/>
  <c r="H752" i="394"/>
  <c r="G752" i="394"/>
  <c r="E752" i="394" s="1"/>
  <c r="F752" i="394"/>
  <c r="E751" i="394"/>
  <c r="E750" i="394"/>
  <c r="E749" i="394"/>
  <c r="M748" i="394"/>
  <c r="L748" i="394"/>
  <c r="K748" i="394"/>
  <c r="J748" i="394"/>
  <c r="I748" i="394"/>
  <c r="H748" i="394"/>
  <c r="H742" i="394" s="1"/>
  <c r="H741" i="394" s="1"/>
  <c r="G748" i="394"/>
  <c r="F748" i="394"/>
  <c r="E748" i="394"/>
  <c r="E747" i="394"/>
  <c r="E746" i="394"/>
  <c r="E745" i="394"/>
  <c r="E744" i="394"/>
  <c r="M743" i="394"/>
  <c r="L743" i="394"/>
  <c r="K743" i="394"/>
  <c r="J743" i="394"/>
  <c r="I743" i="394"/>
  <c r="H743" i="394"/>
  <c r="G743" i="394"/>
  <c r="E743" i="394" s="1"/>
  <c r="F743" i="394"/>
  <c r="M742" i="394"/>
  <c r="L742" i="394"/>
  <c r="K742" i="394"/>
  <c r="K741" i="394" s="1"/>
  <c r="J742" i="394"/>
  <c r="J741" i="394" s="1"/>
  <c r="I742" i="394"/>
  <c r="I741" i="394"/>
  <c r="E740" i="394"/>
  <c r="E739" i="394"/>
  <c r="E738" i="394"/>
  <c r="E737" i="394"/>
  <c r="E736" i="394"/>
  <c r="E735" i="394"/>
  <c r="E734" i="394"/>
  <c r="E733" i="394"/>
  <c r="E732" i="394"/>
  <c r="E731" i="394"/>
  <c r="E730" i="394"/>
  <c r="E729" i="394"/>
  <c r="M728" i="394"/>
  <c r="L728" i="394"/>
  <c r="K728" i="394"/>
  <c r="J728" i="394"/>
  <c r="E728" i="394" s="1"/>
  <c r="I728" i="394"/>
  <c r="H728" i="394"/>
  <c r="G728" i="394"/>
  <c r="F728" i="394"/>
  <c r="E727" i="394"/>
  <c r="E726" i="394"/>
  <c r="E725" i="394"/>
  <c r="E724" i="394"/>
  <c r="E723" i="394"/>
  <c r="E722" i="394"/>
  <c r="E721" i="394"/>
  <c r="E720" i="394"/>
  <c r="E719" i="394"/>
  <c r="E718" i="394"/>
  <c r="E717" i="394"/>
  <c r="J716" i="394"/>
  <c r="J715" i="394" s="1"/>
  <c r="I716" i="394"/>
  <c r="H716" i="394"/>
  <c r="H715" i="394" s="1"/>
  <c r="G716" i="394"/>
  <c r="G715" i="394" s="1"/>
  <c r="F716" i="394"/>
  <c r="F715" i="394" s="1"/>
  <c r="E716" i="394"/>
  <c r="M715" i="394"/>
  <c r="L715" i="394"/>
  <c r="K715" i="394"/>
  <c r="I715" i="394"/>
  <c r="E715" i="394"/>
  <c r="E714" i="394"/>
  <c r="E713" i="394"/>
  <c r="E712" i="394"/>
  <c r="E711" i="394"/>
  <c r="E710" i="394"/>
  <c r="E709" i="394"/>
  <c r="E708" i="394"/>
  <c r="E707" i="394"/>
  <c r="E706" i="394"/>
  <c r="J705" i="394"/>
  <c r="J704" i="394" s="1"/>
  <c r="I705" i="394"/>
  <c r="H705" i="394"/>
  <c r="G705" i="394"/>
  <c r="F705" i="394"/>
  <c r="M704" i="394"/>
  <c r="L704" i="394"/>
  <c r="K704" i="394"/>
  <c r="I704" i="394"/>
  <c r="H704" i="394"/>
  <c r="F704" i="394"/>
  <c r="E701" i="394"/>
  <c r="M700" i="394"/>
  <c r="L700" i="394"/>
  <c r="K700" i="394"/>
  <c r="J700" i="394"/>
  <c r="I700" i="394"/>
  <c r="H700" i="394"/>
  <c r="G700" i="394"/>
  <c r="E700" i="394" s="1"/>
  <c r="F700" i="394"/>
  <c r="E699" i="394"/>
  <c r="E698" i="394"/>
  <c r="M697" i="394"/>
  <c r="L697" i="394"/>
  <c r="K697" i="394"/>
  <c r="J697" i="394"/>
  <c r="I697" i="394"/>
  <c r="H697" i="394"/>
  <c r="G697" i="394"/>
  <c r="F697" i="394"/>
  <c r="E696" i="394"/>
  <c r="E695" i="394"/>
  <c r="E694" i="394"/>
  <c r="M693" i="394"/>
  <c r="L693" i="394"/>
  <c r="K693" i="394"/>
  <c r="J693" i="394"/>
  <c r="I693" i="394"/>
  <c r="H693" i="394"/>
  <c r="G693" i="394"/>
  <c r="F693" i="394"/>
  <c r="E693" i="394"/>
  <c r="J692" i="394"/>
  <c r="I692" i="394"/>
  <c r="H692" i="394"/>
  <c r="G692" i="394"/>
  <c r="E692" i="394" s="1"/>
  <c r="F692" i="394"/>
  <c r="E691" i="394"/>
  <c r="E690" i="394"/>
  <c r="E689" i="394"/>
  <c r="E688" i="394"/>
  <c r="E687" i="394"/>
  <c r="E686" i="394"/>
  <c r="E685" i="394"/>
  <c r="E684" i="394"/>
  <c r="E683" i="394"/>
  <c r="E682" i="394"/>
  <c r="E681" i="394"/>
  <c r="E680" i="394"/>
  <c r="E679" i="394"/>
  <c r="E678" i="394"/>
  <c r="E677" i="394"/>
  <c r="J676" i="394"/>
  <c r="J675" i="394" s="1"/>
  <c r="I676" i="394"/>
  <c r="I675" i="394" s="1"/>
  <c r="H676" i="394"/>
  <c r="G676" i="394"/>
  <c r="F676" i="394"/>
  <c r="M675" i="394"/>
  <c r="L675" i="394"/>
  <c r="K675" i="394"/>
  <c r="G675" i="394"/>
  <c r="F675" i="394"/>
  <c r="E674" i="394"/>
  <c r="E673" i="394"/>
  <c r="J672" i="394"/>
  <c r="I672" i="394"/>
  <c r="E672" i="394" s="1"/>
  <c r="H672" i="394"/>
  <c r="G672" i="394"/>
  <c r="F672" i="394"/>
  <c r="E671" i="394"/>
  <c r="J670" i="394"/>
  <c r="I670" i="394"/>
  <c r="H670" i="394"/>
  <c r="G670" i="394"/>
  <c r="F670" i="394"/>
  <c r="M669" i="394"/>
  <c r="L669" i="394"/>
  <c r="K669" i="394"/>
  <c r="G669" i="394"/>
  <c r="E668" i="394"/>
  <c r="E667" i="394"/>
  <c r="E666" i="394"/>
  <c r="E665" i="394"/>
  <c r="E664" i="394"/>
  <c r="E663" i="394"/>
  <c r="E662" i="394"/>
  <c r="E661" i="394"/>
  <c r="E660" i="394"/>
  <c r="E659" i="394"/>
  <c r="J658" i="394"/>
  <c r="I658" i="394"/>
  <c r="I657" i="394" s="1"/>
  <c r="H658" i="394"/>
  <c r="G658" i="394"/>
  <c r="F658" i="394"/>
  <c r="F657" i="394" s="1"/>
  <c r="E658" i="394"/>
  <c r="M657" i="394"/>
  <c r="L657" i="394"/>
  <c r="K657" i="394"/>
  <c r="J657" i="394"/>
  <c r="H657" i="394"/>
  <c r="G657" i="394"/>
  <c r="E656" i="394"/>
  <c r="J655" i="394"/>
  <c r="I655" i="394"/>
  <c r="H655" i="394"/>
  <c r="G655" i="394"/>
  <c r="F655" i="394"/>
  <c r="E654" i="394"/>
  <c r="E653" i="394"/>
  <c r="E652" i="394"/>
  <c r="M651" i="394"/>
  <c r="L651" i="394"/>
  <c r="K651" i="394"/>
  <c r="J651" i="394"/>
  <c r="I651" i="394"/>
  <c r="H651" i="394"/>
  <c r="G651" i="394"/>
  <c r="F651" i="394"/>
  <c r="E651" i="394"/>
  <c r="E650" i="394"/>
  <c r="E649" i="394"/>
  <c r="E648" i="394"/>
  <c r="E647" i="394"/>
  <c r="M646" i="394"/>
  <c r="L646" i="394"/>
  <c r="L643" i="394" s="1"/>
  <c r="L642" i="394" s="1"/>
  <c r="K646" i="394"/>
  <c r="J646" i="394"/>
  <c r="I646" i="394"/>
  <c r="H646" i="394"/>
  <c r="G646" i="394"/>
  <c r="G643" i="394" s="1"/>
  <c r="F646" i="394"/>
  <c r="E645" i="394"/>
  <c r="E644" i="394"/>
  <c r="E638" i="394"/>
  <c r="E637" i="394"/>
  <c r="E636" i="394"/>
  <c r="M635" i="394"/>
  <c r="L635" i="394"/>
  <c r="K635" i="394"/>
  <c r="J635" i="394"/>
  <c r="I635" i="394"/>
  <c r="H635" i="394"/>
  <c r="G635" i="394"/>
  <c r="F635" i="394"/>
  <c r="E635" i="394"/>
  <c r="E633" i="394"/>
  <c r="E632" i="394"/>
  <c r="J631" i="394"/>
  <c r="I631" i="394"/>
  <c r="H631" i="394"/>
  <c r="H627" i="394" s="1"/>
  <c r="G631" i="394"/>
  <c r="G627" i="394" s="1"/>
  <c r="F631" i="394"/>
  <c r="F627" i="394" s="1"/>
  <c r="E631" i="394"/>
  <c r="E630" i="394"/>
  <c r="E629" i="394"/>
  <c r="M627" i="394"/>
  <c r="L627" i="394"/>
  <c r="K627" i="394"/>
  <c r="J627" i="394"/>
  <c r="I627" i="394"/>
  <c r="E626" i="394"/>
  <c r="E625" i="394"/>
  <c r="E624" i="394"/>
  <c r="E623" i="394"/>
  <c r="J622" i="394"/>
  <c r="J620" i="394" s="1"/>
  <c r="I622" i="394"/>
  <c r="I619" i="394" s="1"/>
  <c r="E619" i="394" s="1"/>
  <c r="H622" i="394"/>
  <c r="G622" i="394"/>
  <c r="F622" i="394"/>
  <c r="E621" i="394"/>
  <c r="M620" i="394"/>
  <c r="L620" i="394"/>
  <c r="K620" i="394"/>
  <c r="H620" i="394"/>
  <c r="G620" i="394"/>
  <c r="F620" i="394"/>
  <c r="M619" i="394"/>
  <c r="L619" i="394"/>
  <c r="K619" i="394"/>
  <c r="J619" i="394"/>
  <c r="H619" i="394"/>
  <c r="G619" i="394"/>
  <c r="F619" i="394"/>
  <c r="E618" i="394"/>
  <c r="E617" i="394"/>
  <c r="M616" i="394"/>
  <c r="L616" i="394"/>
  <c r="K616" i="394"/>
  <c r="I616" i="394"/>
  <c r="H616" i="394"/>
  <c r="E616" i="394"/>
  <c r="E615" i="394"/>
  <c r="E614" i="394"/>
  <c r="M613" i="394"/>
  <c r="L613" i="394"/>
  <c r="K613" i="394"/>
  <c r="J613" i="394"/>
  <c r="J611" i="394" s="1"/>
  <c r="I613" i="394"/>
  <c r="I611" i="394" s="1"/>
  <c r="H613" i="394"/>
  <c r="G613" i="394"/>
  <c r="F613" i="394"/>
  <c r="F490" i="394" s="1"/>
  <c r="M612" i="394"/>
  <c r="L612" i="394"/>
  <c r="L611" i="394" s="1"/>
  <c r="K612" i="394"/>
  <c r="K611" i="394" s="1"/>
  <c r="J612" i="394"/>
  <c r="I612" i="394"/>
  <c r="H612" i="394"/>
  <c r="E612" i="394"/>
  <c r="G611" i="394"/>
  <c r="E610" i="394"/>
  <c r="M609" i="394"/>
  <c r="L609" i="394"/>
  <c r="K609" i="394"/>
  <c r="J609" i="394"/>
  <c r="I609" i="394"/>
  <c r="H609" i="394"/>
  <c r="G609" i="394"/>
  <c r="F609" i="394"/>
  <c r="E608" i="394"/>
  <c r="E607" i="394"/>
  <c r="M606" i="394"/>
  <c r="L606" i="394"/>
  <c r="L605" i="394" s="1"/>
  <c r="K606" i="394"/>
  <c r="J606" i="394"/>
  <c r="J605" i="394" s="1"/>
  <c r="I606" i="394"/>
  <c r="I605" i="394" s="1"/>
  <c r="H606" i="394"/>
  <c r="H605" i="394" s="1"/>
  <c r="G606" i="394"/>
  <c r="G605" i="394" s="1"/>
  <c r="E605" i="394" s="1"/>
  <c r="F606" i="394"/>
  <c r="E606" i="394"/>
  <c r="M605" i="394"/>
  <c r="K605" i="394"/>
  <c r="F605" i="394"/>
  <c r="E603" i="394"/>
  <c r="E602" i="394"/>
  <c r="M601" i="394"/>
  <c r="L601" i="394"/>
  <c r="K601" i="394"/>
  <c r="F601" i="394"/>
  <c r="E601" i="394"/>
  <c r="J600" i="394"/>
  <c r="E600" i="394" s="1"/>
  <c r="E599" i="394"/>
  <c r="E598" i="394"/>
  <c r="E597" i="394"/>
  <c r="M596" i="394"/>
  <c r="L596" i="394"/>
  <c r="J596" i="394"/>
  <c r="E596" i="394" s="1"/>
  <c r="I596" i="394"/>
  <c r="H596" i="394"/>
  <c r="G596" i="394"/>
  <c r="G595" i="394" s="1"/>
  <c r="F596" i="394"/>
  <c r="F595" i="394" s="1"/>
  <c r="M595" i="394"/>
  <c r="L595" i="394"/>
  <c r="K595" i="394"/>
  <c r="I595" i="394"/>
  <c r="H595" i="394"/>
  <c r="H594" i="394"/>
  <c r="H555" i="394" s="1"/>
  <c r="G594" i="394"/>
  <c r="E592" i="394"/>
  <c r="E591" i="394"/>
  <c r="E590" i="394"/>
  <c r="E589" i="394"/>
  <c r="E588" i="394"/>
  <c r="E587" i="394"/>
  <c r="E586" i="394"/>
  <c r="E585" i="394"/>
  <c r="E584" i="394"/>
  <c r="E583" i="394"/>
  <c r="E582" i="394"/>
  <c r="M581" i="394"/>
  <c r="L581" i="394"/>
  <c r="K581" i="394"/>
  <c r="J581" i="394"/>
  <c r="I581" i="394"/>
  <c r="H581" i="394"/>
  <c r="G581" i="394"/>
  <c r="F581" i="394"/>
  <c r="E581" i="394"/>
  <c r="E579" i="394"/>
  <c r="E578" i="394"/>
  <c r="E577" i="394"/>
  <c r="E576" i="394"/>
  <c r="E575" i="394"/>
  <c r="E574" i="394"/>
  <c r="E573" i="394"/>
  <c r="E572" i="394"/>
  <c r="E571" i="394"/>
  <c r="E570" i="394"/>
  <c r="J569" i="394"/>
  <c r="I569" i="394"/>
  <c r="I568" i="394" s="1"/>
  <c r="H569" i="394"/>
  <c r="H568" i="394" s="1"/>
  <c r="G569" i="394"/>
  <c r="F569" i="394"/>
  <c r="E569" i="394"/>
  <c r="M568" i="394"/>
  <c r="L568" i="394"/>
  <c r="K568" i="394"/>
  <c r="J568" i="394"/>
  <c r="G568" i="394"/>
  <c r="F568" i="394"/>
  <c r="E568" i="394"/>
  <c r="E566" i="394"/>
  <c r="E565" i="394"/>
  <c r="E564" i="394"/>
  <c r="E563" i="394"/>
  <c r="E562" i="394"/>
  <c r="E561" i="394"/>
  <c r="E560" i="394"/>
  <c r="E559" i="394"/>
  <c r="J558" i="394"/>
  <c r="J557" i="394" s="1"/>
  <c r="I558" i="394"/>
  <c r="I557" i="394" s="1"/>
  <c r="H558" i="394"/>
  <c r="H557" i="394" s="1"/>
  <c r="G558" i="394"/>
  <c r="F558" i="394"/>
  <c r="F557" i="394" s="1"/>
  <c r="M557" i="394"/>
  <c r="L557" i="394"/>
  <c r="K557" i="394"/>
  <c r="M555" i="394"/>
  <c r="L555" i="394"/>
  <c r="K555" i="394"/>
  <c r="G555" i="394"/>
  <c r="E554" i="394"/>
  <c r="E553" i="394" s="1"/>
  <c r="J553" i="394"/>
  <c r="J552" i="394" s="1"/>
  <c r="E552" i="394" s="1"/>
  <c r="I553" i="394"/>
  <c r="H553" i="394"/>
  <c r="G553" i="394"/>
  <c r="F553" i="394"/>
  <c r="M552" i="394"/>
  <c r="L552" i="394"/>
  <c r="K552" i="394"/>
  <c r="I552" i="394"/>
  <c r="H552" i="394"/>
  <c r="G552" i="394"/>
  <c r="F552" i="394"/>
  <c r="E551" i="394"/>
  <c r="E550" i="394"/>
  <c r="M549" i="394"/>
  <c r="L549" i="394"/>
  <c r="K549" i="394"/>
  <c r="J549" i="394"/>
  <c r="I549" i="394"/>
  <c r="H549" i="394"/>
  <c r="G549" i="394"/>
  <c r="E549" i="394" s="1"/>
  <c r="F549" i="394"/>
  <c r="E547" i="394"/>
  <c r="E546" i="394"/>
  <c r="M545" i="394"/>
  <c r="L545" i="394"/>
  <c r="K545" i="394"/>
  <c r="J545" i="394"/>
  <c r="J544" i="394" s="1"/>
  <c r="I545" i="394"/>
  <c r="H545" i="394"/>
  <c r="G545" i="394"/>
  <c r="F545" i="394"/>
  <c r="H544" i="394"/>
  <c r="G544" i="394"/>
  <c r="F544" i="394"/>
  <c r="E543" i="394"/>
  <c r="E542" i="394"/>
  <c r="E541" i="394"/>
  <c r="E540" i="394"/>
  <c r="E539" i="394"/>
  <c r="E538" i="394"/>
  <c r="E537" i="394"/>
  <c r="E536" i="394"/>
  <c r="E535" i="394"/>
  <c r="E534" i="394"/>
  <c r="M533" i="394"/>
  <c r="L533" i="394"/>
  <c r="K533" i="394"/>
  <c r="J533" i="394"/>
  <c r="I533" i="394"/>
  <c r="H533" i="394"/>
  <c r="G533" i="394"/>
  <c r="E533" i="394"/>
  <c r="E531" i="394"/>
  <c r="E530" i="394"/>
  <c r="E529" i="394"/>
  <c r="E528" i="394"/>
  <c r="J527" i="394"/>
  <c r="I527" i="394"/>
  <c r="H527" i="394"/>
  <c r="G527" i="394"/>
  <c r="E527" i="394" s="1"/>
  <c r="F527" i="394"/>
  <c r="M526" i="394"/>
  <c r="L526" i="394"/>
  <c r="K526" i="394"/>
  <c r="J526" i="394"/>
  <c r="I526" i="394"/>
  <c r="H526" i="394"/>
  <c r="G526" i="394"/>
  <c r="F526" i="394"/>
  <c r="E526" i="394"/>
  <c r="E525" i="394"/>
  <c r="E524" i="394"/>
  <c r="J523" i="394"/>
  <c r="I523" i="394"/>
  <c r="H523" i="394"/>
  <c r="G523" i="394"/>
  <c r="F523" i="394"/>
  <c r="E522" i="394"/>
  <c r="J521" i="394"/>
  <c r="I521" i="394"/>
  <c r="H521" i="394"/>
  <c r="H520" i="394" s="1"/>
  <c r="G521" i="394"/>
  <c r="F521" i="394"/>
  <c r="M520" i="394"/>
  <c r="L520" i="394"/>
  <c r="K520" i="394"/>
  <c r="J520" i="394"/>
  <c r="F520" i="394"/>
  <c r="E519" i="394"/>
  <c r="E518" i="394"/>
  <c r="E517" i="394"/>
  <c r="E516" i="394"/>
  <c r="E515" i="394"/>
  <c r="E514" i="394"/>
  <c r="E513" i="394"/>
  <c r="E512" i="394"/>
  <c r="E511" i="394"/>
  <c r="E510" i="394"/>
  <c r="J509" i="394"/>
  <c r="J508" i="394" s="1"/>
  <c r="I509" i="394"/>
  <c r="H509" i="394"/>
  <c r="E509" i="394" s="1"/>
  <c r="G509" i="394"/>
  <c r="G508" i="394" s="1"/>
  <c r="F509" i="394"/>
  <c r="M508" i="394"/>
  <c r="L508" i="394"/>
  <c r="K508" i="394"/>
  <c r="I508" i="394"/>
  <c r="H508" i="394"/>
  <c r="E508" i="394" s="1"/>
  <c r="F508" i="394"/>
  <c r="E507" i="394"/>
  <c r="M506" i="394"/>
  <c r="L506" i="394"/>
  <c r="K506" i="394"/>
  <c r="J506" i="394"/>
  <c r="I506" i="394"/>
  <c r="H506" i="394"/>
  <c r="G506" i="394"/>
  <c r="E506" i="394" s="1"/>
  <c r="F506" i="394"/>
  <c r="E505" i="394"/>
  <c r="E504" i="394"/>
  <c r="E503" i="394"/>
  <c r="M502" i="394"/>
  <c r="M494" i="394" s="1"/>
  <c r="L502" i="394"/>
  <c r="L494" i="394" s="1"/>
  <c r="K502" i="394"/>
  <c r="J502" i="394"/>
  <c r="I502" i="394"/>
  <c r="H502" i="394"/>
  <c r="G502" i="394"/>
  <c r="E502" i="394" s="1"/>
  <c r="F502" i="394"/>
  <c r="E500" i="394"/>
  <c r="E499" i="394"/>
  <c r="E498" i="394"/>
  <c r="M497" i="394"/>
  <c r="L497" i="394"/>
  <c r="K497" i="394"/>
  <c r="J497" i="394"/>
  <c r="I497" i="394"/>
  <c r="H497" i="394"/>
  <c r="E497" i="394" s="1"/>
  <c r="G497" i="394"/>
  <c r="F497" i="394"/>
  <c r="M496" i="394"/>
  <c r="L496" i="394"/>
  <c r="K496" i="394"/>
  <c r="K24" i="394" s="1"/>
  <c r="I496" i="394"/>
  <c r="H496" i="394"/>
  <c r="E496" i="394"/>
  <c r="M495" i="394"/>
  <c r="L495" i="394"/>
  <c r="K495" i="394"/>
  <c r="K494" i="394" s="1"/>
  <c r="J494" i="394"/>
  <c r="I495" i="394"/>
  <c r="H495" i="394"/>
  <c r="H494" i="394" s="1"/>
  <c r="E495" i="394"/>
  <c r="L490" i="394"/>
  <c r="K490" i="394"/>
  <c r="J490" i="394"/>
  <c r="I490" i="394"/>
  <c r="G490" i="394"/>
  <c r="M489" i="394"/>
  <c r="L489" i="394"/>
  <c r="K489" i="394"/>
  <c r="J489" i="394"/>
  <c r="I489" i="394"/>
  <c r="E489" i="394"/>
  <c r="E488" i="394"/>
  <c r="M487" i="394"/>
  <c r="L487" i="394"/>
  <c r="K487" i="394"/>
  <c r="J487" i="394"/>
  <c r="I487" i="394"/>
  <c r="H487" i="394"/>
  <c r="G487" i="394"/>
  <c r="E487" i="394" s="1"/>
  <c r="F487" i="394"/>
  <c r="E486" i="394"/>
  <c r="E485" i="394"/>
  <c r="E484" i="394"/>
  <c r="E483" i="394"/>
  <c r="E482" i="394"/>
  <c r="E481" i="394"/>
  <c r="E480" i="394"/>
  <c r="E479" i="394"/>
  <c r="E478" i="394"/>
  <c r="E477" i="394"/>
  <c r="M476" i="394"/>
  <c r="M474" i="394" s="1"/>
  <c r="L476" i="394"/>
  <c r="L474" i="394" s="1"/>
  <c r="K476" i="394"/>
  <c r="K474" i="394" s="1"/>
  <c r="J476" i="394"/>
  <c r="M475" i="394"/>
  <c r="L475" i="394"/>
  <c r="K475" i="394"/>
  <c r="I475" i="394"/>
  <c r="E475" i="394"/>
  <c r="I474" i="394"/>
  <c r="I473" i="394" s="1"/>
  <c r="H474" i="394"/>
  <c r="G474" i="394"/>
  <c r="G473" i="394" s="1"/>
  <c r="F474" i="394"/>
  <c r="F473" i="394" s="1"/>
  <c r="E472" i="394"/>
  <c r="M471" i="394"/>
  <c r="L471" i="394"/>
  <c r="K471" i="394"/>
  <c r="J471" i="394"/>
  <c r="I471" i="394"/>
  <c r="H471" i="394"/>
  <c r="G471" i="394"/>
  <c r="F471" i="394"/>
  <c r="E470" i="394"/>
  <c r="E469" i="394"/>
  <c r="M468" i="394"/>
  <c r="L468" i="394"/>
  <c r="K468" i="394"/>
  <c r="K467" i="394" s="1"/>
  <c r="J468" i="394"/>
  <c r="J467" i="394" s="1"/>
  <c r="I468" i="394"/>
  <c r="I467" i="394" s="1"/>
  <c r="H468" i="394"/>
  <c r="H467" i="394" s="1"/>
  <c r="G468" i="394"/>
  <c r="F468" i="394"/>
  <c r="F467" i="394" s="1"/>
  <c r="M467" i="394"/>
  <c r="L467" i="394"/>
  <c r="E465" i="394"/>
  <c r="E464" i="394"/>
  <c r="M463" i="394"/>
  <c r="L463" i="394"/>
  <c r="K463" i="394"/>
  <c r="F463" i="394"/>
  <c r="E463" i="394"/>
  <c r="I462" i="394"/>
  <c r="E462" i="394"/>
  <c r="I461" i="394"/>
  <c r="E461" i="394"/>
  <c r="E460" i="394"/>
  <c r="E459" i="394"/>
  <c r="M458" i="394"/>
  <c r="L458" i="394"/>
  <c r="K458" i="394"/>
  <c r="J458" i="394"/>
  <c r="I458" i="394"/>
  <c r="H458" i="394"/>
  <c r="H457" i="394" s="1"/>
  <c r="G458" i="394"/>
  <c r="G457" i="394" s="1"/>
  <c r="F458" i="394"/>
  <c r="F457" i="394" s="1"/>
  <c r="E458" i="394"/>
  <c r="J457" i="394"/>
  <c r="I457" i="394"/>
  <c r="E455" i="394"/>
  <c r="E454" i="394"/>
  <c r="M453" i="394"/>
  <c r="M452" i="394" s="1"/>
  <c r="L453" i="394"/>
  <c r="K453" i="394"/>
  <c r="J453" i="394"/>
  <c r="I453" i="394"/>
  <c r="H453" i="394"/>
  <c r="G453" i="394"/>
  <c r="F453" i="394"/>
  <c r="L452" i="394"/>
  <c r="K452" i="394"/>
  <c r="J452" i="394"/>
  <c r="I452" i="394"/>
  <c r="H452" i="394"/>
  <c r="G452" i="394"/>
  <c r="F452" i="394"/>
  <c r="E451" i="394"/>
  <c r="I450" i="394"/>
  <c r="I434" i="394" s="1"/>
  <c r="H450" i="394"/>
  <c r="H434" i="394" s="1"/>
  <c r="G450" i="394"/>
  <c r="G434" i="394" s="1"/>
  <c r="E450" i="394"/>
  <c r="E449" i="394"/>
  <c r="E448" i="394"/>
  <c r="E447" i="394" s="1"/>
  <c r="E434" i="394" s="1"/>
  <c r="M447" i="394"/>
  <c r="L447" i="394"/>
  <c r="K447" i="394"/>
  <c r="J447" i="394"/>
  <c r="I447" i="394"/>
  <c r="H447" i="394"/>
  <c r="G447" i="394"/>
  <c r="F447" i="394"/>
  <c r="E446" i="394"/>
  <c r="E445" i="394"/>
  <c r="E444" i="394"/>
  <c r="E443" i="394"/>
  <c r="E442" i="394"/>
  <c r="E441" i="394"/>
  <c r="E440" i="394"/>
  <c r="E439" i="394"/>
  <c r="E438" i="394"/>
  <c r="E437" i="394"/>
  <c r="E436" i="394"/>
  <c r="E435" i="394"/>
  <c r="M434" i="394"/>
  <c r="L434" i="394"/>
  <c r="K434" i="394"/>
  <c r="J434" i="394"/>
  <c r="F434" i="394"/>
  <c r="E432" i="394"/>
  <c r="E431" i="394"/>
  <c r="E430" i="394"/>
  <c r="E429" i="394"/>
  <c r="E428" i="394"/>
  <c r="E427" i="394"/>
  <c r="E426" i="394"/>
  <c r="E425" i="394"/>
  <c r="E424" i="394"/>
  <c r="E423" i="394"/>
  <c r="J422" i="394"/>
  <c r="J421" i="394" s="1"/>
  <c r="I422" i="394"/>
  <c r="H422" i="394"/>
  <c r="G422" i="394"/>
  <c r="F422" i="394"/>
  <c r="M421" i="394"/>
  <c r="L421" i="394"/>
  <c r="K421" i="394"/>
  <c r="I421" i="394"/>
  <c r="H421" i="394"/>
  <c r="G421" i="394"/>
  <c r="F421" i="394"/>
  <c r="E421" i="394"/>
  <c r="E420" i="394"/>
  <c r="E419" i="394"/>
  <c r="E418" i="394"/>
  <c r="E417" i="394"/>
  <c r="E416" i="394"/>
  <c r="E415" i="394"/>
  <c r="E414" i="394"/>
  <c r="E413" i="394"/>
  <c r="E412" i="394"/>
  <c r="J411" i="394"/>
  <c r="J410" i="394" s="1"/>
  <c r="I411" i="394"/>
  <c r="I410" i="394" s="1"/>
  <c r="H411" i="394"/>
  <c r="G411" i="394"/>
  <c r="G410" i="394" s="1"/>
  <c r="F411" i="394"/>
  <c r="F410" i="394" s="1"/>
  <c r="M410" i="394"/>
  <c r="L410" i="394"/>
  <c r="K410" i="394"/>
  <c r="E407" i="394"/>
  <c r="J406" i="394"/>
  <c r="I406" i="394"/>
  <c r="H406" i="394"/>
  <c r="E406" i="394" s="1"/>
  <c r="F406" i="394"/>
  <c r="E405" i="394"/>
  <c r="E404" i="394"/>
  <c r="M403" i="394"/>
  <c r="L403" i="394"/>
  <c r="K403" i="394"/>
  <c r="J403" i="394"/>
  <c r="I403" i="394"/>
  <c r="H403" i="394"/>
  <c r="G403" i="394"/>
  <c r="F403" i="394"/>
  <c r="E401" i="394"/>
  <c r="E400" i="394"/>
  <c r="M399" i="394"/>
  <c r="L399" i="394"/>
  <c r="K399" i="394"/>
  <c r="J399" i="394"/>
  <c r="I399" i="394"/>
  <c r="H399" i="394"/>
  <c r="G399" i="394"/>
  <c r="F399" i="394"/>
  <c r="E399" i="394"/>
  <c r="I398" i="394"/>
  <c r="H398" i="394"/>
  <c r="G398" i="394"/>
  <c r="F398" i="394"/>
  <c r="E397" i="394"/>
  <c r="E396" i="394"/>
  <c r="E395" i="394"/>
  <c r="E394" i="394"/>
  <c r="E393" i="394"/>
  <c r="E392" i="394"/>
  <c r="E391" i="394"/>
  <c r="E390" i="394"/>
  <c r="E389" i="394"/>
  <c r="E388" i="394"/>
  <c r="M387" i="394"/>
  <c r="L387" i="394"/>
  <c r="K387" i="394"/>
  <c r="J387" i="394"/>
  <c r="I387" i="394"/>
  <c r="H387" i="394"/>
  <c r="G387" i="394"/>
  <c r="E387" i="394"/>
  <c r="E385" i="394"/>
  <c r="E384" i="394"/>
  <c r="E383" i="394"/>
  <c r="E382" i="394"/>
  <c r="J381" i="394"/>
  <c r="I381" i="394"/>
  <c r="H381" i="394"/>
  <c r="G381" i="394"/>
  <c r="F381" i="394"/>
  <c r="E381" i="394"/>
  <c r="M380" i="394"/>
  <c r="L380" i="394"/>
  <c r="K380" i="394"/>
  <c r="J380" i="394"/>
  <c r="I380" i="394"/>
  <c r="H380" i="394"/>
  <c r="G380" i="394"/>
  <c r="F380" i="394"/>
  <c r="E380" i="394"/>
  <c r="E379" i="394"/>
  <c r="E378" i="394"/>
  <c r="J377" i="394"/>
  <c r="J374" i="394" s="1"/>
  <c r="I377" i="394"/>
  <c r="I374" i="394" s="1"/>
  <c r="H377" i="394"/>
  <c r="G377" i="394"/>
  <c r="F377" i="394"/>
  <c r="E376" i="394"/>
  <c r="J375" i="394"/>
  <c r="I375" i="394"/>
  <c r="H375" i="394"/>
  <c r="G375" i="394"/>
  <c r="F375" i="394"/>
  <c r="E375" i="394"/>
  <c r="M374" i="394"/>
  <c r="L374" i="394"/>
  <c r="K374" i="394"/>
  <c r="G374" i="394"/>
  <c r="F374" i="394"/>
  <c r="E373" i="394"/>
  <c r="E372" i="394"/>
  <c r="E371" i="394"/>
  <c r="E370" i="394"/>
  <c r="E369" i="394"/>
  <c r="E368" i="394"/>
  <c r="E367" i="394"/>
  <c r="E366" i="394"/>
  <c r="E365" i="394"/>
  <c r="E364" i="394"/>
  <c r="J363" i="394"/>
  <c r="J362" i="394" s="1"/>
  <c r="I363" i="394"/>
  <c r="I362" i="394" s="1"/>
  <c r="H363" i="394"/>
  <c r="G363" i="394"/>
  <c r="F363" i="394"/>
  <c r="M362" i="394"/>
  <c r="L362" i="394"/>
  <c r="K362" i="394"/>
  <c r="G362" i="394"/>
  <c r="F362" i="394"/>
  <c r="E361" i="394"/>
  <c r="M360" i="394"/>
  <c r="L360" i="394"/>
  <c r="K360" i="394"/>
  <c r="J360" i="394"/>
  <c r="I360" i="394"/>
  <c r="H360" i="394"/>
  <c r="G360" i="394"/>
  <c r="F360" i="394"/>
  <c r="E360" i="394"/>
  <c r="E359" i="394"/>
  <c r="E358" i="394"/>
  <c r="E357" i="394"/>
  <c r="M356" i="394"/>
  <c r="L356" i="394"/>
  <c r="K356" i="394"/>
  <c r="J356" i="394"/>
  <c r="I356" i="394"/>
  <c r="H356" i="394"/>
  <c r="G356" i="394"/>
  <c r="E356" i="394" s="1"/>
  <c r="F356" i="394"/>
  <c r="E354" i="394"/>
  <c r="E353" i="394"/>
  <c r="E352" i="394"/>
  <c r="M351" i="394"/>
  <c r="L351" i="394"/>
  <c r="K351" i="394"/>
  <c r="J351" i="394"/>
  <c r="I351" i="394"/>
  <c r="G351" i="394"/>
  <c r="E351" i="394" s="1"/>
  <c r="F351" i="394"/>
  <c r="I350" i="394"/>
  <c r="I24" i="394" s="1"/>
  <c r="E350" i="394"/>
  <c r="J349" i="394"/>
  <c r="I349" i="394"/>
  <c r="G344" i="394"/>
  <c r="F344" i="394"/>
  <c r="E343" i="394"/>
  <c r="M342" i="394"/>
  <c r="L342" i="394"/>
  <c r="K342" i="394"/>
  <c r="J342" i="394"/>
  <c r="I342" i="394"/>
  <c r="G342" i="394"/>
  <c r="E342" i="394" s="1"/>
  <c r="F342" i="394"/>
  <c r="E341" i="394"/>
  <c r="M340" i="394"/>
  <c r="L340" i="394"/>
  <c r="K340" i="394"/>
  <c r="J340" i="394"/>
  <c r="I340" i="394"/>
  <c r="H340" i="394"/>
  <c r="E340" i="394"/>
  <c r="J338" i="394"/>
  <c r="J337" i="394" s="1"/>
  <c r="J205" i="394" s="1"/>
  <c r="I339" i="394"/>
  <c r="E339" i="394" s="1"/>
  <c r="E338" i="394" s="1"/>
  <c r="E337" i="394" s="1"/>
  <c r="H339" i="394"/>
  <c r="M338" i="394"/>
  <c r="L338" i="394"/>
  <c r="K338" i="394"/>
  <c r="I338" i="394"/>
  <c r="H338" i="394"/>
  <c r="H337" i="394" s="1"/>
  <c r="H205" i="394" s="1"/>
  <c r="G338" i="394"/>
  <c r="G337" i="394" s="1"/>
  <c r="G205" i="394" s="1"/>
  <c r="F338" i="394"/>
  <c r="M337" i="394"/>
  <c r="L337" i="394"/>
  <c r="K337" i="394"/>
  <c r="I337" i="394"/>
  <c r="I205" i="394" s="1"/>
  <c r="F337" i="394"/>
  <c r="F205" i="394" s="1"/>
  <c r="E336" i="394"/>
  <c r="M335" i="394"/>
  <c r="L335" i="394"/>
  <c r="K335" i="394"/>
  <c r="J335" i="394"/>
  <c r="I335" i="394"/>
  <c r="H335" i="394"/>
  <c r="G335" i="394"/>
  <c r="F335" i="394"/>
  <c r="E335" i="394"/>
  <c r="E334" i="394"/>
  <c r="E333" i="394"/>
  <c r="M332" i="394"/>
  <c r="L332" i="394"/>
  <c r="K332" i="394"/>
  <c r="J332" i="394"/>
  <c r="I332" i="394"/>
  <c r="H332" i="394"/>
  <c r="H331" i="394" s="1"/>
  <c r="G332" i="394"/>
  <c r="E332" i="394" s="1"/>
  <c r="F332" i="394"/>
  <c r="M331" i="394"/>
  <c r="L331" i="394"/>
  <c r="L320" i="394" s="1"/>
  <c r="L269" i="394" s="1"/>
  <c r="K331" i="394"/>
  <c r="K320" i="394" s="1"/>
  <c r="J331" i="394"/>
  <c r="I331" i="394"/>
  <c r="G331" i="394"/>
  <c r="E331" i="394" s="1"/>
  <c r="F331" i="394"/>
  <c r="E329" i="394"/>
  <c r="E328" i="394"/>
  <c r="M327" i="394"/>
  <c r="L327" i="394"/>
  <c r="K327" i="394"/>
  <c r="F327" i="394"/>
  <c r="E327" i="394"/>
  <c r="I326" i="394"/>
  <c r="E326" i="394"/>
  <c r="E325" i="394"/>
  <c r="I324" i="394"/>
  <c r="H324" i="394"/>
  <c r="E324" i="394"/>
  <c r="I323" i="394"/>
  <c r="I322" i="394" s="1"/>
  <c r="E323" i="394"/>
  <c r="M322" i="394"/>
  <c r="L322" i="394"/>
  <c r="K322" i="394"/>
  <c r="J322" i="394"/>
  <c r="J321" i="394" s="1"/>
  <c r="J320" i="394" s="1"/>
  <c r="H322" i="394"/>
  <c r="G322" i="394"/>
  <c r="F322" i="394"/>
  <c r="I321" i="394"/>
  <c r="H321" i="394"/>
  <c r="F321" i="394"/>
  <c r="M320" i="394"/>
  <c r="M269" i="394" s="1"/>
  <c r="I320" i="394"/>
  <c r="I269" i="394" s="1"/>
  <c r="H320" i="394"/>
  <c r="H269" i="394" s="1"/>
  <c r="F320" i="394"/>
  <c r="F269" i="394" s="1"/>
  <c r="E319" i="394"/>
  <c r="E318" i="394"/>
  <c r="E317" i="394"/>
  <c r="J316" i="394"/>
  <c r="I316" i="394"/>
  <c r="H316" i="394"/>
  <c r="G316" i="394"/>
  <c r="F316" i="394"/>
  <c r="E316" i="394"/>
  <c r="E31" i="394" s="1"/>
  <c r="E315" i="394"/>
  <c r="E314" i="394"/>
  <c r="E313" i="394"/>
  <c r="E312" i="394"/>
  <c r="E311" i="394"/>
  <c r="E310" i="394"/>
  <c r="E309" i="394"/>
  <c r="E308" i="394"/>
  <c r="E307" i="394"/>
  <c r="E306" i="394"/>
  <c r="E305" i="394"/>
  <c r="E304" i="394"/>
  <c r="E303" i="394"/>
  <c r="E302" i="394"/>
  <c r="F301" i="394"/>
  <c r="E301" i="394"/>
  <c r="E300" i="394"/>
  <c r="E299" i="394"/>
  <c r="E298" i="394"/>
  <c r="E297" i="394"/>
  <c r="E296" i="394"/>
  <c r="E295" i="394"/>
  <c r="E294" i="394"/>
  <c r="E293" i="394"/>
  <c r="E292" i="394"/>
  <c r="E291" i="394"/>
  <c r="E290" i="394"/>
  <c r="J289" i="394"/>
  <c r="F289" i="394"/>
  <c r="E289" i="394"/>
  <c r="M288" i="394"/>
  <c r="L288" i="394"/>
  <c r="K288" i="394"/>
  <c r="J288" i="394"/>
  <c r="F288" i="394"/>
  <c r="E288" i="394"/>
  <c r="E287" i="394"/>
  <c r="E286" i="394"/>
  <c r="M285" i="394"/>
  <c r="M284" i="394" s="1"/>
  <c r="L285" i="394"/>
  <c r="L284" i="394" s="1"/>
  <c r="K285" i="394"/>
  <c r="J285" i="394"/>
  <c r="I285" i="394"/>
  <c r="H285" i="394"/>
  <c r="G285" i="394"/>
  <c r="F285" i="394"/>
  <c r="E285" i="394"/>
  <c r="K284" i="394"/>
  <c r="J284" i="394"/>
  <c r="I284" i="394"/>
  <c r="H284" i="394"/>
  <c r="H30" i="394" s="1"/>
  <c r="G284" i="394"/>
  <c r="G30" i="394" s="1"/>
  <c r="F284" i="394"/>
  <c r="F30" i="394" s="1"/>
  <c r="E284" i="394"/>
  <c r="E283" i="394"/>
  <c r="E282" i="394"/>
  <c r="J281" i="394"/>
  <c r="E281" i="394" s="1"/>
  <c r="I281" i="394"/>
  <c r="H281" i="394"/>
  <c r="E280" i="394"/>
  <c r="E279" i="394"/>
  <c r="E278" i="394"/>
  <c r="E277" i="394"/>
  <c r="E276" i="394"/>
  <c r="E275" i="394"/>
  <c r="E274" i="394"/>
  <c r="E273" i="394"/>
  <c r="J272" i="394"/>
  <c r="I272" i="394"/>
  <c r="I271" i="394" s="1"/>
  <c r="H272" i="394"/>
  <c r="H271" i="394" s="1"/>
  <c r="G272" i="394"/>
  <c r="F272" i="394"/>
  <c r="M271" i="394"/>
  <c r="L271" i="394"/>
  <c r="K271" i="394"/>
  <c r="J271" i="394"/>
  <c r="G271" i="394"/>
  <c r="F271" i="394"/>
  <c r="E271" i="394"/>
  <c r="M270" i="394"/>
  <c r="L270" i="394"/>
  <c r="K270" i="394"/>
  <c r="J270" i="394"/>
  <c r="I270" i="394"/>
  <c r="H270" i="394"/>
  <c r="G270" i="394"/>
  <c r="F270" i="394"/>
  <c r="E270" i="394"/>
  <c r="H268" i="394"/>
  <c r="E268" i="394"/>
  <c r="M267" i="394"/>
  <c r="L267" i="394"/>
  <c r="K267" i="394"/>
  <c r="J267" i="394"/>
  <c r="I267" i="394"/>
  <c r="H267" i="394"/>
  <c r="G267" i="394"/>
  <c r="F267" i="394"/>
  <c r="E266" i="394"/>
  <c r="E265" i="394"/>
  <c r="M264" i="394"/>
  <c r="L264" i="394"/>
  <c r="K264" i="394"/>
  <c r="J264" i="394"/>
  <c r="I264" i="394"/>
  <c r="I259" i="394" s="1"/>
  <c r="H264" i="394"/>
  <c r="G264" i="394"/>
  <c r="G259" i="394" s="1"/>
  <c r="F264" i="394"/>
  <c r="E264" i="394"/>
  <c r="E263" i="394"/>
  <c r="E262" i="394"/>
  <c r="E261" i="394"/>
  <c r="M260" i="394"/>
  <c r="L260" i="394"/>
  <c r="K260" i="394"/>
  <c r="J260" i="394"/>
  <c r="I260" i="394"/>
  <c r="H260" i="394"/>
  <c r="G260" i="394"/>
  <c r="F260" i="394"/>
  <c r="J259" i="394"/>
  <c r="F259" i="394"/>
  <c r="J258" i="394"/>
  <c r="J248" i="394" s="1"/>
  <c r="H258" i="394"/>
  <c r="E257" i="394"/>
  <c r="E256" i="394"/>
  <c r="E255" i="394"/>
  <c r="E254" i="394"/>
  <c r="E253" i="394"/>
  <c r="E252" i="394"/>
  <c r="E251" i="394"/>
  <c r="E250" i="394"/>
  <c r="E249" i="394"/>
  <c r="M248" i="394"/>
  <c r="L248" i="394"/>
  <c r="K248" i="394"/>
  <c r="I248" i="394"/>
  <c r="G248" i="394"/>
  <c r="E246" i="394"/>
  <c r="E245" i="394"/>
  <c r="E244" i="394"/>
  <c r="E243" i="394"/>
  <c r="J242" i="394"/>
  <c r="I242" i="394"/>
  <c r="H242" i="394"/>
  <c r="H241" i="394" s="1"/>
  <c r="G242" i="394"/>
  <c r="F242" i="394"/>
  <c r="M241" i="394"/>
  <c r="L241" i="394"/>
  <c r="K241" i="394"/>
  <c r="J241" i="394"/>
  <c r="G241" i="394"/>
  <c r="F241" i="394"/>
  <c r="E240" i="394"/>
  <c r="E239" i="394"/>
  <c r="J238" i="394"/>
  <c r="I238" i="394"/>
  <c r="H238" i="394"/>
  <c r="E238" i="394" s="1"/>
  <c r="G238" i="394"/>
  <c r="F238" i="394"/>
  <c r="E237" i="394"/>
  <c r="J236" i="394"/>
  <c r="J235" i="394" s="1"/>
  <c r="I236" i="394"/>
  <c r="H236" i="394"/>
  <c r="G236" i="394"/>
  <c r="F236" i="394"/>
  <c r="M235" i="394"/>
  <c r="L235" i="394"/>
  <c r="K235" i="394"/>
  <c r="I235" i="394"/>
  <c r="H235" i="394"/>
  <c r="F235" i="394"/>
  <c r="E234" i="394"/>
  <c r="E233" i="394"/>
  <c r="E232" i="394"/>
  <c r="E231" i="394"/>
  <c r="E230" i="394"/>
  <c r="E229" i="394"/>
  <c r="E228" i="394"/>
  <c r="E227" i="394"/>
  <c r="E226" i="394"/>
  <c r="E225" i="394"/>
  <c r="J224" i="394"/>
  <c r="J223" i="394" s="1"/>
  <c r="I224" i="394"/>
  <c r="H224" i="394"/>
  <c r="G224" i="394"/>
  <c r="F224" i="394"/>
  <c r="H223" i="394"/>
  <c r="G223" i="394"/>
  <c r="F223" i="394"/>
  <c r="E222" i="394"/>
  <c r="M221" i="394"/>
  <c r="L221" i="394"/>
  <c r="K221" i="394"/>
  <c r="J221" i="394"/>
  <c r="I221" i="394"/>
  <c r="H221" i="394"/>
  <c r="G221" i="394"/>
  <c r="F221" i="394"/>
  <c r="E221" i="394"/>
  <c r="E220" i="394"/>
  <c r="E219" i="394"/>
  <c r="E218" i="394"/>
  <c r="M217" i="394"/>
  <c r="L217" i="394"/>
  <c r="K217" i="394"/>
  <c r="J217" i="394"/>
  <c r="I217" i="394"/>
  <c r="H217" i="394"/>
  <c r="G217" i="394"/>
  <c r="F217" i="394"/>
  <c r="E217" i="394"/>
  <c r="E215" i="394"/>
  <c r="E214" i="394"/>
  <c r="E213" i="394"/>
  <c r="M212" i="394"/>
  <c r="L212" i="394"/>
  <c r="K212" i="394"/>
  <c r="J212" i="394"/>
  <c r="G212" i="394"/>
  <c r="E212" i="394" s="1"/>
  <c r="F212" i="394"/>
  <c r="M211" i="394"/>
  <c r="L211" i="394"/>
  <c r="K211" i="394"/>
  <c r="I211" i="394"/>
  <c r="H211" i="394"/>
  <c r="E211" i="394"/>
  <c r="M210" i="394"/>
  <c r="L210" i="394"/>
  <c r="L209" i="394" s="1"/>
  <c r="L208" i="394" s="1"/>
  <c r="K210" i="394"/>
  <c r="J209" i="394"/>
  <c r="I210" i="394"/>
  <c r="H210" i="394"/>
  <c r="E210" i="394" s="1"/>
  <c r="F209" i="394"/>
  <c r="L207" i="394"/>
  <c r="L206" i="394"/>
  <c r="L205" i="394" s="1"/>
  <c r="E204" i="394"/>
  <c r="E203" i="394"/>
  <c r="E202" i="394"/>
  <c r="J201" i="394"/>
  <c r="I201" i="394"/>
  <c r="H201" i="394"/>
  <c r="E201" i="394" s="1"/>
  <c r="G201" i="394"/>
  <c r="F201" i="394"/>
  <c r="E200" i="394"/>
  <c r="J199" i="394"/>
  <c r="I199" i="394"/>
  <c r="H199" i="394"/>
  <c r="G199" i="394"/>
  <c r="F199" i="394"/>
  <c r="E199" i="394"/>
  <c r="E198" i="394"/>
  <c r="E197" i="394"/>
  <c r="E196" i="394"/>
  <c r="E195" i="394"/>
  <c r="J194" i="394"/>
  <c r="I194" i="394"/>
  <c r="H194" i="394"/>
  <c r="G194" i="394"/>
  <c r="E194" i="394" s="1"/>
  <c r="F194" i="394"/>
  <c r="E193" i="394"/>
  <c r="E192" i="394"/>
  <c r="J191" i="394"/>
  <c r="J189" i="394" s="1"/>
  <c r="I191" i="394"/>
  <c r="I189" i="394" s="1"/>
  <c r="H191" i="394"/>
  <c r="H189" i="394" s="1"/>
  <c r="G191" i="394"/>
  <c r="G189" i="394" s="1"/>
  <c r="F191" i="394"/>
  <c r="F189" i="394" s="1"/>
  <c r="E191" i="394"/>
  <c r="M189" i="394"/>
  <c r="L189" i="394"/>
  <c r="K189" i="394"/>
  <c r="H187" i="394"/>
  <c r="E187" i="394" s="1"/>
  <c r="E185" i="394"/>
  <c r="M184" i="394"/>
  <c r="M161" i="394" s="1"/>
  <c r="M160" i="394" s="1"/>
  <c r="L184" i="394"/>
  <c r="K184" i="394"/>
  <c r="J184" i="394"/>
  <c r="I184" i="394"/>
  <c r="H184" i="394"/>
  <c r="G184" i="394"/>
  <c r="F184" i="394"/>
  <c r="J171" i="394"/>
  <c r="E171" i="394"/>
  <c r="J170" i="394"/>
  <c r="E168" i="394"/>
  <c r="M167" i="394"/>
  <c r="L167" i="394"/>
  <c r="K167" i="394"/>
  <c r="J167" i="394"/>
  <c r="I167" i="394"/>
  <c r="H167" i="394"/>
  <c r="G167" i="394"/>
  <c r="E166" i="394"/>
  <c r="J165" i="394"/>
  <c r="H165" i="394"/>
  <c r="E165" i="394"/>
  <c r="M164" i="394"/>
  <c r="L164" i="394"/>
  <c r="L163" i="394" s="1"/>
  <c r="L162" i="394" s="1"/>
  <c r="K164" i="394"/>
  <c r="K163" i="394" s="1"/>
  <c r="K162" i="394" s="1"/>
  <c r="J164" i="394"/>
  <c r="I164" i="394"/>
  <c r="I163" i="394" s="1"/>
  <c r="I162" i="394" s="1"/>
  <c r="H164" i="394"/>
  <c r="H163" i="394" s="1"/>
  <c r="H162" i="394" s="1"/>
  <c r="G164" i="394"/>
  <c r="G163" i="394" s="1"/>
  <c r="F164" i="394"/>
  <c r="F163" i="394" s="1"/>
  <c r="F162" i="394" s="1"/>
  <c r="M163" i="394"/>
  <c r="M162" i="394" s="1"/>
  <c r="E158" i="394"/>
  <c r="J156" i="394"/>
  <c r="J36" i="394" s="1"/>
  <c r="J35" i="394" s="1"/>
  <c r="E156" i="394"/>
  <c r="E155" i="394" s="1"/>
  <c r="M155" i="394"/>
  <c r="L155" i="394"/>
  <c r="K155" i="394"/>
  <c r="J155" i="394"/>
  <c r="I155" i="394"/>
  <c r="H155" i="394"/>
  <c r="G155" i="394"/>
  <c r="E154" i="394"/>
  <c r="M153" i="394"/>
  <c r="L153" i="394"/>
  <c r="K153" i="394"/>
  <c r="J153" i="394"/>
  <c r="I153" i="394"/>
  <c r="H153" i="394"/>
  <c r="G153" i="394"/>
  <c r="E153" i="394" s="1"/>
  <c r="F153" i="394"/>
  <c r="E151" i="394"/>
  <c r="M150" i="394"/>
  <c r="L150" i="394"/>
  <c r="K150" i="394"/>
  <c r="J150" i="394"/>
  <c r="E150" i="394" s="1"/>
  <c r="I150" i="394"/>
  <c r="I149" i="394" s="1"/>
  <c r="H150" i="394"/>
  <c r="G150" i="394"/>
  <c r="F150" i="394"/>
  <c r="M149" i="394"/>
  <c r="L149" i="394"/>
  <c r="K149" i="394"/>
  <c r="J149" i="394"/>
  <c r="H149" i="394"/>
  <c r="G149" i="394"/>
  <c r="F149" i="394"/>
  <c r="E149" i="394"/>
  <c r="E147" i="394"/>
  <c r="E146" i="394"/>
  <c r="M145" i="394"/>
  <c r="L145" i="394"/>
  <c r="K145" i="394"/>
  <c r="J145" i="394"/>
  <c r="I145" i="394"/>
  <c r="H145" i="394"/>
  <c r="G145" i="394"/>
  <c r="F145" i="394"/>
  <c r="F139" i="394" s="1"/>
  <c r="E145" i="394"/>
  <c r="E144" i="394"/>
  <c r="E143" i="394"/>
  <c r="E142" i="394"/>
  <c r="E141" i="394"/>
  <c r="M140" i="394"/>
  <c r="L140" i="394"/>
  <c r="K140" i="394"/>
  <c r="J140" i="394"/>
  <c r="E140" i="394" s="1"/>
  <c r="I140" i="394"/>
  <c r="H140" i="394"/>
  <c r="G140" i="394"/>
  <c r="G139" i="394" s="1"/>
  <c r="F140" i="394"/>
  <c r="J139" i="394"/>
  <c r="I139" i="394"/>
  <c r="I138" i="394" s="1"/>
  <c r="H139" i="394"/>
  <c r="E139" i="394"/>
  <c r="M138" i="394"/>
  <c r="M99" i="394" s="1"/>
  <c r="L138" i="394"/>
  <c r="L99" i="394" s="1"/>
  <c r="K138" i="394"/>
  <c r="K99" i="394" s="1"/>
  <c r="J138" i="394"/>
  <c r="E136" i="394"/>
  <c r="E135" i="394"/>
  <c r="E134" i="394"/>
  <c r="E133" i="394"/>
  <c r="E132" i="394"/>
  <c r="E131" i="394"/>
  <c r="E130" i="394"/>
  <c r="E129" i="394"/>
  <c r="E128" i="394"/>
  <c r="E127" i="394"/>
  <c r="E126" i="394"/>
  <c r="M125" i="394"/>
  <c r="L125" i="394"/>
  <c r="K125" i="394"/>
  <c r="J125" i="394"/>
  <c r="I125" i="394"/>
  <c r="H125" i="394"/>
  <c r="G125" i="394"/>
  <c r="F125" i="394"/>
  <c r="E123" i="394"/>
  <c r="E122" i="394"/>
  <c r="E120" i="394"/>
  <c r="E119" i="394"/>
  <c r="E118" i="394"/>
  <c r="E117" i="394"/>
  <c r="E116" i="394"/>
  <c r="E115" i="394"/>
  <c r="E114" i="394"/>
  <c r="J113" i="394"/>
  <c r="I113" i="394"/>
  <c r="H113" i="394"/>
  <c r="G113" i="394"/>
  <c r="E113" i="394" s="1"/>
  <c r="F113" i="394"/>
  <c r="M112" i="394"/>
  <c r="L112" i="394"/>
  <c r="K112" i="394"/>
  <c r="J112" i="394"/>
  <c r="I112" i="394"/>
  <c r="H112" i="394"/>
  <c r="E112" i="394" s="1"/>
  <c r="G112" i="394"/>
  <c r="F112" i="394"/>
  <c r="E110" i="394"/>
  <c r="E109" i="394"/>
  <c r="E108" i="394"/>
  <c r="E107" i="394"/>
  <c r="E106" i="394"/>
  <c r="E105" i="394"/>
  <c r="E104" i="394"/>
  <c r="E103" i="394"/>
  <c r="J102" i="394"/>
  <c r="I102" i="394"/>
  <c r="I101" i="394" s="1"/>
  <c r="H102" i="394"/>
  <c r="H101" i="394" s="1"/>
  <c r="G102" i="394"/>
  <c r="G101" i="394" s="1"/>
  <c r="E101" i="394" s="1"/>
  <c r="F102" i="394"/>
  <c r="F101" i="394" s="1"/>
  <c r="E102" i="394"/>
  <c r="M101" i="394"/>
  <c r="L101" i="394"/>
  <c r="K101" i="394"/>
  <c r="J101" i="394"/>
  <c r="I99" i="394"/>
  <c r="E98" i="394"/>
  <c r="M97" i="394"/>
  <c r="L97" i="394"/>
  <c r="K97" i="394"/>
  <c r="J97" i="394"/>
  <c r="I97" i="394"/>
  <c r="H97" i="394"/>
  <c r="G97" i="394"/>
  <c r="F97" i="394"/>
  <c r="E96" i="394"/>
  <c r="E95" i="394"/>
  <c r="M94" i="394"/>
  <c r="L94" i="394"/>
  <c r="K94" i="394"/>
  <c r="J94" i="394"/>
  <c r="I94" i="394"/>
  <c r="H94" i="394"/>
  <c r="G94" i="394"/>
  <c r="E94" i="394" s="1"/>
  <c r="F94" i="394"/>
  <c r="E92" i="394"/>
  <c r="E91" i="394"/>
  <c r="M90" i="394"/>
  <c r="L90" i="394"/>
  <c r="K90" i="394"/>
  <c r="J90" i="394"/>
  <c r="I90" i="394"/>
  <c r="H90" i="394"/>
  <c r="G90" i="394"/>
  <c r="F90" i="394"/>
  <c r="E90" i="394"/>
  <c r="J89" i="394"/>
  <c r="I89" i="394"/>
  <c r="H89" i="394"/>
  <c r="G89" i="394"/>
  <c r="F89" i="394"/>
  <c r="E89" i="394"/>
  <c r="E88" i="394"/>
  <c r="E87" i="394"/>
  <c r="E86" i="394"/>
  <c r="E85" i="394"/>
  <c r="E84" i="394"/>
  <c r="E83" i="394"/>
  <c r="E82" i="394"/>
  <c r="E81" i="394"/>
  <c r="E80" i="394"/>
  <c r="M79" i="394"/>
  <c r="L79" i="394"/>
  <c r="K79" i="394"/>
  <c r="J79" i="394"/>
  <c r="I79" i="394"/>
  <c r="E79" i="394" s="1"/>
  <c r="H79" i="394"/>
  <c r="G79" i="394"/>
  <c r="E77" i="394"/>
  <c r="E76" i="394"/>
  <c r="E75" i="394"/>
  <c r="E74" i="394"/>
  <c r="J73" i="394"/>
  <c r="I73" i="394"/>
  <c r="H73" i="394"/>
  <c r="G73" i="394"/>
  <c r="F73" i="394"/>
  <c r="E73" i="394"/>
  <c r="M72" i="394"/>
  <c r="L72" i="394"/>
  <c r="K72" i="394"/>
  <c r="J72" i="394"/>
  <c r="I72" i="394"/>
  <c r="H72" i="394"/>
  <c r="G72" i="394"/>
  <c r="E72" i="394" s="1"/>
  <c r="F72" i="394"/>
  <c r="E71" i="394"/>
  <c r="E70" i="394"/>
  <c r="J69" i="394"/>
  <c r="I69" i="394"/>
  <c r="H69" i="394"/>
  <c r="G69" i="394"/>
  <c r="G66" i="394" s="1"/>
  <c r="F69" i="394"/>
  <c r="E68" i="394"/>
  <c r="J67" i="394"/>
  <c r="J66" i="394" s="1"/>
  <c r="I67" i="394"/>
  <c r="I66" i="394" s="1"/>
  <c r="H67" i="394"/>
  <c r="G67" i="394"/>
  <c r="F67" i="394"/>
  <c r="F66" i="394"/>
  <c r="E65" i="394"/>
  <c r="E64" i="394"/>
  <c r="E63" i="394"/>
  <c r="E62" i="394"/>
  <c r="E61" i="394"/>
  <c r="E60" i="394"/>
  <c r="E59" i="394"/>
  <c r="E58" i="394"/>
  <c r="E57" i="394"/>
  <c r="E56" i="394"/>
  <c r="M55" i="394"/>
  <c r="L55" i="394"/>
  <c r="L54" i="394" s="1"/>
  <c r="L40" i="394" s="1"/>
  <c r="K55" i="394"/>
  <c r="K54" i="394" s="1"/>
  <c r="J55" i="394"/>
  <c r="J54" i="394" s="1"/>
  <c r="I55" i="394"/>
  <c r="I54" i="394" s="1"/>
  <c r="H55" i="394"/>
  <c r="H54" i="394" s="1"/>
  <c r="G55" i="394"/>
  <c r="F55" i="394"/>
  <c r="F54" i="394" s="1"/>
  <c r="M54" i="394"/>
  <c r="E53" i="394"/>
  <c r="M52" i="394"/>
  <c r="L52" i="394"/>
  <c r="K52" i="394"/>
  <c r="J52" i="394"/>
  <c r="I52" i="394"/>
  <c r="H52" i="394"/>
  <c r="G52" i="394"/>
  <c r="F52" i="394"/>
  <c r="E52" i="394"/>
  <c r="E51" i="394"/>
  <c r="E50" i="394"/>
  <c r="E49" i="394"/>
  <c r="M48" i="394"/>
  <c r="L48" i="394"/>
  <c r="K48" i="394"/>
  <c r="J48" i="394"/>
  <c r="I48" i="394"/>
  <c r="H48" i="394"/>
  <c r="G48" i="394"/>
  <c r="F48" i="394"/>
  <c r="E47" i="394"/>
  <c r="E46" i="394"/>
  <c r="E45" i="394"/>
  <c r="E44" i="394"/>
  <c r="M43" i="394"/>
  <c r="L43" i="394"/>
  <c r="K43" i="394"/>
  <c r="J43" i="394"/>
  <c r="I43" i="394"/>
  <c r="H43" i="394"/>
  <c r="G43" i="394"/>
  <c r="F43" i="394"/>
  <c r="E43" i="394"/>
  <c r="E42" i="394"/>
  <c r="J41" i="394"/>
  <c r="E41" i="394"/>
  <c r="F39" i="394"/>
  <c r="F37" i="394" s="1"/>
  <c r="M36" i="394"/>
  <c r="L36" i="394"/>
  <c r="K36" i="394"/>
  <c r="I36" i="394"/>
  <c r="H36" i="394"/>
  <c r="H35" i="394" s="1"/>
  <c r="G36" i="394"/>
  <c r="F36" i="394"/>
  <c r="F35" i="394" s="1"/>
  <c r="M35" i="394"/>
  <c r="L35" i="394"/>
  <c r="K35" i="394"/>
  <c r="I35" i="394"/>
  <c r="G35" i="394"/>
  <c r="K33" i="394"/>
  <c r="K32" i="394"/>
  <c r="M31" i="394"/>
  <c r="L31" i="394"/>
  <c r="K31" i="394"/>
  <c r="J31" i="394"/>
  <c r="I31" i="394"/>
  <c r="H31" i="394"/>
  <c r="G31" i="394"/>
  <c r="F31" i="394"/>
  <c r="M30" i="394"/>
  <c r="K30" i="394"/>
  <c r="M26" i="394"/>
  <c r="L26" i="394"/>
  <c r="K26" i="394"/>
  <c r="J26" i="394"/>
  <c r="I26" i="394"/>
  <c r="G26" i="394"/>
  <c r="M24" i="394"/>
  <c r="L24" i="394"/>
  <c r="J24" i="394"/>
  <c r="H24" i="394"/>
  <c r="G24" i="394"/>
  <c r="F24" i="394"/>
  <c r="M23" i="394"/>
  <c r="G23" i="394"/>
  <c r="F23" i="394"/>
  <c r="I293" i="393"/>
  <c r="H293" i="393"/>
  <c r="E295" i="393"/>
  <c r="I247" i="393"/>
  <c r="I238" i="393"/>
  <c r="I218" i="393"/>
  <c r="E218" i="393" s="1"/>
  <c r="I212" i="393"/>
  <c r="I196" i="393"/>
  <c r="E196" i="393" s="1"/>
  <c r="I181" i="393"/>
  <c r="I175" i="393"/>
  <c r="I174" i="393"/>
  <c r="I144" i="393"/>
  <c r="H144" i="393"/>
  <c r="E144" i="393" s="1"/>
  <c r="E146" i="393"/>
  <c r="I96" i="393"/>
  <c r="I86" i="393"/>
  <c r="I97" i="393"/>
  <c r="E97" i="393" s="1"/>
  <c r="I58" i="393"/>
  <c r="E58" i="393" s="1"/>
  <c r="I57" i="393"/>
  <c r="E57" i="393" s="1"/>
  <c r="I41" i="393"/>
  <c r="I35" i="393"/>
  <c r="I34" i="393"/>
  <c r="E34" i="393" s="1"/>
  <c r="H495" i="393"/>
  <c r="E304" i="393"/>
  <c r="E303" i="393" s="1"/>
  <c r="L303" i="393"/>
  <c r="K303" i="393"/>
  <c r="K298" i="393" s="1"/>
  <c r="J303" i="393"/>
  <c r="I303" i="393"/>
  <c r="H303" i="393"/>
  <c r="G303" i="393"/>
  <c r="F303" i="393"/>
  <c r="E302" i="393"/>
  <c r="E301" i="393"/>
  <c r="E300" i="393"/>
  <c r="L299" i="393"/>
  <c r="L298" i="393" s="1"/>
  <c r="K299" i="393"/>
  <c r="J299" i="393"/>
  <c r="I299" i="393"/>
  <c r="H299" i="393"/>
  <c r="G299" i="393"/>
  <c r="F299" i="393"/>
  <c r="E299" i="393"/>
  <c r="E297" i="393"/>
  <c r="E296" i="393" s="1"/>
  <c r="I296" i="393"/>
  <c r="H296" i="393"/>
  <c r="G296" i="393"/>
  <c r="F296" i="393"/>
  <c r="E294" i="393"/>
  <c r="E293" i="393"/>
  <c r="E292" i="393"/>
  <c r="E291" i="393"/>
  <c r="E290" i="393"/>
  <c r="L289" i="393"/>
  <c r="K289" i="393"/>
  <c r="J289" i="393"/>
  <c r="I289" i="393"/>
  <c r="H289" i="393"/>
  <c r="G289" i="393"/>
  <c r="F289" i="393"/>
  <c r="E289" i="393"/>
  <c r="E288" i="393"/>
  <c r="E287" i="393"/>
  <c r="E286" i="393"/>
  <c r="L285" i="393"/>
  <c r="K285" i="393"/>
  <c r="J285" i="393"/>
  <c r="I285" i="393"/>
  <c r="H285" i="393"/>
  <c r="G285" i="393"/>
  <c r="F285" i="393"/>
  <c r="E284" i="393"/>
  <c r="E283" i="393"/>
  <c r="E282" i="393"/>
  <c r="L281" i="393"/>
  <c r="K281" i="393"/>
  <c r="J281" i="393"/>
  <c r="I281" i="393"/>
  <c r="H281" i="393"/>
  <c r="G281" i="393"/>
  <c r="F281" i="393"/>
  <c r="E281" i="393" s="1"/>
  <c r="E280" i="393"/>
  <c r="E279" i="393"/>
  <c r="E278" i="393"/>
  <c r="L277" i="393"/>
  <c r="K277" i="393"/>
  <c r="J277" i="393"/>
  <c r="I277" i="393"/>
  <c r="H277" i="393"/>
  <c r="G277" i="393"/>
  <c r="F277" i="393"/>
  <c r="E277" i="393"/>
  <c r="E276" i="393"/>
  <c r="E275" i="393"/>
  <c r="E274" i="393"/>
  <c r="L273" i="393"/>
  <c r="K273" i="393"/>
  <c r="J273" i="393"/>
  <c r="I273" i="393"/>
  <c r="H273" i="393"/>
  <c r="G273" i="393"/>
  <c r="F273" i="393"/>
  <c r="E273" i="393" s="1"/>
  <c r="E272" i="393"/>
  <c r="E271" i="393"/>
  <c r="E270" i="393"/>
  <c r="L269" i="393"/>
  <c r="K269" i="393"/>
  <c r="J269" i="393"/>
  <c r="I269" i="393"/>
  <c r="H269" i="393"/>
  <c r="G269" i="393"/>
  <c r="F269" i="393"/>
  <c r="E269" i="393" s="1"/>
  <c r="E268" i="393"/>
  <c r="E267" i="393"/>
  <c r="E266" i="393"/>
  <c r="L265" i="393"/>
  <c r="K265" i="393"/>
  <c r="J265" i="393"/>
  <c r="I265" i="393"/>
  <c r="H265" i="393"/>
  <c r="G265" i="393"/>
  <c r="F265" i="393"/>
  <c r="E265" i="393"/>
  <c r="E264" i="393"/>
  <c r="E263" i="393"/>
  <c r="E262" i="393"/>
  <c r="L261" i="393"/>
  <c r="K261" i="393"/>
  <c r="J261" i="393"/>
  <c r="I261" i="393"/>
  <c r="H261" i="393"/>
  <c r="G261" i="393"/>
  <c r="F261" i="393"/>
  <c r="E261" i="393" s="1"/>
  <c r="E260" i="393"/>
  <c r="E259" i="393"/>
  <c r="E258" i="393"/>
  <c r="L257" i="393"/>
  <c r="K257" i="393"/>
  <c r="J257" i="393"/>
  <c r="I257" i="393"/>
  <c r="H257" i="393"/>
  <c r="G257" i="393"/>
  <c r="E257" i="393" s="1"/>
  <c r="F257" i="393"/>
  <c r="E256" i="393"/>
  <c r="E255" i="393"/>
  <c r="E254" i="393"/>
  <c r="L253" i="393"/>
  <c r="K253" i="393"/>
  <c r="J253" i="393"/>
  <c r="I253" i="393"/>
  <c r="H253" i="393"/>
  <c r="G253" i="393"/>
  <c r="F253" i="393"/>
  <c r="E253" i="393"/>
  <c r="E252" i="393"/>
  <c r="E251" i="393"/>
  <c r="E250" i="393"/>
  <c r="L249" i="393"/>
  <c r="K249" i="393"/>
  <c r="J249" i="393"/>
  <c r="I249" i="393"/>
  <c r="H249" i="393"/>
  <c r="G249" i="393"/>
  <c r="F249" i="393"/>
  <c r="E249" i="393" s="1"/>
  <c r="H247" i="393"/>
  <c r="E247" i="393" s="1"/>
  <c r="E246" i="393"/>
  <c r="E245" i="393"/>
  <c r="E244" i="393"/>
  <c r="L243" i="393"/>
  <c r="K243" i="393"/>
  <c r="J243" i="393"/>
  <c r="I243" i="393"/>
  <c r="H243" i="393"/>
  <c r="E243" i="393" s="1"/>
  <c r="G243" i="393"/>
  <c r="F243" i="393"/>
  <c r="E242" i="393"/>
  <c r="E241" i="393"/>
  <c r="E240" i="393"/>
  <c r="L239" i="393"/>
  <c r="L237" i="393" s="1"/>
  <c r="K239" i="393"/>
  <c r="J239" i="393"/>
  <c r="I239" i="393"/>
  <c r="H239" i="393"/>
  <c r="G239" i="393"/>
  <c r="G237" i="393" s="1"/>
  <c r="F239" i="393"/>
  <c r="F237" i="393" s="1"/>
  <c r="E239" i="393"/>
  <c r="H238" i="393"/>
  <c r="E238" i="393" s="1"/>
  <c r="E236" i="393"/>
  <c r="H235" i="393"/>
  <c r="E235" i="393" s="1"/>
  <c r="E234" i="393"/>
  <c r="E233" i="393"/>
  <c r="E232" i="393"/>
  <c r="I231" i="393"/>
  <c r="I228" i="393" s="1"/>
  <c r="H231" i="393"/>
  <c r="G231" i="393"/>
  <c r="G228" i="393" s="1"/>
  <c r="F231" i="393"/>
  <c r="F228" i="393" s="1"/>
  <c r="E230" i="393"/>
  <c r="E229" i="393"/>
  <c r="L228" i="393"/>
  <c r="K228" i="393"/>
  <c r="J228" i="393"/>
  <c r="G225" i="393"/>
  <c r="E225" i="393" s="1"/>
  <c r="E224" i="393" s="1"/>
  <c r="E223" i="393" s="1"/>
  <c r="I224" i="393"/>
  <c r="H224" i="393"/>
  <c r="H223" i="393" s="1"/>
  <c r="F224" i="393"/>
  <c r="F223" i="393" s="1"/>
  <c r="I223" i="393"/>
  <c r="E222" i="393"/>
  <c r="E221" i="393"/>
  <c r="L220" i="393"/>
  <c r="L219" i="393" s="1"/>
  <c r="K220" i="393"/>
  <c r="K219" i="393" s="1"/>
  <c r="J220" i="393"/>
  <c r="J219" i="393" s="1"/>
  <c r="I220" i="393"/>
  <c r="I219" i="393" s="1"/>
  <c r="H220" i="393"/>
  <c r="H219" i="393" s="1"/>
  <c r="G220" i="393"/>
  <c r="G219" i="393" s="1"/>
  <c r="F220" i="393"/>
  <c r="F219" i="393" s="1"/>
  <c r="L217" i="393"/>
  <c r="K217" i="393"/>
  <c r="J217" i="393"/>
  <c r="J216" i="393" s="1"/>
  <c r="J215" i="393" s="1"/>
  <c r="I217" i="393"/>
  <c r="I216" i="393" s="1"/>
  <c r="I215" i="393" s="1"/>
  <c r="H217" i="393"/>
  <c r="H216" i="393" s="1"/>
  <c r="H215" i="393" s="1"/>
  <c r="G217" i="393"/>
  <c r="G216" i="393" s="1"/>
  <c r="G215" i="393" s="1"/>
  <c r="F217" i="393"/>
  <c r="F216" i="393" s="1"/>
  <c r="E217" i="393"/>
  <c r="L216" i="393"/>
  <c r="L215" i="393" s="1"/>
  <c r="K216" i="393"/>
  <c r="K215" i="393" s="1"/>
  <c r="E213" i="393"/>
  <c r="E212" i="393"/>
  <c r="E211" i="393"/>
  <c r="I210" i="393"/>
  <c r="E210" i="393"/>
  <c r="L209" i="393"/>
  <c r="L208" i="393" s="1"/>
  <c r="K209" i="393"/>
  <c r="K208" i="393" s="1"/>
  <c r="J209" i="393"/>
  <c r="J208" i="393" s="1"/>
  <c r="J203" i="393" s="1"/>
  <c r="J202" i="393" s="1"/>
  <c r="I209" i="393"/>
  <c r="I208" i="393" s="1"/>
  <c r="H209" i="393"/>
  <c r="H208" i="393" s="1"/>
  <c r="G209" i="393"/>
  <c r="G208" i="393" s="1"/>
  <c r="F208" i="393"/>
  <c r="F203" i="393" s="1"/>
  <c r="E207" i="393"/>
  <c r="E206" i="393"/>
  <c r="E205" i="393"/>
  <c r="L204" i="393"/>
  <c r="K204" i="393"/>
  <c r="J204" i="393"/>
  <c r="I204" i="393"/>
  <c r="H204" i="393"/>
  <c r="G204" i="393"/>
  <c r="F204" i="393"/>
  <c r="E201" i="393"/>
  <c r="E200" i="393" s="1"/>
  <c r="I200" i="393"/>
  <c r="I199" i="393" s="1"/>
  <c r="I198" i="393" s="1"/>
  <c r="H200" i="393"/>
  <c r="G200" i="393"/>
  <c r="F200" i="393"/>
  <c r="H199" i="393"/>
  <c r="H198" i="393" s="1"/>
  <c r="G199" i="393"/>
  <c r="G198" i="393" s="1"/>
  <c r="F199" i="393"/>
  <c r="E197" i="393"/>
  <c r="I195" i="393"/>
  <c r="I194" i="393" s="1"/>
  <c r="H195" i="393"/>
  <c r="H194" i="393" s="1"/>
  <c r="G195" i="393"/>
  <c r="G194" i="393" s="1"/>
  <c r="E194" i="393" s="1"/>
  <c r="E195" i="393"/>
  <c r="L194" i="393"/>
  <c r="K194" i="393"/>
  <c r="J194" i="393"/>
  <c r="F194" i="393"/>
  <c r="E193" i="393"/>
  <c r="E192" i="393"/>
  <c r="I191" i="393"/>
  <c r="I190" i="393" s="1"/>
  <c r="H191" i="393"/>
  <c r="H190" i="393" s="1"/>
  <c r="G191" i="393"/>
  <c r="G190" i="393" s="1"/>
  <c r="E190" i="393" s="1"/>
  <c r="F191" i="393"/>
  <c r="E191" i="393"/>
  <c r="L190" i="393"/>
  <c r="K190" i="393"/>
  <c r="J190" i="393"/>
  <c r="F190" i="393"/>
  <c r="E189" i="393"/>
  <c r="L188" i="393"/>
  <c r="K188" i="393"/>
  <c r="J188" i="393"/>
  <c r="I188" i="393"/>
  <c r="H188" i="393"/>
  <c r="G188" i="393"/>
  <c r="F188" i="393"/>
  <c r="E188" i="393" s="1"/>
  <c r="E187" i="393"/>
  <c r="L186" i="393"/>
  <c r="K186" i="393"/>
  <c r="J186" i="393"/>
  <c r="I186" i="393"/>
  <c r="H186" i="393"/>
  <c r="G186" i="393"/>
  <c r="F186" i="393"/>
  <c r="E185" i="393"/>
  <c r="E184" i="393"/>
  <c r="E183" i="393"/>
  <c r="I182" i="393"/>
  <c r="E182" i="393" s="1"/>
  <c r="E181" i="393"/>
  <c r="E180" i="393"/>
  <c r="I179" i="393"/>
  <c r="E179" i="393" s="1"/>
  <c r="E178" i="393"/>
  <c r="E177" i="393"/>
  <c r="E176" i="393"/>
  <c r="L175" i="393"/>
  <c r="K175" i="393"/>
  <c r="J175" i="393"/>
  <c r="J172" i="393" s="1"/>
  <c r="J171" i="393" s="1"/>
  <c r="H175" i="393"/>
  <c r="G175" i="393"/>
  <c r="E175" i="393" s="1"/>
  <c r="H174" i="393"/>
  <c r="E174" i="393"/>
  <c r="E173" i="393"/>
  <c r="L172" i="393"/>
  <c r="K172" i="393"/>
  <c r="G172" i="393"/>
  <c r="F172" i="393"/>
  <c r="E170" i="393"/>
  <c r="L169" i="393"/>
  <c r="K169" i="393"/>
  <c r="J169" i="393"/>
  <c r="I169" i="393"/>
  <c r="H169" i="393"/>
  <c r="G169" i="393"/>
  <c r="F169" i="393"/>
  <c r="E169" i="393"/>
  <c r="E168" i="393"/>
  <c r="E167" i="393"/>
  <c r="H166" i="393"/>
  <c r="H165" i="393" s="1"/>
  <c r="H164" i="393" s="1"/>
  <c r="H163" i="393" s="1"/>
  <c r="E166" i="393"/>
  <c r="L165" i="393"/>
  <c r="L164" i="393" s="1"/>
  <c r="K165" i="393"/>
  <c r="K164" i="393" s="1"/>
  <c r="J165" i="393"/>
  <c r="I165" i="393"/>
  <c r="I164" i="393" s="1"/>
  <c r="G165" i="393"/>
  <c r="G164" i="393" s="1"/>
  <c r="F165" i="393"/>
  <c r="F164" i="393" s="1"/>
  <c r="J164" i="393"/>
  <c r="E161" i="393"/>
  <c r="L160" i="393"/>
  <c r="L159" i="393" s="1"/>
  <c r="L158" i="393" s="1"/>
  <c r="K160" i="393"/>
  <c r="K159" i="393" s="1"/>
  <c r="K158" i="393" s="1"/>
  <c r="J160" i="393"/>
  <c r="J159" i="393" s="1"/>
  <c r="J158" i="393" s="1"/>
  <c r="I160" i="393"/>
  <c r="I159" i="393" s="1"/>
  <c r="I158" i="393" s="1"/>
  <c r="H160" i="393"/>
  <c r="H159" i="393" s="1"/>
  <c r="H158" i="393" s="1"/>
  <c r="G160" i="393"/>
  <c r="G159" i="393" s="1"/>
  <c r="G158" i="393" s="1"/>
  <c r="F160" i="393"/>
  <c r="F159" i="393" s="1"/>
  <c r="E155" i="393"/>
  <c r="E154" i="393" s="1"/>
  <c r="L154" i="393"/>
  <c r="K154" i="393"/>
  <c r="J154" i="393"/>
  <c r="I154" i="393"/>
  <c r="H154" i="393"/>
  <c r="G154" i="393"/>
  <c r="F154" i="393"/>
  <c r="F149" i="393" s="1"/>
  <c r="E153" i="393"/>
  <c r="E152" i="393"/>
  <c r="E151" i="393"/>
  <c r="L150" i="393"/>
  <c r="K150" i="393"/>
  <c r="K149" i="393" s="1"/>
  <c r="J150" i="393"/>
  <c r="J149" i="393" s="1"/>
  <c r="I150" i="393"/>
  <c r="I149" i="393" s="1"/>
  <c r="H150" i="393"/>
  <c r="H149" i="393" s="1"/>
  <c r="G150" i="393"/>
  <c r="E150" i="393" s="1"/>
  <c r="F150" i="393"/>
  <c r="E148" i="393"/>
  <c r="E147" i="393" s="1"/>
  <c r="I147" i="393"/>
  <c r="H147" i="393"/>
  <c r="G147" i="393"/>
  <c r="F147" i="393"/>
  <c r="E145" i="393"/>
  <c r="E143" i="393"/>
  <c r="E142" i="393"/>
  <c r="E141" i="393"/>
  <c r="L140" i="393"/>
  <c r="K140" i="393"/>
  <c r="J140" i="393"/>
  <c r="I140" i="393"/>
  <c r="H140" i="393"/>
  <c r="E140" i="393" s="1"/>
  <c r="G140" i="393"/>
  <c r="F140" i="393"/>
  <c r="E139" i="393"/>
  <c r="E138" i="393"/>
  <c r="E137" i="393"/>
  <c r="L136" i="393"/>
  <c r="K136" i="393"/>
  <c r="J136" i="393"/>
  <c r="I136" i="393"/>
  <c r="H136" i="393"/>
  <c r="G136" i="393"/>
  <c r="F136" i="393"/>
  <c r="E136" i="393" s="1"/>
  <c r="E135" i="393"/>
  <c r="E134" i="393"/>
  <c r="E133" i="393"/>
  <c r="L132" i="393"/>
  <c r="K132" i="393"/>
  <c r="J132" i="393"/>
  <c r="I132" i="393"/>
  <c r="H132" i="393"/>
  <c r="G132" i="393"/>
  <c r="F132" i="393"/>
  <c r="E131" i="393"/>
  <c r="E130" i="393"/>
  <c r="E129" i="393"/>
  <c r="L128" i="393"/>
  <c r="K128" i="393"/>
  <c r="J128" i="393"/>
  <c r="I128" i="393"/>
  <c r="H128" i="393"/>
  <c r="E128" i="393" s="1"/>
  <c r="G128" i="393"/>
  <c r="F128" i="393"/>
  <c r="E127" i="393"/>
  <c r="E126" i="393"/>
  <c r="E125" i="393"/>
  <c r="L124" i="393"/>
  <c r="K124" i="393"/>
  <c r="J124" i="393"/>
  <c r="I124" i="393"/>
  <c r="H124" i="393"/>
  <c r="G124" i="393"/>
  <c r="F124" i="393"/>
  <c r="E124" i="393" s="1"/>
  <c r="E123" i="393"/>
  <c r="E122" i="393"/>
  <c r="E121" i="393"/>
  <c r="L120" i="393"/>
  <c r="K120" i="393"/>
  <c r="J120" i="393"/>
  <c r="I120" i="393"/>
  <c r="H120" i="393"/>
  <c r="G120" i="393"/>
  <c r="F120" i="393"/>
  <c r="E120" i="393"/>
  <c r="E119" i="393"/>
  <c r="E118" i="393"/>
  <c r="E117" i="393"/>
  <c r="L116" i="393"/>
  <c r="K116" i="393"/>
  <c r="J116" i="393"/>
  <c r="I116" i="393"/>
  <c r="H116" i="393"/>
  <c r="G116" i="393"/>
  <c r="F116" i="393"/>
  <c r="E115" i="393"/>
  <c r="E114" i="393"/>
  <c r="E113" i="393"/>
  <c r="L112" i="393"/>
  <c r="K112" i="393"/>
  <c r="J112" i="393"/>
  <c r="I112" i="393"/>
  <c r="H112" i="393"/>
  <c r="G112" i="393"/>
  <c r="F112" i="393"/>
  <c r="E112" i="393" s="1"/>
  <c r="E111" i="393"/>
  <c r="E110" i="393"/>
  <c r="E109" i="393"/>
  <c r="L108" i="393"/>
  <c r="K108" i="393"/>
  <c r="J108" i="393"/>
  <c r="I108" i="393"/>
  <c r="H108" i="393"/>
  <c r="G108" i="393"/>
  <c r="F108" i="393"/>
  <c r="E108" i="393" s="1"/>
  <c r="E107" i="393"/>
  <c r="E106" i="393"/>
  <c r="E105" i="393"/>
  <c r="L104" i="393"/>
  <c r="K104" i="393"/>
  <c r="J104" i="393"/>
  <c r="I104" i="393"/>
  <c r="H104" i="393"/>
  <c r="G104" i="393"/>
  <c r="F104" i="393"/>
  <c r="E103" i="393"/>
  <c r="E102" i="393"/>
  <c r="E101" i="393"/>
  <c r="L100" i="393"/>
  <c r="K100" i="393"/>
  <c r="J100" i="393"/>
  <c r="I100" i="393"/>
  <c r="H100" i="393"/>
  <c r="G100" i="393"/>
  <c r="G99" i="393" s="1"/>
  <c r="F100" i="393"/>
  <c r="E98" i="393"/>
  <c r="H96" i="393"/>
  <c r="E95" i="393"/>
  <c r="E94" i="393"/>
  <c r="E93" i="393"/>
  <c r="L92" i="393"/>
  <c r="K92" i="393"/>
  <c r="J92" i="393"/>
  <c r="I92" i="393"/>
  <c r="H92" i="393"/>
  <c r="G92" i="393"/>
  <c r="F92" i="393"/>
  <c r="E92" i="393"/>
  <c r="E91" i="393"/>
  <c r="E90" i="393"/>
  <c r="E89" i="393"/>
  <c r="L88" i="393"/>
  <c r="K88" i="393"/>
  <c r="J88" i="393"/>
  <c r="I88" i="393"/>
  <c r="H88" i="393"/>
  <c r="G88" i="393"/>
  <c r="G83" i="393" s="1"/>
  <c r="F88" i="393"/>
  <c r="E88" i="393"/>
  <c r="E87" i="393"/>
  <c r="H86" i="393"/>
  <c r="E86" i="393"/>
  <c r="I85" i="393"/>
  <c r="E85" i="393"/>
  <c r="L84" i="393"/>
  <c r="K84" i="393"/>
  <c r="J84" i="393"/>
  <c r="I84" i="393"/>
  <c r="H84" i="393"/>
  <c r="G84" i="393"/>
  <c r="E84" i="393" s="1"/>
  <c r="E82" i="393"/>
  <c r="I81" i="393"/>
  <c r="H81" i="393"/>
  <c r="E81" i="393" s="1"/>
  <c r="E80" i="393"/>
  <c r="E79" i="393"/>
  <c r="E78" i="393"/>
  <c r="I77" i="393"/>
  <c r="H77" i="393"/>
  <c r="H71" i="393" s="1"/>
  <c r="G77" i="393"/>
  <c r="G71" i="393" s="1"/>
  <c r="F77" i="393"/>
  <c r="E76" i="393"/>
  <c r="E75" i="393"/>
  <c r="E74" i="393"/>
  <c r="E73" i="393"/>
  <c r="E72" i="393"/>
  <c r="L71" i="393"/>
  <c r="K71" i="393"/>
  <c r="J71" i="393"/>
  <c r="G68" i="393"/>
  <c r="G66" i="393" s="1"/>
  <c r="G65" i="393" s="1"/>
  <c r="E67" i="393"/>
  <c r="I66" i="393"/>
  <c r="H66" i="393"/>
  <c r="F66" i="393"/>
  <c r="I65" i="393"/>
  <c r="I64" i="393" s="1"/>
  <c r="H65" i="393"/>
  <c r="F65" i="393"/>
  <c r="F64" i="393" s="1"/>
  <c r="H64" i="393"/>
  <c r="E63" i="393"/>
  <c r="E62" i="393"/>
  <c r="L61" i="393"/>
  <c r="L60" i="393" s="1"/>
  <c r="K61" i="393"/>
  <c r="K60" i="393" s="1"/>
  <c r="J61" i="393"/>
  <c r="J60" i="393" s="1"/>
  <c r="I61" i="393"/>
  <c r="I60" i="393" s="1"/>
  <c r="H61" i="393"/>
  <c r="H60" i="393" s="1"/>
  <c r="G61" i="393"/>
  <c r="G60" i="393" s="1"/>
  <c r="F61" i="393"/>
  <c r="F60" i="393" s="1"/>
  <c r="E59" i="393"/>
  <c r="I56" i="393"/>
  <c r="H56" i="393"/>
  <c r="H55" i="393" s="1"/>
  <c r="G56" i="393"/>
  <c r="G55" i="393" s="1"/>
  <c r="L55" i="393"/>
  <c r="K55" i="393"/>
  <c r="J55" i="393"/>
  <c r="F55" i="393"/>
  <c r="E54" i="393"/>
  <c r="E53" i="393"/>
  <c r="E52" i="393"/>
  <c r="I51" i="393"/>
  <c r="I50" i="393" s="1"/>
  <c r="H51" i="393"/>
  <c r="H50" i="393" s="1"/>
  <c r="G51" i="393"/>
  <c r="G50" i="393" s="1"/>
  <c r="F51" i="393"/>
  <c r="F50" i="393" s="1"/>
  <c r="E51" i="393"/>
  <c r="L50" i="393"/>
  <c r="K50" i="393"/>
  <c r="J50" i="393"/>
  <c r="E49" i="393"/>
  <c r="L48" i="393"/>
  <c r="K48" i="393"/>
  <c r="J48" i="393"/>
  <c r="I48" i="393"/>
  <c r="H48" i="393"/>
  <c r="G48" i="393"/>
  <c r="F48" i="393"/>
  <c r="E48" i="393" s="1"/>
  <c r="E47" i="393"/>
  <c r="L46" i="393"/>
  <c r="K46" i="393"/>
  <c r="J46" i="393"/>
  <c r="I46" i="393"/>
  <c r="H46" i="393"/>
  <c r="G46" i="393"/>
  <c r="F46" i="393"/>
  <c r="E45" i="393"/>
  <c r="E44" i="393"/>
  <c r="E43" i="393"/>
  <c r="I42" i="393"/>
  <c r="E42" i="393" s="1"/>
  <c r="E41" i="393"/>
  <c r="E40" i="393"/>
  <c r="I39" i="393"/>
  <c r="E39" i="393"/>
  <c r="E38" i="393"/>
  <c r="E37" i="393"/>
  <c r="E36" i="393"/>
  <c r="L35" i="393"/>
  <c r="L32" i="393" s="1"/>
  <c r="K35" i="393"/>
  <c r="K32" i="393" s="1"/>
  <c r="J35" i="393"/>
  <c r="J32" i="393" s="1"/>
  <c r="H35" i="393"/>
  <c r="G35" i="393"/>
  <c r="G32" i="393" s="1"/>
  <c r="H34" i="393"/>
  <c r="E33" i="393"/>
  <c r="H32" i="393"/>
  <c r="F32" i="393"/>
  <c r="E30" i="393"/>
  <c r="E29" i="393" s="1"/>
  <c r="L29" i="393"/>
  <c r="K29" i="393"/>
  <c r="J29" i="393"/>
  <c r="I29" i="393"/>
  <c r="H29" i="393"/>
  <c r="G29" i="393"/>
  <c r="F29" i="393"/>
  <c r="E28" i="393"/>
  <c r="E27" i="393"/>
  <c r="H26" i="393"/>
  <c r="H25" i="393" s="1"/>
  <c r="H24" i="393" s="1"/>
  <c r="E26" i="393"/>
  <c r="L25" i="393"/>
  <c r="L24" i="393" s="1"/>
  <c r="K25" i="393"/>
  <c r="K24" i="393" s="1"/>
  <c r="J25" i="393"/>
  <c r="I25" i="393"/>
  <c r="G25" i="393"/>
  <c r="F25" i="393"/>
  <c r="F24" i="393" s="1"/>
  <c r="F23" i="393" s="1"/>
  <c r="J24" i="393"/>
  <c r="J23" i="393" s="1"/>
  <c r="I24" i="393"/>
  <c r="I23" i="393" s="1"/>
  <c r="G24" i="393"/>
  <c r="G23" i="393" s="1"/>
  <c r="E21" i="393"/>
  <c r="L20" i="393"/>
  <c r="L19" i="393" s="1"/>
  <c r="L18" i="393" s="1"/>
  <c r="K20" i="393"/>
  <c r="J20" i="393"/>
  <c r="I20" i="393"/>
  <c r="H20" i="393"/>
  <c r="G20" i="393"/>
  <c r="G19" i="393" s="1"/>
  <c r="G18" i="393" s="1"/>
  <c r="F20" i="393"/>
  <c r="F19" i="393" s="1"/>
  <c r="F18" i="393" s="1"/>
  <c r="K19" i="393"/>
  <c r="K18" i="393" s="1"/>
  <c r="J19" i="393"/>
  <c r="J18" i="393" s="1"/>
  <c r="I19" i="393"/>
  <c r="I18" i="393" s="1"/>
  <c r="H19" i="393"/>
  <c r="H18" i="393" s="1"/>
  <c r="J974" i="394" l="1"/>
  <c r="E1666" i="394"/>
  <c r="E1592" i="394"/>
  <c r="J1591" i="394"/>
  <c r="J595" i="394"/>
  <c r="E24" i="394"/>
  <c r="E1746" i="394"/>
  <c r="H1745" i="394"/>
  <c r="L39" i="394"/>
  <c r="I33" i="394"/>
  <c r="I456" i="394"/>
  <c r="J456" i="394"/>
  <c r="G162" i="394"/>
  <c r="L640" i="394"/>
  <c r="G29" i="394"/>
  <c r="H971" i="394"/>
  <c r="H889" i="394" s="1"/>
  <c r="I1383" i="394"/>
  <c r="H409" i="394"/>
  <c r="H408" i="394" s="1"/>
  <c r="H29" i="394"/>
  <c r="E1002" i="394"/>
  <c r="G1001" i="394"/>
  <c r="E1001" i="394" s="1"/>
  <c r="I409" i="394"/>
  <c r="I408" i="394" s="1"/>
  <c r="I29" i="394"/>
  <c r="E363" i="394"/>
  <c r="H362" i="394"/>
  <c r="J40" i="394"/>
  <c r="E48" i="394"/>
  <c r="F971" i="394"/>
  <c r="F889" i="394" s="1"/>
  <c r="H611" i="394"/>
  <c r="E611" i="394" s="1"/>
  <c r="E613" i="394"/>
  <c r="H490" i="394"/>
  <c r="K889" i="394"/>
  <c r="F702" i="394"/>
  <c r="E1698" i="394"/>
  <c r="G1697" i="394"/>
  <c r="E476" i="394"/>
  <c r="J474" i="394"/>
  <c r="E474" i="394" s="1"/>
  <c r="I544" i="394"/>
  <c r="E544" i="394" s="1"/>
  <c r="E545" i="394"/>
  <c r="F25" i="394"/>
  <c r="H161" i="394"/>
  <c r="H160" i="394" s="1"/>
  <c r="H183" i="394"/>
  <c r="E184" i="394"/>
  <c r="E183" i="394" s="1"/>
  <c r="E161" i="394" s="1"/>
  <c r="K473" i="394"/>
  <c r="K344" i="394"/>
  <c r="L493" i="394"/>
  <c r="L491" i="394" s="1"/>
  <c r="L492" i="394"/>
  <c r="I161" i="394"/>
  <c r="I160" i="394" s="1"/>
  <c r="I183" i="394"/>
  <c r="L473" i="394"/>
  <c r="L344" i="394"/>
  <c r="M493" i="394"/>
  <c r="M491" i="394" s="1"/>
  <c r="M492" i="394"/>
  <c r="J161" i="394"/>
  <c r="J160" i="394" s="1"/>
  <c r="J183" i="394"/>
  <c r="M344" i="394"/>
  <c r="M473" i="394"/>
  <c r="K161" i="394"/>
  <c r="K160" i="394" s="1"/>
  <c r="K183" i="394"/>
  <c r="G467" i="394"/>
  <c r="E467" i="394" s="1"/>
  <c r="E468" i="394"/>
  <c r="G973" i="394"/>
  <c r="E1035" i="394"/>
  <c r="L161" i="394"/>
  <c r="L160" i="394" s="1"/>
  <c r="L183" i="394"/>
  <c r="H493" i="394"/>
  <c r="H491" i="394" s="1"/>
  <c r="H492" i="394"/>
  <c r="E594" i="394"/>
  <c r="I27" i="394"/>
  <c r="G642" i="394"/>
  <c r="G54" i="394"/>
  <c r="E54" i="394" s="1"/>
  <c r="E55" i="394"/>
  <c r="J27" i="394"/>
  <c r="J348" i="394"/>
  <c r="G1198" i="394"/>
  <c r="E1201" i="394"/>
  <c r="K27" i="394"/>
  <c r="I23" i="394"/>
  <c r="E403" i="394"/>
  <c r="J398" i="394"/>
  <c r="E398" i="394" s="1"/>
  <c r="E952" i="394"/>
  <c r="M27" i="394"/>
  <c r="H768" i="394"/>
  <c r="H767" i="394" s="1"/>
  <c r="E782" i="394"/>
  <c r="E1290" i="394"/>
  <c r="E1468" i="394"/>
  <c r="K209" i="394"/>
  <c r="K23" i="394"/>
  <c r="F348" i="394"/>
  <c r="K765" i="394"/>
  <c r="K764" i="394" s="1"/>
  <c r="G1264" i="394"/>
  <c r="E1267" i="394"/>
  <c r="J1695" i="394"/>
  <c r="J1694" i="394" s="1"/>
  <c r="J1692" i="394" s="1"/>
  <c r="J99" i="394"/>
  <c r="E377" i="394"/>
  <c r="H374" i="394"/>
  <c r="E374" i="394" s="1"/>
  <c r="E620" i="394"/>
  <c r="M643" i="394"/>
  <c r="M642" i="394" s="1"/>
  <c r="H1264" i="394"/>
  <c r="H1263" i="394" s="1"/>
  <c r="G25" i="394"/>
  <c r="M183" i="394"/>
  <c r="H828" i="394"/>
  <c r="I1264" i="394"/>
  <c r="I1263" i="394" s="1"/>
  <c r="J1466" i="394"/>
  <c r="J1465" i="394" s="1"/>
  <c r="L1695" i="394"/>
  <c r="L1694" i="394" s="1"/>
  <c r="L1692" i="394" s="1"/>
  <c r="I620" i="394"/>
  <c r="J891" i="394"/>
  <c r="E953" i="394"/>
  <c r="J952" i="394"/>
  <c r="J1264" i="394"/>
  <c r="J1263" i="394" s="1"/>
  <c r="M1695" i="394"/>
  <c r="M1694" i="394" s="1"/>
  <c r="M1692" i="394" s="1"/>
  <c r="H40" i="394"/>
  <c r="F183" i="394"/>
  <c r="F161" i="394"/>
  <c r="F160" i="394" s="1"/>
  <c r="M490" i="394"/>
  <c r="M611" i="394"/>
  <c r="K1264" i="394"/>
  <c r="K1263" i="394" s="1"/>
  <c r="F456" i="394"/>
  <c r="J767" i="394"/>
  <c r="E349" i="394"/>
  <c r="I348" i="394"/>
  <c r="H473" i="394"/>
  <c r="F1198" i="394"/>
  <c r="F1197" i="394" s="1"/>
  <c r="F1196" i="394" s="1"/>
  <c r="F1194" i="394" s="1"/>
  <c r="H643" i="394"/>
  <c r="H642" i="394" s="1"/>
  <c r="L27" i="394"/>
  <c r="J207" i="394"/>
  <c r="J208" i="394"/>
  <c r="K643" i="394"/>
  <c r="K642" i="394" s="1"/>
  <c r="I975" i="394"/>
  <c r="I974" i="394" s="1"/>
  <c r="F1264" i="394"/>
  <c r="I1695" i="394"/>
  <c r="I1694" i="394" s="1"/>
  <c r="I1692" i="394" s="1"/>
  <c r="I40" i="394"/>
  <c r="G161" i="394"/>
  <c r="G160" i="394" s="1"/>
  <c r="G183" i="394"/>
  <c r="K828" i="394"/>
  <c r="L1264" i="394"/>
  <c r="L1263" i="394" s="1"/>
  <c r="H1424" i="394"/>
  <c r="H1385" i="394" s="1"/>
  <c r="H1384" i="394" s="1"/>
  <c r="E1425" i="394"/>
  <c r="F1695" i="394"/>
  <c r="F1694" i="394" s="1"/>
  <c r="F1692" i="394" s="1"/>
  <c r="H66" i="394"/>
  <c r="E66" i="394" s="1"/>
  <c r="E69" i="394"/>
  <c r="F138" i="394"/>
  <c r="F33" i="394"/>
  <c r="H209" i="394"/>
  <c r="I344" i="394"/>
  <c r="I188" i="394" s="1"/>
  <c r="I669" i="394"/>
  <c r="I643" i="394" s="1"/>
  <c r="G868" i="394"/>
  <c r="E869" i="394"/>
  <c r="I893" i="394"/>
  <c r="I892" i="394" s="1"/>
  <c r="M1044" i="394"/>
  <c r="M1123" i="394"/>
  <c r="M1122" i="394" s="1"/>
  <c r="M1121" i="394" s="1"/>
  <c r="M971" i="394" s="1"/>
  <c r="M889" i="394" s="1"/>
  <c r="E1374" i="394"/>
  <c r="H1543" i="394"/>
  <c r="J1590" i="394"/>
  <c r="J1543" i="394" s="1"/>
  <c r="F208" i="394"/>
  <c r="F207" i="394" s="1"/>
  <c r="F206" i="394" s="1"/>
  <c r="J409" i="394"/>
  <c r="J408" i="394" s="1"/>
  <c r="J29" i="394"/>
  <c r="J669" i="394"/>
  <c r="J643" i="394" s="1"/>
  <c r="J642" i="394" s="1"/>
  <c r="E1319" i="394"/>
  <c r="G1314" i="394"/>
  <c r="E1314" i="394" s="1"/>
  <c r="E1520" i="394"/>
  <c r="G1519" i="394"/>
  <c r="K409" i="394"/>
  <c r="K408" i="394" s="1"/>
  <c r="K29" i="394"/>
  <c r="K28" i="394" s="1"/>
  <c r="G1007" i="394"/>
  <c r="E1007" i="394" s="1"/>
  <c r="E1008" i="394"/>
  <c r="H1123" i="394"/>
  <c r="H1122" i="394" s="1"/>
  <c r="E1373" i="394"/>
  <c r="E457" i="394"/>
  <c r="I494" i="394"/>
  <c r="E258" i="394"/>
  <c r="H248" i="394"/>
  <c r="H456" i="394"/>
  <c r="J493" i="394"/>
  <c r="J492" i="394"/>
  <c r="F767" i="394"/>
  <c r="G956" i="394"/>
  <c r="G955" i="394" s="1"/>
  <c r="E966" i="394"/>
  <c r="E956" i="394" s="1"/>
  <c r="E955" i="394" s="1"/>
  <c r="K1383" i="394"/>
  <c r="K493" i="394"/>
  <c r="K491" i="394" s="1"/>
  <c r="K492" i="394"/>
  <c r="I594" i="394"/>
  <c r="I555" i="394" s="1"/>
  <c r="E555" i="394" s="1"/>
  <c r="G767" i="394"/>
  <c r="E768" i="394"/>
  <c r="E1369" i="394"/>
  <c r="G1363" i="394"/>
  <c r="L1383" i="394"/>
  <c r="I223" i="394"/>
  <c r="E223" i="394" s="1"/>
  <c r="E224" i="394"/>
  <c r="H410" i="394"/>
  <c r="E411" i="394"/>
  <c r="J594" i="394"/>
  <c r="J555" i="394" s="1"/>
  <c r="E1686" i="394"/>
  <c r="J1681" i="394"/>
  <c r="J1624" i="394" s="1"/>
  <c r="J893" i="394"/>
  <c r="J892" i="394" s="1"/>
  <c r="E1435" i="394"/>
  <c r="H23" i="394"/>
  <c r="J1362" i="394"/>
  <c r="J23" i="394"/>
  <c r="E1664" i="394"/>
  <c r="G1625" i="394"/>
  <c r="F409" i="394"/>
  <c r="F408" i="394" s="1"/>
  <c r="I766" i="394"/>
  <c r="J1044" i="394"/>
  <c r="H259" i="394"/>
  <c r="E259" i="394" s="1"/>
  <c r="E260" i="394"/>
  <c r="G557" i="394"/>
  <c r="E557" i="394" s="1"/>
  <c r="E558" i="394"/>
  <c r="F594" i="394"/>
  <c r="F555" i="394" s="1"/>
  <c r="G893" i="394"/>
  <c r="K1044" i="394"/>
  <c r="E1043" i="394"/>
  <c r="E30" i="394"/>
  <c r="H344" i="394"/>
  <c r="E595" i="394"/>
  <c r="H669" i="394"/>
  <c r="E670" i="394"/>
  <c r="K766" i="394"/>
  <c r="F868" i="394"/>
  <c r="F867" i="394" s="1"/>
  <c r="F828" i="394" s="1"/>
  <c r="H893" i="394"/>
  <c r="H892" i="394" s="1"/>
  <c r="L1044" i="394"/>
  <c r="I241" i="394"/>
  <c r="E241" i="394" s="1"/>
  <c r="E242" i="394"/>
  <c r="I30" i="394"/>
  <c r="J269" i="394"/>
  <c r="L409" i="394"/>
  <c r="L408" i="394" s="1"/>
  <c r="L29" i="394"/>
  <c r="E646" i="394"/>
  <c r="E657" i="394"/>
  <c r="E983" i="394"/>
  <c r="I1556" i="394"/>
  <c r="E1556" i="394" s="1"/>
  <c r="E1557" i="394"/>
  <c r="K40" i="394"/>
  <c r="H27" i="394"/>
  <c r="J30" i="394"/>
  <c r="M409" i="394"/>
  <c r="M408" i="394" s="1"/>
  <c r="M29" i="394"/>
  <c r="E882" i="394"/>
  <c r="E1227" i="394"/>
  <c r="E1255" i="394"/>
  <c r="E1303" i="394"/>
  <c r="E1099" i="394"/>
  <c r="I1479" i="394"/>
  <c r="E1479" i="394" s="1"/>
  <c r="E1480" i="394"/>
  <c r="F742" i="394"/>
  <c r="F741" i="394" s="1"/>
  <c r="E1506" i="394"/>
  <c r="H1529" i="394"/>
  <c r="E1529" i="394" s="1"/>
  <c r="K269" i="394"/>
  <c r="E523" i="394"/>
  <c r="I520" i="394"/>
  <c r="F1424" i="394"/>
  <c r="F1385" i="394" s="1"/>
  <c r="F1384" i="394" s="1"/>
  <c r="M40" i="394"/>
  <c r="F188" i="394"/>
  <c r="E1105" i="394"/>
  <c r="H1104" i="394"/>
  <c r="H1042" i="394" s="1"/>
  <c r="E1042" i="394" s="1"/>
  <c r="E1591" i="394"/>
  <c r="E189" i="394"/>
  <c r="G188" i="394"/>
  <c r="L702" i="394"/>
  <c r="L639" i="394" s="1"/>
  <c r="F1362" i="394"/>
  <c r="F1324" i="394" s="1"/>
  <c r="H138" i="394"/>
  <c r="G235" i="394"/>
  <c r="E236" i="394"/>
  <c r="K348" i="394"/>
  <c r="M702" i="394"/>
  <c r="G321" i="394"/>
  <c r="E322" i="394"/>
  <c r="L348" i="394"/>
  <c r="E705" i="394"/>
  <c r="G704" i="394"/>
  <c r="E1152" i="394"/>
  <c r="G1149" i="394"/>
  <c r="E1149" i="394" s="1"/>
  <c r="I1625" i="394"/>
  <c r="M741" i="394"/>
  <c r="J1625" i="394"/>
  <c r="G742" i="394"/>
  <c r="F942" i="394"/>
  <c r="E1138" i="394"/>
  <c r="G1137" i="394"/>
  <c r="E1137" i="394" s="1"/>
  <c r="E1681" i="394"/>
  <c r="G1624" i="394"/>
  <c r="F1070" i="394"/>
  <c r="G1224" i="394"/>
  <c r="E1224" i="394" s="1"/>
  <c r="E125" i="394"/>
  <c r="E1047" i="394"/>
  <c r="G1070" i="394"/>
  <c r="E1070" i="394" s="1"/>
  <c r="H1325" i="394"/>
  <c r="E1326" i="394"/>
  <c r="L23" i="394"/>
  <c r="E267" i="394"/>
  <c r="G27" i="394"/>
  <c r="E27" i="394" s="1"/>
  <c r="H1044" i="394"/>
  <c r="H1070" i="394"/>
  <c r="I971" i="394"/>
  <c r="I889" i="394" s="1"/>
  <c r="J1608" i="394"/>
  <c r="E1609" i="394"/>
  <c r="I702" i="394"/>
  <c r="G1424" i="394"/>
  <c r="F1466" i="394"/>
  <c r="F1590" i="394"/>
  <c r="F1543" i="394" s="1"/>
  <c r="K702" i="394"/>
  <c r="E1077" i="394"/>
  <c r="J1076" i="394"/>
  <c r="J1043" i="394" s="1"/>
  <c r="H1625" i="394"/>
  <c r="M348" i="394"/>
  <c r="L741" i="394"/>
  <c r="E35" i="394"/>
  <c r="E170" i="394"/>
  <c r="J169" i="394"/>
  <c r="E169" i="394" s="1"/>
  <c r="E676" i="394"/>
  <c r="H675" i="394"/>
  <c r="E675" i="394" s="1"/>
  <c r="H1535" i="394"/>
  <c r="H1465" i="394" s="1"/>
  <c r="E1536" i="394"/>
  <c r="E1535" i="394" s="1"/>
  <c r="H1467" i="394"/>
  <c r="E1492" i="394"/>
  <c r="E1467" i="394" s="1"/>
  <c r="F1044" i="394"/>
  <c r="E697" i="394"/>
  <c r="E36" i="394"/>
  <c r="G348" i="394"/>
  <c r="E410" i="394"/>
  <c r="I958" i="394"/>
  <c r="E961" i="394"/>
  <c r="E1431" i="394"/>
  <c r="K1466" i="394"/>
  <c r="K1465" i="394" s="1"/>
  <c r="K1463" i="394" s="1"/>
  <c r="G138" i="394"/>
  <c r="J702" i="394"/>
  <c r="E1095" i="394"/>
  <c r="G1094" i="394"/>
  <c r="J1123" i="394"/>
  <c r="J1122" i="394" s="1"/>
  <c r="E521" i="394"/>
  <c r="G520" i="394"/>
  <c r="E520" i="394" s="1"/>
  <c r="H1224" i="394"/>
  <c r="H1198" i="394" s="1"/>
  <c r="H1197" i="394" s="1"/>
  <c r="H1196" i="394" s="1"/>
  <c r="H1194" i="394" s="1"/>
  <c r="J958" i="394"/>
  <c r="J957" i="394" s="1"/>
  <c r="I1198" i="394"/>
  <c r="I1197" i="394" s="1"/>
  <c r="I1196" i="394" s="1"/>
  <c r="I1194" i="394" s="1"/>
  <c r="J1198" i="394"/>
  <c r="J1197" i="394" s="1"/>
  <c r="J1196" i="394" s="1"/>
  <c r="J1194" i="394" s="1"/>
  <c r="L188" i="394"/>
  <c r="F494" i="394"/>
  <c r="F493" i="394" s="1"/>
  <c r="L868" i="394"/>
  <c r="H1094" i="394"/>
  <c r="L1198" i="394"/>
  <c r="L1197" i="394" s="1"/>
  <c r="L1196" i="394" s="1"/>
  <c r="L1194" i="394" s="1"/>
  <c r="L889" i="394" s="1"/>
  <c r="M1544" i="394"/>
  <c r="M1543" i="394" s="1"/>
  <c r="M1542" i="394" s="1"/>
  <c r="M1463" i="394" s="1"/>
  <c r="M1383" i="394" s="1"/>
  <c r="H868" i="394"/>
  <c r="H867" i="394" s="1"/>
  <c r="E1155" i="394"/>
  <c r="E627" i="394"/>
  <c r="J971" i="394"/>
  <c r="I1324" i="394"/>
  <c r="J868" i="394"/>
  <c r="J867" i="394" s="1"/>
  <c r="J828" i="394" s="1"/>
  <c r="E1124" i="394"/>
  <c r="I1123" i="394"/>
  <c r="I1122" i="394" s="1"/>
  <c r="J1324" i="394"/>
  <c r="G494" i="394"/>
  <c r="H702" i="394"/>
  <c r="M868" i="394"/>
  <c r="I1094" i="394"/>
  <c r="M1198" i="394"/>
  <c r="M1197" i="394" s="1"/>
  <c r="M1196" i="394" s="1"/>
  <c r="M1194" i="394" s="1"/>
  <c r="E622" i="394"/>
  <c r="L768" i="394"/>
  <c r="L767" i="394" s="1"/>
  <c r="F1043" i="394"/>
  <c r="F1042" i="394" s="1"/>
  <c r="E167" i="394"/>
  <c r="E164" i="394" s="1"/>
  <c r="E453" i="394"/>
  <c r="E452" i="394" s="1"/>
  <c r="E655" i="394"/>
  <c r="M768" i="394"/>
  <c r="M767" i="394" s="1"/>
  <c r="E989" i="394"/>
  <c r="E1036" i="394"/>
  <c r="E1076" i="394"/>
  <c r="E1276" i="394"/>
  <c r="L30" i="394"/>
  <c r="E609" i="394"/>
  <c r="J1638" i="394"/>
  <c r="E1638" i="394" s="1"/>
  <c r="E1639" i="394"/>
  <c r="E1709" i="394"/>
  <c r="G1708" i="394"/>
  <c r="E1708" i="394" s="1"/>
  <c r="F27" i="394"/>
  <c r="E272" i="394"/>
  <c r="F669" i="394"/>
  <c r="F643" i="394" s="1"/>
  <c r="E878" i="394"/>
  <c r="E1131" i="394"/>
  <c r="E97" i="394"/>
  <c r="E1104" i="394"/>
  <c r="F1123" i="394"/>
  <c r="F1122" i="394" s="1"/>
  <c r="F1121" i="394" s="1"/>
  <c r="F1314" i="394"/>
  <c r="E67" i="394"/>
  <c r="E1231" i="394"/>
  <c r="M209" i="394"/>
  <c r="E471" i="394"/>
  <c r="E490" i="394"/>
  <c r="E422" i="394"/>
  <c r="H99" i="393"/>
  <c r="H31" i="393"/>
  <c r="E208" i="393"/>
  <c r="H237" i="393"/>
  <c r="E237" i="393" s="1"/>
  <c r="F83" i="393"/>
  <c r="I237" i="393"/>
  <c r="G70" i="393"/>
  <c r="G69" i="393" s="1"/>
  <c r="E116" i="393"/>
  <c r="J237" i="393"/>
  <c r="K237" i="393"/>
  <c r="E104" i="393"/>
  <c r="E186" i="393"/>
  <c r="K203" i="393"/>
  <c r="K202" i="393" s="1"/>
  <c r="L203" i="393"/>
  <c r="L202" i="393" s="1"/>
  <c r="G224" i="393"/>
  <c r="G223" i="393" s="1"/>
  <c r="E46" i="393"/>
  <c r="E56" i="393"/>
  <c r="I71" i="393"/>
  <c r="H172" i="393"/>
  <c r="H171" i="393" s="1"/>
  <c r="H162" i="393" s="1"/>
  <c r="H157" i="393" s="1"/>
  <c r="H156" i="393" s="1"/>
  <c r="I172" i="393"/>
  <c r="E20" i="393"/>
  <c r="E231" i="393"/>
  <c r="E219" i="393"/>
  <c r="I55" i="393"/>
  <c r="E55" i="393" s="1"/>
  <c r="J163" i="393"/>
  <c r="J162" i="393" s="1"/>
  <c r="J157" i="393" s="1"/>
  <c r="J156" i="393" s="1"/>
  <c r="H228" i="393"/>
  <c r="H227" i="393" s="1"/>
  <c r="H226" i="393" s="1"/>
  <c r="F298" i="393"/>
  <c r="E298" i="393" s="1"/>
  <c r="G149" i="393"/>
  <c r="E149" i="393" s="1"/>
  <c r="G298" i="393"/>
  <c r="E96" i="393"/>
  <c r="I163" i="393"/>
  <c r="E204" i="393"/>
  <c r="H298" i="393"/>
  <c r="E35" i="393"/>
  <c r="H203" i="393"/>
  <c r="H202" i="393" s="1"/>
  <c r="E285" i="393"/>
  <c r="I298" i="393"/>
  <c r="E100" i="393"/>
  <c r="K163" i="393"/>
  <c r="J298" i="393"/>
  <c r="E199" i="393"/>
  <c r="E198" i="393" s="1"/>
  <c r="F99" i="393"/>
  <c r="L163" i="393"/>
  <c r="E220" i="393"/>
  <c r="I203" i="393"/>
  <c r="I202" i="393" s="1"/>
  <c r="E25" i="393"/>
  <c r="F202" i="393"/>
  <c r="H23" i="393"/>
  <c r="H22" i="393" s="1"/>
  <c r="H17" i="393" s="1"/>
  <c r="E24" i="393"/>
  <c r="F215" i="393"/>
  <c r="E216" i="393"/>
  <c r="F198" i="393"/>
  <c r="H83" i="393"/>
  <c r="H70" i="393" s="1"/>
  <c r="H69" i="393" s="1"/>
  <c r="E165" i="393"/>
  <c r="I83" i="393"/>
  <c r="E83" i="393" s="1"/>
  <c r="J83" i="393"/>
  <c r="J70" i="393" s="1"/>
  <c r="J69" i="393" s="1"/>
  <c r="G163" i="393"/>
  <c r="G162" i="393" s="1"/>
  <c r="G157" i="393" s="1"/>
  <c r="G156" i="393" s="1"/>
  <c r="E19" i="393"/>
  <c r="J31" i="393"/>
  <c r="J22" i="393" s="1"/>
  <c r="J17" i="393" s="1"/>
  <c r="E61" i="393"/>
  <c r="K83" i="393"/>
  <c r="K70" i="393" s="1"/>
  <c r="K69" i="393" s="1"/>
  <c r="E209" i="393"/>
  <c r="L248" i="393"/>
  <c r="L149" i="393"/>
  <c r="F248" i="393"/>
  <c r="K23" i="393"/>
  <c r="G203" i="393"/>
  <c r="G202" i="393" s="1"/>
  <c r="G248" i="393"/>
  <c r="L23" i="393"/>
  <c r="L22" i="393" s="1"/>
  <c r="L17" i="393" s="1"/>
  <c r="E132" i="393"/>
  <c r="H248" i="393"/>
  <c r="L171" i="393"/>
  <c r="K31" i="393"/>
  <c r="L83" i="393"/>
  <c r="L70" i="393" s="1"/>
  <c r="L69" i="393" s="1"/>
  <c r="L31" i="393"/>
  <c r="G31" i="393"/>
  <c r="G22" i="393" s="1"/>
  <c r="G17" i="393" s="1"/>
  <c r="G16" i="393" s="1"/>
  <c r="K99" i="393"/>
  <c r="J99" i="393"/>
  <c r="I248" i="393"/>
  <c r="L99" i="393"/>
  <c r="E160" i="393"/>
  <c r="J248" i="393"/>
  <c r="K248" i="393"/>
  <c r="E172" i="393"/>
  <c r="I171" i="393"/>
  <c r="I162" i="393" s="1"/>
  <c r="I157" i="393" s="1"/>
  <c r="I156" i="393" s="1"/>
  <c r="E215" i="393"/>
  <c r="G214" i="393"/>
  <c r="F163" i="393"/>
  <c r="E164" i="393"/>
  <c r="E163" i="393" s="1"/>
  <c r="E60" i="393"/>
  <c r="I99" i="393"/>
  <c r="E50" i="393"/>
  <c r="F31" i="393"/>
  <c r="I32" i="393"/>
  <c r="F227" i="393"/>
  <c r="G227" i="393"/>
  <c r="G226" i="393" s="1"/>
  <c r="E77" i="393"/>
  <c r="F71" i="393"/>
  <c r="I227" i="393"/>
  <c r="I226" i="393" s="1"/>
  <c r="J227" i="393"/>
  <c r="J226" i="393" s="1"/>
  <c r="J214" i="393" s="1"/>
  <c r="K227" i="393"/>
  <c r="K226" i="393" s="1"/>
  <c r="K214" i="393" s="1"/>
  <c r="F158" i="393"/>
  <c r="E159" i="393"/>
  <c r="L227" i="393"/>
  <c r="L226" i="393" s="1"/>
  <c r="L214" i="393" s="1"/>
  <c r="E18" i="393"/>
  <c r="F171" i="393"/>
  <c r="G171" i="393"/>
  <c r="E68" i="393"/>
  <c r="E66" i="393" s="1"/>
  <c r="E65" i="393"/>
  <c r="E64" i="393" s="1"/>
  <c r="G64" i="393"/>
  <c r="K171" i="393"/>
  <c r="E1625" i="394" l="1"/>
  <c r="E1590" i="394"/>
  <c r="E1543" i="394" s="1"/>
  <c r="J32" i="394"/>
  <c r="J491" i="394"/>
  <c r="J206" i="394"/>
  <c r="J639" i="394"/>
  <c r="J640" i="394"/>
  <c r="I642" i="394"/>
  <c r="E642" i="394" s="1"/>
  <c r="E643" i="394"/>
  <c r="F642" i="394"/>
  <c r="F639" i="394" s="1"/>
  <c r="F634" i="394" s="1"/>
  <c r="F19" i="394" s="1"/>
  <c r="F18" i="394" s="1"/>
  <c r="F22" i="394"/>
  <c r="F20" i="394" s="1"/>
  <c r="K639" i="394"/>
  <c r="K634" i="394" s="1"/>
  <c r="K640" i="394"/>
  <c r="I209" i="394"/>
  <c r="E138" i="394"/>
  <c r="G99" i="394"/>
  <c r="J28" i="394"/>
  <c r="J22" i="394"/>
  <c r="J20" i="394" s="1"/>
  <c r="J39" i="394"/>
  <c r="E25" i="394"/>
  <c r="H348" i="394"/>
  <c r="E348" i="394" s="1"/>
  <c r="J1607" i="394"/>
  <c r="E1608" i="394"/>
  <c r="L346" i="394"/>
  <c r="L347" i="394"/>
  <c r="L345" i="394" s="1"/>
  <c r="H640" i="394"/>
  <c r="H639" i="394"/>
  <c r="H634" i="394" s="1"/>
  <c r="I1466" i="394"/>
  <c r="E1198" i="394"/>
  <c r="G1197" i="394"/>
  <c r="E958" i="394"/>
  <c r="E957" i="394" s="1"/>
  <c r="I957" i="394"/>
  <c r="E893" i="394"/>
  <c r="G892" i="394"/>
  <c r="E892" i="394" s="1"/>
  <c r="E767" i="394"/>
  <c r="J346" i="394"/>
  <c r="J347" i="394"/>
  <c r="J345" i="394" s="1"/>
  <c r="M867" i="394"/>
  <c r="M828" i="394" s="1"/>
  <c r="M33" i="394"/>
  <c r="G1123" i="394"/>
  <c r="E494" i="394"/>
  <c r="G492" i="394"/>
  <c r="E492" i="394" s="1"/>
  <c r="G493" i="394"/>
  <c r="G1385" i="394"/>
  <c r="E1424" i="394"/>
  <c r="E704" i="394"/>
  <c r="I18" i="394"/>
  <c r="G1362" i="394"/>
  <c r="E1363" i="394"/>
  <c r="E321" i="394"/>
  <c r="G33" i="394"/>
  <c r="G320" i="394"/>
  <c r="M640" i="394"/>
  <c r="M639" i="394"/>
  <c r="M634" i="394" s="1"/>
  <c r="I28" i="394"/>
  <c r="F491" i="394"/>
  <c r="I493" i="394"/>
  <c r="I491" i="394" s="1"/>
  <c r="I492" i="394"/>
  <c r="H39" i="394"/>
  <c r="E973" i="394"/>
  <c r="E971" i="394" s="1"/>
  <c r="G971" i="394"/>
  <c r="K18" i="394"/>
  <c r="K346" i="394"/>
  <c r="K347" i="394"/>
  <c r="K345" i="394" s="1"/>
  <c r="G640" i="394"/>
  <c r="G209" i="394"/>
  <c r="E235" i="394"/>
  <c r="K22" i="394"/>
  <c r="K20" i="394" s="1"/>
  <c r="K39" i="394"/>
  <c r="F766" i="394"/>
  <c r="E868" i="394"/>
  <c r="G867" i="394"/>
  <c r="J765" i="394"/>
  <c r="J764" i="394" s="1"/>
  <c r="J766" i="394"/>
  <c r="E1465" i="394"/>
  <c r="H1463" i="394"/>
  <c r="G975" i="394"/>
  <c r="F346" i="394"/>
  <c r="F347" i="394"/>
  <c r="F21" i="394" s="1"/>
  <c r="M765" i="394"/>
  <c r="M764" i="394" s="1"/>
  <c r="M766" i="394"/>
  <c r="E1624" i="394"/>
  <c r="G1463" i="394"/>
  <c r="M39" i="394"/>
  <c r="M22" i="394"/>
  <c r="M20" i="394" s="1"/>
  <c r="G456" i="394"/>
  <c r="F1383" i="394"/>
  <c r="E23" i="394"/>
  <c r="J163" i="394"/>
  <c r="M347" i="394"/>
  <c r="M345" i="394" s="1"/>
  <c r="M346" i="394"/>
  <c r="J890" i="394"/>
  <c r="E891" i="394"/>
  <c r="J33" i="394"/>
  <c r="F32" i="394"/>
  <c r="F28" i="394" s="1"/>
  <c r="H1518" i="394"/>
  <c r="H1466" i="394" s="1"/>
  <c r="K207" i="394"/>
  <c r="K208" i="394"/>
  <c r="K206" i="394" s="1"/>
  <c r="K205" i="394" s="1"/>
  <c r="K188" i="394" s="1"/>
  <c r="K19" i="394" s="1"/>
  <c r="I32" i="394"/>
  <c r="G741" i="394"/>
  <c r="E741" i="394" s="1"/>
  <c r="E742" i="394"/>
  <c r="H765" i="394"/>
  <c r="H764" i="394" s="1"/>
  <c r="H766" i="394"/>
  <c r="H207" i="394"/>
  <c r="H208" i="394"/>
  <c r="H206" i="394" s="1"/>
  <c r="J18" i="394"/>
  <c r="J887" i="394" s="1"/>
  <c r="E160" i="394"/>
  <c r="G40" i="394"/>
  <c r="L21" i="394"/>
  <c r="L37" i="394"/>
  <c r="E1264" i="394"/>
  <c r="G1263" i="394"/>
  <c r="E1263" i="394" s="1"/>
  <c r="E362" i="394"/>
  <c r="E1094" i="394"/>
  <c r="H188" i="394"/>
  <c r="H19" i="394" s="1"/>
  <c r="G1518" i="394"/>
  <c r="E1519" i="394"/>
  <c r="E1745" i="394"/>
  <c r="H1734" i="394"/>
  <c r="G347" i="394"/>
  <c r="I347" i="394"/>
  <c r="I345" i="394" s="1"/>
  <c r="I346" i="394"/>
  <c r="H32" i="394"/>
  <c r="H28" i="394" s="1"/>
  <c r="H99" i="394"/>
  <c r="H1324" i="394"/>
  <c r="E1325" i="394"/>
  <c r="J473" i="394"/>
  <c r="E473" i="394" s="1"/>
  <c r="J344" i="394"/>
  <c r="J188" i="394" s="1"/>
  <c r="E1697" i="394"/>
  <c r="G1695" i="394"/>
  <c r="G1044" i="394"/>
  <c r="E1044" i="394" s="1"/>
  <c r="H33" i="394"/>
  <c r="L867" i="394"/>
  <c r="L828" i="394" s="1"/>
  <c r="L765" i="394" s="1"/>
  <c r="L764" i="394" s="1"/>
  <c r="L634" i="394" s="1"/>
  <c r="L19" i="394" s="1"/>
  <c r="L33" i="394"/>
  <c r="E248" i="394"/>
  <c r="H26" i="394"/>
  <c r="E26" i="394" s="1"/>
  <c r="E29" i="394"/>
  <c r="M208" i="394"/>
  <c r="M206" i="394" s="1"/>
  <c r="M205" i="394" s="1"/>
  <c r="M188" i="394" s="1"/>
  <c r="M207" i="394"/>
  <c r="I39" i="394"/>
  <c r="L22" i="394"/>
  <c r="L20" i="394" s="1"/>
  <c r="E669" i="394"/>
  <c r="F1263" i="394"/>
  <c r="I214" i="393"/>
  <c r="H214" i="393"/>
  <c r="E228" i="393"/>
  <c r="I70" i="393"/>
  <c r="I69" i="393" s="1"/>
  <c r="H16" i="393"/>
  <c r="E23" i="393"/>
  <c r="L162" i="393"/>
  <c r="L157" i="393" s="1"/>
  <c r="L156" i="393" s="1"/>
  <c r="K22" i="393"/>
  <c r="K17" i="393" s="1"/>
  <c r="K16" i="393" s="1"/>
  <c r="E248" i="393"/>
  <c r="L16" i="393"/>
  <c r="E99" i="393"/>
  <c r="K162" i="393"/>
  <c r="K157" i="393" s="1"/>
  <c r="K156" i="393" s="1"/>
  <c r="J16" i="393"/>
  <c r="E203" i="393"/>
  <c r="E202" i="393"/>
  <c r="E32" i="393"/>
  <c r="I31" i="393"/>
  <c r="I22" i="393" s="1"/>
  <c r="I17" i="393" s="1"/>
  <c r="I16" i="393" s="1"/>
  <c r="E171" i="393"/>
  <c r="E158" i="393"/>
  <c r="F162" i="393"/>
  <c r="E162" i="393" s="1"/>
  <c r="E71" i="393"/>
  <c r="F70" i="393"/>
  <c r="E227" i="393"/>
  <c r="F226" i="393"/>
  <c r="F22" i="393"/>
  <c r="L766" i="394" l="1"/>
  <c r="G1694" i="394"/>
  <c r="J19" i="394"/>
  <c r="E99" i="394"/>
  <c r="G491" i="394"/>
  <c r="E491" i="394" s="1"/>
  <c r="E493" i="394"/>
  <c r="E344" i="394"/>
  <c r="G1122" i="394"/>
  <c r="E1122" i="394" s="1"/>
  <c r="E1123" i="394"/>
  <c r="J889" i="394"/>
  <c r="J1382" i="394" s="1"/>
  <c r="E890" i="394"/>
  <c r="G207" i="394"/>
  <c r="G208" i="394"/>
  <c r="E209" i="394"/>
  <c r="E207" i="394" s="1"/>
  <c r="E1734" i="394"/>
  <c r="H1695" i="394"/>
  <c r="H1694" i="394" s="1"/>
  <c r="H1692" i="394" s="1"/>
  <c r="H1383" i="394" s="1"/>
  <c r="E1518" i="394"/>
  <c r="G1466" i="394"/>
  <c r="E1466" i="394" s="1"/>
  <c r="I37" i="394"/>
  <c r="L32" i="394"/>
  <c r="E320" i="394"/>
  <c r="G269" i="394"/>
  <c r="E269" i="394" s="1"/>
  <c r="J37" i="394"/>
  <c r="J21" i="394"/>
  <c r="E867" i="394"/>
  <c r="G828" i="394"/>
  <c r="K21" i="394"/>
  <c r="K37" i="394"/>
  <c r="J162" i="394"/>
  <c r="E163" i="394"/>
  <c r="E162" i="394" s="1"/>
  <c r="H18" i="394"/>
  <c r="E975" i="394"/>
  <c r="G974" i="394"/>
  <c r="E974" i="394" s="1"/>
  <c r="G32" i="394"/>
  <c r="J1542" i="394"/>
  <c r="E1607" i="394"/>
  <c r="E1362" i="394"/>
  <c r="G1324" i="394"/>
  <c r="E1324" i="394" s="1"/>
  <c r="G702" i="394"/>
  <c r="E188" i="394"/>
  <c r="G22" i="394"/>
  <c r="E40" i="394"/>
  <c r="G39" i="394"/>
  <c r="E33" i="394"/>
  <c r="H347" i="394"/>
  <c r="H345" i="394" s="1"/>
  <c r="H346" i="394"/>
  <c r="E1385" i="394"/>
  <c r="G1384" i="394"/>
  <c r="I207" i="394"/>
  <c r="I208" i="394"/>
  <c r="I206" i="394" s="1"/>
  <c r="I22" i="394"/>
  <c r="I20" i="394" s="1"/>
  <c r="I640" i="394"/>
  <c r="E640" i="394" s="1"/>
  <c r="I639" i="394"/>
  <c r="I634" i="394" s="1"/>
  <c r="I19" i="394" s="1"/>
  <c r="M19" i="394"/>
  <c r="J634" i="394"/>
  <c r="H37" i="394"/>
  <c r="E456" i="394"/>
  <c r="E409" i="394" s="1"/>
  <c r="E408" i="394" s="1"/>
  <c r="G409" i="394"/>
  <c r="H22" i="394"/>
  <c r="H20" i="394" s="1"/>
  <c r="G1196" i="394"/>
  <c r="E1197" i="394"/>
  <c r="M21" i="394"/>
  <c r="M37" i="394"/>
  <c r="M32" i="394"/>
  <c r="E31" i="393"/>
  <c r="E22" i="393"/>
  <c r="F17" i="393"/>
  <c r="E226" i="393"/>
  <c r="F214" i="393"/>
  <c r="E214" i="393" s="1"/>
  <c r="E70" i="393"/>
  <c r="F69" i="393"/>
  <c r="E69" i="393" s="1"/>
  <c r="F157" i="393"/>
  <c r="L28" i="394" l="1"/>
  <c r="L18" i="394"/>
  <c r="I21" i="394"/>
  <c r="G206" i="394"/>
  <c r="E206" i="394" s="1"/>
  <c r="E205" i="394" s="1"/>
  <c r="E208" i="394"/>
  <c r="E347" i="394"/>
  <c r="E1542" i="394"/>
  <c r="J1463" i="394"/>
  <c r="E32" i="394"/>
  <c r="G28" i="394"/>
  <c r="E28" i="394" s="1"/>
  <c r="G18" i="394"/>
  <c r="M18" i="394"/>
  <c r="M28" i="394"/>
  <c r="E1384" i="394"/>
  <c r="G21" i="394"/>
  <c r="E39" i="394"/>
  <c r="G37" i="394"/>
  <c r="E37" i="394" s="1"/>
  <c r="E22" i="394"/>
  <c r="E20" i="394" s="1"/>
  <c r="G20" i="394"/>
  <c r="E702" i="394"/>
  <c r="G639" i="394"/>
  <c r="E1196" i="394"/>
  <c r="G1194" i="394"/>
  <c r="E1694" i="394"/>
  <c r="G1692" i="394"/>
  <c r="E1692" i="394" s="1"/>
  <c r="G408" i="394"/>
  <c r="G345" i="394" s="1"/>
  <c r="E345" i="394" s="1"/>
  <c r="G346" i="394"/>
  <c r="E1695" i="394"/>
  <c r="H21" i="394"/>
  <c r="E828" i="394"/>
  <c r="E766" i="394" s="1"/>
  <c r="G765" i="394"/>
  <c r="G766" i="394"/>
  <c r="E346" i="394"/>
  <c r="E157" i="393"/>
  <c r="F156" i="393"/>
  <c r="E156" i="393" s="1"/>
  <c r="E17" i="393"/>
  <c r="F16" i="393"/>
  <c r="E16" i="393" s="1"/>
  <c r="E765" i="394" l="1"/>
  <c r="E764" i="394" s="1"/>
  <c r="G764" i="394"/>
  <c r="G634" i="394" s="1"/>
  <c r="E1194" i="394"/>
  <c r="G889" i="394"/>
  <c r="E639" i="394"/>
  <c r="E887" i="394"/>
  <c r="E18" i="394"/>
  <c r="J1383" i="394"/>
  <c r="E1463" i="394"/>
  <c r="E21" i="394"/>
  <c r="G1383" i="394"/>
  <c r="E634" i="394" l="1"/>
  <c r="G19" i="394"/>
  <c r="E19" i="394" s="1"/>
  <c r="E1773" i="394"/>
  <c r="E1383" i="394"/>
  <c r="E1382" i="394"/>
  <c r="E889" i="394"/>
</calcChain>
</file>

<file path=xl/sharedStrings.xml><?xml version="1.0" encoding="utf-8"?>
<sst xmlns="http://schemas.openxmlformats.org/spreadsheetml/2006/main" count="3836" uniqueCount="775">
  <si>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</si>
  <si>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</si>
  <si>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</si>
  <si>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</si>
  <si>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</si>
  <si>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</si>
  <si>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</si>
  <si>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</si>
  <si>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</si>
  <si>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</si>
  <si>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</si>
  <si>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</si>
  <si>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</si>
  <si>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</si>
  <si>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</si>
  <si>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</si>
  <si>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</si>
  <si>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</si>
  <si>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</si>
  <si>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</si>
  <si>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</si>
  <si>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</si>
  <si>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</si>
  <si>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</si>
  <si>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</si>
  <si>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</si>
  <si>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</si>
  <si>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</si>
  <si>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</si>
  <si>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</si>
  <si>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</si>
  <si>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</si>
  <si>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</si>
  <si>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</si>
  <si>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</si>
  <si>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</si>
  <si>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</si>
  <si>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</si>
  <si>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</si>
  <si>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</si>
  <si>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</si>
  <si>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</si>
  <si>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</si>
  <si>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</si>
  <si>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</si>
  <si>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</si>
  <si>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</si>
  <si>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</si>
  <si>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</si>
  <si>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</si>
  <si>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</si>
  <si>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</si>
  <si>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</si>
  <si>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</si>
  <si>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</si>
  <si>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</si>
  <si>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</si>
  <si>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</si>
  <si>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</si>
  <si>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</si>
  <si>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</si>
  <si>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</si>
  <si>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</si>
  <si>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</si>
  <si>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</si>
  <si>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</si>
  <si>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</si>
  <si>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</si>
  <si>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</si>
  <si>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</si>
  <si>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</si>
  <si>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</si>
  <si>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</si>
  <si>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</si>
  <si>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</si>
  <si>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</si>
  <si>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</si>
  <si>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</si>
  <si>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</si>
  <si>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</si>
  <si>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</si>
  <si>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</si>
  <si>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</si>
  <si>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</si>
  <si>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</si>
  <si>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</si>
  <si>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</si>
  <si>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</si>
  <si>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</si>
  <si>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</si>
  <si>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</si>
  <si>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</si>
  <si>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</si>
  <si>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</si>
  <si>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</si>
  <si>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</si>
  <si>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</si>
  <si>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</si>
  <si>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</si>
  <si>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</si>
  <si>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</si>
  <si>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</si>
  <si>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</si>
  <si>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</si>
  <si>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</si>
  <si>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</si>
  <si>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</si>
  <si>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</si>
  <si>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</si>
  <si>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</si>
  <si>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</si>
  <si>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</si>
  <si>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</si>
  <si>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</si>
  <si>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</si>
  <si>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</si>
  <si>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</si>
  <si>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</si>
  <si>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</si>
  <si>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</si>
  <si>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</si>
  <si>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</si>
  <si>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</si>
  <si>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</si>
  <si>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</si>
  <si>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</si>
  <si>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</si>
  <si>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</si>
  <si>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</si>
  <si>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</si>
  <si>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</si>
  <si>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</si>
  <si>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</si>
  <si>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</si>
  <si>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</si>
  <si>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</si>
  <si>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</si>
  <si>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</si>
  <si>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</si>
  <si>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</si>
  <si>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</si>
  <si>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</si>
  <si>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</si>
  <si>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</si>
  <si>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</si>
  <si>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</si>
  <si>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</si>
  <si>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</si>
  <si>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</si>
  <si>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</si>
  <si>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</si>
  <si>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</si>
  <si>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</si>
  <si>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</si>
  <si>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</si>
  <si>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</si>
  <si>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</si>
  <si>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</si>
  <si>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</si>
  <si>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</si>
  <si>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</si>
  <si>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</si>
  <si>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</si>
  <si>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</si>
  <si>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</si>
  <si>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</si>
  <si>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</si>
  <si>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</si>
  <si>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</si>
  <si>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</si>
  <si>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</si>
  <si>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</si>
  <si>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</si>
  <si>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</si>
  <si>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</si>
  <si>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</si>
  <si>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</si>
  <si>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</si>
  <si>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</si>
  <si>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</si>
  <si>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</si>
  <si>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</si>
  <si>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</si>
  <si>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</si>
  <si>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</si>
  <si>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</si>
  <si>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</si>
  <si>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</si>
  <si>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</si>
  <si>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</si>
  <si>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</si>
  <si>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</si>
  <si>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</si>
  <si>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</si>
  <si>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</si>
  <si>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</si>
  <si>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</si>
  <si>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</si>
  <si>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</si>
  <si>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</si>
  <si>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</si>
  <si>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</si>
  <si>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</si>
  <si>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</si>
  <si>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</si>
  <si>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</si>
  <si>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</si>
  <si>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</si>
  <si>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</si>
  <si>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</si>
  <si>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</si>
  <si>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</si>
  <si>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</si>
  <si>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</si>
  <si>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</si>
  <si>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</si>
  <si>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</si>
  <si>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</si>
  <si>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</si>
  <si>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</si>
  <si>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</si>
  <si>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</si>
  <si>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</si>
  <si>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</si>
  <si>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</si>
  <si>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</si>
  <si>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</si>
  <si>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</si>
  <si>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</si>
  <si>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</si>
  <si>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</si>
  <si>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</si>
  <si>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</si>
  <si>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</si>
  <si>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</si>
  <si>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</si>
  <si>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</si>
  <si>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</si>
  <si>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</si>
  <si>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</si>
  <si>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</si>
  <si>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</si>
  <si>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</si>
  <si>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</si>
  <si>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</si>
  <si>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</si>
  <si>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Prefinantare</t>
  </si>
  <si>
    <t>45.10.48.03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</si>
  <si>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</si>
  <si>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</si>
  <si>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</si>
  <si>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</si>
  <si>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</si>
  <si>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</si>
  <si>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</si>
  <si>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</si>
  <si>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</si>
  <si>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</si>
  <si>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</si>
  <si>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</si>
  <si>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</si>
  <si>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</si>
  <si>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</si>
  <si>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</si>
  <si>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</si>
  <si>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</si>
  <si>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</si>
  <si>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</si>
  <si>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</si>
  <si>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</si>
  <si>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</si>
  <si>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</si>
  <si>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</si>
  <si>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</si>
  <si>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</si>
  <si>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</si>
  <si>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</si>
  <si>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Fondul European de Dezvoltare Regională (FEDR), aferent cadrului financiar 2021-2027      ( cod 45.10.48.01 la 45.10.48.03) *)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</si>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</sst>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3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0" fontId="52" fillId="0" borderId="10" xfId="43" applyFont="1" applyBorder="1" applyAlignment="1">
      <alignment horizontal="left" vertical="center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4" xfId="0" applyFont="1" applyBorder="1" applyAlignment="1">
      <alignment horizontal="left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35F18C3-785E-4E00-8EAA-D9B62451F05D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E5B51A7D-8C2E-4441-98F2-877CDF7FEF02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620</xdr:row>
      <xdr:rowOff>0</xdr:rowOff>
    </xdr:from>
    <xdr:to>
      <xdr:col>3</xdr:col>
      <xdr:colOff>19050</xdr:colOff>
      <xdr:row>620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3E9004F2-A49F-4616-9C9A-9CF37283D96E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868E267-745E-4A98-8288-A6CBC7AE8443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106390CA-D2C4-4637-9535-854A63DCD064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1382</xdr:row>
      <xdr:rowOff>0</xdr:rowOff>
    </xdr:from>
    <xdr:to>
      <xdr:col>4</xdr:col>
      <xdr:colOff>19050</xdr:colOff>
      <xdr:row>1382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0CE5996-0BE0-4B1F-BF5E-9652112D9E6B}"/>
            </a:ext>
          </a:extLst>
        </xdr:cNvPr>
        <xdr:cNvSpPr>
          <a:spLocks/>
        </xdr:cNvSpPr>
      </xdr:nvSpPr>
      <xdr:spPr bwMode="auto">
        <a:xfrm>
          <a:off x="3324225" y="11901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E4D4F54-9F2D-4859-A39E-4C6943D99A1D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15570805-B98A-40AC-B1CE-ECFCC049AA5E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638ED4D-5CB3-4983-8534-0AF433564E40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3D933D1E-ABE3-4BD2-8EC7-EFA3F18C9EC4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9019658C-35D7-4116-9E4D-567FDCA67301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52F0B313-A53E-46B6-BBA8-356BF53EC80A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CD3C985-2CE9-4D69-9E02-2D0724DFED6D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D9211536-BB04-4000-81F5-10566A4792CF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6CA5-B936-4E34-8223-40D961E1B509}">
  <sheetPr>
    <tabColor rgb="FFFF0000"/>
  </sheetPr>
  <dimension ref="A1:P495"/>
  <sheetViews>
    <sheetView tabSelected="1" zoomScale="87" zoomScaleNormal="87" zoomScaleSheetLayoutView="75" workbookViewId="0">
      <selection activeCell="O145" sqref="O145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87" t="s">
        <v>4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</row>
    <row r="7" spans="1:12" ht="15.75" customHeight="1">
      <c r="A7" s="488" t="s">
        <v>5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89" t="s">
        <v>7</v>
      </c>
      <c r="B12" s="489"/>
      <c r="C12" s="489"/>
      <c r="D12" s="489" t="s">
        <v>8</v>
      </c>
      <c r="E12" s="490" t="s">
        <v>9</v>
      </c>
      <c r="F12" s="490"/>
      <c r="G12" s="490"/>
      <c r="H12" s="490"/>
      <c r="I12" s="490"/>
      <c r="J12" s="491" t="s">
        <v>10</v>
      </c>
      <c r="K12" s="491"/>
      <c r="L12" s="491"/>
    </row>
    <row r="13" spans="1:12" ht="36" customHeight="1">
      <c r="A13" s="489"/>
      <c r="B13" s="489"/>
      <c r="C13" s="489"/>
      <c r="D13" s="489"/>
      <c r="E13" s="394" t="s">
        <v>11</v>
      </c>
      <c r="F13" s="490" t="s">
        <v>12</v>
      </c>
      <c r="G13" s="490"/>
      <c r="H13" s="490"/>
      <c r="I13" s="490"/>
      <c r="J13" s="492">
        <v>2026</v>
      </c>
      <c r="K13" s="492">
        <v>2027</v>
      </c>
      <c r="L13" s="492">
        <v>2028</v>
      </c>
    </row>
    <row r="14" spans="1:12" ht="16.5" customHeight="1">
      <c r="A14" s="489"/>
      <c r="B14" s="489"/>
      <c r="C14" s="489"/>
      <c r="D14" s="489"/>
      <c r="E14" s="489" t="s">
        <v>13</v>
      </c>
      <c r="F14" s="483" t="s">
        <v>14</v>
      </c>
      <c r="G14" s="483" t="s">
        <v>15</v>
      </c>
      <c r="H14" s="483" t="s">
        <v>16</v>
      </c>
      <c r="I14" s="483" t="s">
        <v>17</v>
      </c>
      <c r="J14" s="492"/>
      <c r="K14" s="492"/>
      <c r="L14" s="492"/>
    </row>
    <row r="15" spans="1:12" ht="35.25" customHeight="1">
      <c r="A15" s="489"/>
      <c r="B15" s="489"/>
      <c r="C15" s="489"/>
      <c r="D15" s="489"/>
      <c r="E15" s="489"/>
      <c r="F15" s="483"/>
      <c r="G15" s="483"/>
      <c r="H15" s="483"/>
      <c r="I15" s="483"/>
      <c r="J15" s="492"/>
      <c r="K15" s="492"/>
      <c r="L15" s="492"/>
    </row>
    <row r="16" spans="1:12" s="10" customFormat="1" ht="33" customHeight="1">
      <c r="A16" s="484" t="s">
        <v>18</v>
      </c>
      <c r="B16" s="485"/>
      <c r="C16" s="486"/>
      <c r="D16" s="395" t="s">
        <v>19</v>
      </c>
      <c r="E16" s="396">
        <f t="shared" ref="E16:E102" si="0">F16+G16+H16+I16</f>
        <v>862541.62</v>
      </c>
      <c r="F16" s="397">
        <f>F17+F60+F69+F99+F64+F149+F147</f>
        <v>297104</v>
      </c>
      <c r="G16" s="397">
        <f>G17+G60+G69+G99+G64+G149+G147</f>
        <v>204181.5</v>
      </c>
      <c r="H16" s="397">
        <f>H17+H60+H69+H99+H64+H149+H147</f>
        <v>198600</v>
      </c>
      <c r="I16" s="397">
        <f>I17+I60+I69+I99+I64+I149+I147</f>
        <v>162656.12</v>
      </c>
      <c r="J16" s="397">
        <f>J17+J60+J69+J99+J64+J149</f>
        <v>789002</v>
      </c>
      <c r="K16" s="397">
        <f>K17+K60+K69+K99+K64+K149</f>
        <v>790271</v>
      </c>
      <c r="L16" s="397">
        <f>L17+L60+L69+L99+L64+L149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422462.75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73718.25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422462.75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73718.25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93" t="s">
        <v>38</v>
      </c>
      <c r="C26" s="49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95" t="s">
        <v>44</v>
      </c>
      <c r="C29" s="49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93" t="s">
        <v>45</v>
      </c>
      <c r="C30" s="49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422055.75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73713.25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97" t="s">
        <v>49</v>
      </c>
      <c r="B32" s="498"/>
      <c r="C32" s="499"/>
      <c r="D32" s="418" t="s">
        <v>50</v>
      </c>
      <c r="E32" s="402">
        <f t="shared" si="0"/>
        <v>418643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73680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31646</v>
      </c>
      <c r="F34" s="403">
        <v>7598</v>
      </c>
      <c r="G34" s="403">
        <v>8015</v>
      </c>
      <c r="H34" s="403">
        <f>7716+800</f>
        <v>8516</v>
      </c>
      <c r="I34" s="403">
        <f>6751+200+320+246</f>
        <v>7517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4618</v>
      </c>
      <c r="F35" s="403">
        <v>948</v>
      </c>
      <c r="G35" s="403">
        <f>1114+39</f>
        <v>1153</v>
      </c>
      <c r="H35" s="403">
        <f>1092+117</f>
        <v>1209</v>
      </c>
      <c r="I35" s="403">
        <f>1001+117+140+50</f>
        <v>1308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500" t="s">
        <v>61</v>
      </c>
      <c r="C38" s="50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93" t="s">
        <v>63</v>
      </c>
      <c r="C39" s="494"/>
      <c r="D39" s="401" t="s">
        <v>64</v>
      </c>
      <c r="E39" s="402">
        <f t="shared" si="0"/>
        <v>715</v>
      </c>
      <c r="F39" s="403">
        <v>204</v>
      </c>
      <c r="G39" s="403">
        <v>142</v>
      </c>
      <c r="H39" s="403">
        <v>222</v>
      </c>
      <c r="I39" s="403">
        <f>117+30</f>
        <v>147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291229</v>
      </c>
      <c r="F41" s="403">
        <v>101662</v>
      </c>
      <c r="G41" s="403">
        <v>79657</v>
      </c>
      <c r="H41" s="403">
        <v>60394</v>
      </c>
      <c r="I41" s="403">
        <f>59704-9647-541</f>
        <v>49516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500" t="s">
        <v>69</v>
      </c>
      <c r="C42" s="501"/>
      <c r="D42" s="401" t="s">
        <v>70</v>
      </c>
      <c r="E42" s="402">
        <f t="shared" si="0"/>
        <v>81764</v>
      </c>
      <c r="F42" s="407">
        <v>23704</v>
      </c>
      <c r="G42" s="407">
        <v>23614</v>
      </c>
      <c r="H42" s="407">
        <v>21160</v>
      </c>
      <c r="I42" s="407">
        <f>18433-5147</f>
        <v>13286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11" t="s">
        <v>71</v>
      </c>
      <c r="C43" s="51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12" t="s">
        <v>87</v>
      </c>
      <c r="C51" s="51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14" t="s">
        <v>89</v>
      </c>
      <c r="C52" s="51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14" t="s">
        <v>91</v>
      </c>
      <c r="C53" s="51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188.75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33.25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188.75</v>
      </c>
      <c r="F56" s="403"/>
      <c r="G56" s="403">
        <f>23.5+25+1</f>
        <v>49.5</v>
      </c>
      <c r="H56" s="403">
        <f>105+1</f>
        <v>106</v>
      </c>
      <c r="I56" s="403">
        <f>26+7.25</f>
        <v>33.25</v>
      </c>
      <c r="J56" s="409"/>
      <c r="K56" s="409"/>
      <c r="L56" s="409"/>
    </row>
    <row r="57" spans="1:12" ht="35.25" customHeight="1">
      <c r="A57" s="402"/>
      <c r="B57" s="500" t="s">
        <v>99</v>
      </c>
      <c r="C57" s="501"/>
      <c r="D57" s="401" t="s">
        <v>100</v>
      </c>
      <c r="E57" s="402">
        <f t="shared" si="0"/>
        <v>-1577.25</v>
      </c>
      <c r="F57" s="403">
        <v>-200</v>
      </c>
      <c r="G57" s="403">
        <v>-301</v>
      </c>
      <c r="H57" s="403">
        <v>-388</v>
      </c>
      <c r="I57" s="403">
        <f>-100-293-182.25-113</f>
        <v>-688.25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1577.25</v>
      </c>
      <c r="F58" s="403">
        <v>200</v>
      </c>
      <c r="G58" s="403">
        <v>301</v>
      </c>
      <c r="H58" s="403">
        <v>388</v>
      </c>
      <c r="I58" s="403">
        <f>100+293+182.25+113</f>
        <v>688.25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02" t="s">
        <v>105</v>
      </c>
      <c r="B60" s="503"/>
      <c r="C60" s="504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505" t="s">
        <v>113</v>
      </c>
      <c r="B64" s="506"/>
      <c r="C64" s="50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505" t="s">
        <v>115</v>
      </c>
      <c r="B65" s="506"/>
      <c r="C65" s="50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505" t="s">
        <v>117</v>
      </c>
      <c r="B66" s="506"/>
      <c r="C66" s="50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08" t="s">
        <v>119</v>
      </c>
      <c r="B67" s="509"/>
      <c r="C67" s="51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08" t="s">
        <v>121</v>
      </c>
      <c r="B68" s="509"/>
      <c r="C68" s="51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97" t="s">
        <v>123</v>
      </c>
      <c r="B69" s="498"/>
      <c r="C69" s="499"/>
      <c r="D69" s="405" t="s">
        <v>124</v>
      </c>
      <c r="E69" s="402">
        <f t="shared" si="0"/>
        <v>429788.87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88937.87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21" t="s">
        <v>125</v>
      </c>
      <c r="B70" s="522"/>
      <c r="C70" s="523"/>
      <c r="D70" s="405" t="s">
        <v>126</v>
      </c>
      <c r="E70" s="402">
        <f t="shared" si="0"/>
        <v>429788.87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88937.87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97" t="s">
        <v>127</v>
      </c>
      <c r="B71" s="498"/>
      <c r="C71" s="49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24" t="s">
        <v>131</v>
      </c>
      <c r="C73" s="52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24" t="s">
        <v>133</v>
      </c>
      <c r="C74" s="52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24" t="s">
        <v>135</v>
      </c>
      <c r="C75" s="52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16" t="s">
        <v>137</v>
      </c>
      <c r="C76" s="51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18" t="s">
        <v>139</v>
      </c>
      <c r="C77" s="51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500" t="s">
        <v>147</v>
      </c>
      <c r="B81" s="520"/>
      <c r="C81" s="50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16" t="s">
        <v>149</v>
      </c>
      <c r="C82" s="51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97" t="s">
        <v>151</v>
      </c>
      <c r="B83" s="498"/>
      <c r="C83" s="499"/>
      <c r="D83" s="408" t="s">
        <v>152</v>
      </c>
      <c r="E83" s="402">
        <f t="shared" si="0"/>
        <v>409114.87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88937.87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72506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17478+650+300-430</f>
        <v>17998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500" t="s">
        <v>155</v>
      </c>
      <c r="C85" s="501"/>
      <c r="D85" s="401" t="s">
        <v>156</v>
      </c>
      <c r="E85" s="402">
        <f t="shared" si="0"/>
        <v>6300</v>
      </c>
      <c r="F85" s="403">
        <v>1500</v>
      </c>
      <c r="G85" s="403">
        <v>1500</v>
      </c>
      <c r="H85" s="403">
        <v>1500</v>
      </c>
      <c r="I85" s="403">
        <f>1500+300</f>
        <v>1800</v>
      </c>
      <c r="J85" s="424"/>
      <c r="K85" s="424"/>
      <c r="L85" s="424">
        <v>5200</v>
      </c>
    </row>
    <row r="86" spans="1:12" ht="31.5" customHeight="1">
      <c r="A86" s="402"/>
      <c r="B86" s="500" t="s">
        <v>157</v>
      </c>
      <c r="C86" s="501"/>
      <c r="D86" s="401" t="s">
        <v>158</v>
      </c>
      <c r="E86" s="402">
        <f t="shared" si="0"/>
        <v>15818</v>
      </c>
      <c r="F86" s="403">
        <v>16225</v>
      </c>
      <c r="G86" s="403"/>
      <c r="H86" s="403">
        <f>335+113+423-6894+110</f>
        <v>-5913</v>
      </c>
      <c r="I86" s="403">
        <f>810-17+82+4631</f>
        <v>5506</v>
      </c>
      <c r="J86" s="424"/>
      <c r="K86" s="424"/>
      <c r="L86" s="424"/>
    </row>
    <row r="87" spans="1:12" ht="15" customHeight="1">
      <c r="A87" s="402"/>
      <c r="B87" s="511" t="s">
        <v>159</v>
      </c>
      <c r="C87" s="51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28" t="s">
        <v>161</v>
      </c>
      <c r="C88" s="52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28" t="s">
        <v>169</v>
      </c>
      <c r="C92" s="52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25" t="s">
        <v>177</v>
      </c>
      <c r="C96" s="526"/>
      <c r="D96" s="434" t="s">
        <v>178</v>
      </c>
      <c r="E96" s="402">
        <f>F96+G96+H96+I96</f>
        <v>52092.87</v>
      </c>
      <c r="F96" s="435">
        <v>46624</v>
      </c>
      <c r="G96" s="435"/>
      <c r="H96" s="435">
        <f>800+155</f>
        <v>955</v>
      </c>
      <c r="I96" s="435">
        <f>700+3638.87+140+35</f>
        <v>4513.87</v>
      </c>
      <c r="J96" s="438"/>
      <c r="K96" s="438"/>
      <c r="L96" s="438"/>
    </row>
    <row r="97" spans="1:16" s="9" customFormat="1" ht="33.75" customHeight="1">
      <c r="A97" s="432"/>
      <c r="B97" s="525" t="s">
        <v>179</v>
      </c>
      <c r="C97" s="526"/>
      <c r="D97" s="434" t="s">
        <v>180</v>
      </c>
      <c r="E97" s="402">
        <f>F97+G97+H97+I97</f>
        <v>252126</v>
      </c>
      <c r="F97" s="435">
        <v>70954</v>
      </c>
      <c r="G97" s="435">
        <v>66506</v>
      </c>
      <c r="H97" s="435">
        <v>62818</v>
      </c>
      <c r="I97" s="435">
        <f>64537-7680-5009</f>
        <v>51848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25" t="s">
        <v>137</v>
      </c>
      <c r="C98" s="52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27" t="s">
        <v>182</v>
      </c>
      <c r="B99" s="527"/>
      <c r="C99" s="52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11" t="s">
        <v>184</v>
      </c>
      <c r="C100" s="51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1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11" t="s">
        <v>192</v>
      </c>
      <c r="C104" s="51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11" t="s">
        <v>197</v>
      </c>
      <c r="C108" s="51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11" t="s">
        <v>202</v>
      </c>
      <c r="C112" s="51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11" t="s">
        <v>207</v>
      </c>
      <c r="C116" s="51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11" t="s">
        <v>212</v>
      </c>
      <c r="C120" s="51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11" t="s">
        <v>217</v>
      </c>
      <c r="C124" s="51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11" t="s">
        <v>222</v>
      </c>
      <c r="C128" s="51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11" t="s">
        <v>227</v>
      </c>
      <c r="C132" s="51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11" t="s">
        <v>232</v>
      </c>
      <c r="C136" s="51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11" t="s">
        <v>238</v>
      </c>
      <c r="C140" s="51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1.25" customHeight="1">
      <c r="A144" s="529" t="s">
        <v>243</v>
      </c>
      <c r="B144" s="530"/>
      <c r="C144" s="531"/>
      <c r="D144" s="418" t="s">
        <v>244</v>
      </c>
      <c r="E144" s="402">
        <f t="shared" si="24"/>
        <v>10276</v>
      </c>
      <c r="F144" s="441"/>
      <c r="G144" s="441"/>
      <c r="H144" s="441">
        <f>H145+H146</f>
        <v>10276</v>
      </c>
      <c r="I144" s="441">
        <f>I145+I146</f>
        <v>0</v>
      </c>
      <c r="J144" s="424"/>
      <c r="K144" s="424"/>
      <c r="L144" s="424"/>
    </row>
    <row r="145" spans="1:12" s="2" customFormat="1" ht="21.75" customHeight="1">
      <c r="A145" s="445"/>
      <c r="B145" s="532" t="s">
        <v>186</v>
      </c>
      <c r="C145" s="532"/>
      <c r="D145" s="418" t="s">
        <v>245</v>
      </c>
      <c r="E145" s="402">
        <f t="shared" si="24"/>
        <v>9276</v>
      </c>
      <c r="F145" s="462">
        <v>0</v>
      </c>
      <c r="G145" s="462">
        <v>0</v>
      </c>
      <c r="H145" s="462">
        <v>10276</v>
      </c>
      <c r="I145" s="462">
        <v>-1000</v>
      </c>
      <c r="J145" s="424"/>
      <c r="K145" s="424"/>
      <c r="L145" s="424"/>
    </row>
    <row r="146" spans="1:12" s="2" customFormat="1" ht="21.75" customHeight="1">
      <c r="A146" s="445"/>
      <c r="B146" s="511" t="s">
        <v>246</v>
      </c>
      <c r="C146" s="511"/>
      <c r="D146" s="418" t="s">
        <v>247</v>
      </c>
      <c r="E146" s="402">
        <f t="shared" si="24"/>
        <v>1000</v>
      </c>
      <c r="F146" s="462">
        <v>0</v>
      </c>
      <c r="G146" s="462">
        <v>0</v>
      </c>
      <c r="H146" s="462">
        <v>0</v>
      </c>
      <c r="I146" s="462">
        <v>1000</v>
      </c>
      <c r="J146" s="424"/>
      <c r="K146" s="424"/>
      <c r="L146" s="424"/>
    </row>
    <row r="147" spans="1:12" s="2" customFormat="1" ht="24.75" customHeight="1">
      <c r="A147" s="529" t="s">
        <v>248</v>
      </c>
      <c r="B147" s="530"/>
      <c r="C147" s="531"/>
      <c r="D147" s="446">
        <v>46.1</v>
      </c>
      <c r="E147" s="402">
        <f>E148</f>
        <v>0</v>
      </c>
      <c r="F147" s="402">
        <f>F148</f>
        <v>0</v>
      </c>
      <c r="G147" s="402">
        <f>G148</f>
        <v>0</v>
      </c>
      <c r="H147" s="402">
        <f>H148</f>
        <v>0</v>
      </c>
      <c r="I147" s="402">
        <f>I148</f>
        <v>0</v>
      </c>
      <c r="J147" s="424"/>
      <c r="K147" s="424"/>
      <c r="L147" s="424"/>
    </row>
    <row r="148" spans="1:12" s="2" customFormat="1" ht="33.75" customHeight="1">
      <c r="A148" s="445"/>
      <c r="B148" s="430"/>
      <c r="C148" s="447" t="s">
        <v>249</v>
      </c>
      <c r="D148" s="393" t="s">
        <v>250</v>
      </c>
      <c r="E148" s="402">
        <f>F148+G148+H148+I148</f>
        <v>0</v>
      </c>
      <c r="F148" s="441"/>
      <c r="G148" s="441"/>
      <c r="H148" s="441"/>
      <c r="I148" s="441"/>
      <c r="J148" s="424"/>
      <c r="K148" s="424"/>
      <c r="L148" s="424"/>
    </row>
    <row r="149" spans="1:12" s="2" customFormat="1" ht="47.25" customHeight="1">
      <c r="A149" s="529" t="s">
        <v>251</v>
      </c>
      <c r="B149" s="530"/>
      <c r="C149" s="531"/>
      <c r="D149" s="448">
        <v>48.1</v>
      </c>
      <c r="E149" s="402">
        <f t="shared" si="24"/>
        <v>0</v>
      </c>
      <c r="F149" s="441">
        <f>F150+F154</f>
        <v>0</v>
      </c>
      <c r="G149" s="441">
        <f t="shared" ref="G149:L149" si="35">G150+G154</f>
        <v>0</v>
      </c>
      <c r="H149" s="441">
        <f t="shared" si="35"/>
        <v>0</v>
      </c>
      <c r="I149" s="441">
        <f t="shared" si="35"/>
        <v>0</v>
      </c>
      <c r="J149" s="441">
        <f t="shared" si="35"/>
        <v>0</v>
      </c>
      <c r="K149" s="441">
        <f t="shared" si="35"/>
        <v>0</v>
      </c>
      <c r="L149" s="441">
        <f t="shared" si="35"/>
        <v>0</v>
      </c>
    </row>
    <row r="150" spans="1:12" s="2" customFormat="1" ht="17.25" customHeight="1">
      <c r="A150" s="443"/>
      <c r="B150" s="533" t="s">
        <v>252</v>
      </c>
      <c r="C150" s="534"/>
      <c r="D150" s="393" t="s">
        <v>253</v>
      </c>
      <c r="E150" s="402">
        <f t="shared" si="24"/>
        <v>0</v>
      </c>
      <c r="F150" s="441">
        <f>F151+F152+F153</f>
        <v>0</v>
      </c>
      <c r="G150" s="441">
        <f>G151+G152</f>
        <v>0</v>
      </c>
      <c r="H150" s="441">
        <f>H151+H152</f>
        <v>0</v>
      </c>
      <c r="I150" s="441">
        <f>I151+I152+I153</f>
        <v>0</v>
      </c>
      <c r="J150" s="441">
        <f>J151</f>
        <v>0</v>
      </c>
      <c r="K150" s="441">
        <f>K151</f>
        <v>0</v>
      </c>
      <c r="L150" s="441">
        <f>L151</f>
        <v>0</v>
      </c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256</v>
      </c>
      <c r="D152" s="408" t="s">
        <v>257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07"/>
      <c r="C153" s="407" t="s">
        <v>190</v>
      </c>
      <c r="D153" s="408" t="s">
        <v>258</v>
      </c>
      <c r="E153" s="402">
        <f t="shared" si="24"/>
        <v>0</v>
      </c>
      <c r="F153" s="403"/>
      <c r="G153" s="403"/>
      <c r="H153" s="403"/>
      <c r="I153" s="403"/>
      <c r="J153" s="409"/>
      <c r="K153" s="409"/>
      <c r="L153" s="409"/>
    </row>
    <row r="154" spans="1:12" ht="20.25" customHeight="1">
      <c r="A154" s="407"/>
      <c r="B154" s="449" t="s">
        <v>259</v>
      </c>
      <c r="C154" s="450"/>
      <c r="D154" s="393" t="s">
        <v>260</v>
      </c>
      <c r="E154" s="402">
        <f t="shared" ref="E154:L154" si="36">E155</f>
        <v>0</v>
      </c>
      <c r="F154" s="407">
        <f t="shared" si="36"/>
        <v>0</v>
      </c>
      <c r="G154" s="407">
        <f t="shared" si="36"/>
        <v>0</v>
      </c>
      <c r="H154" s="407">
        <f t="shared" si="36"/>
        <v>0</v>
      </c>
      <c r="I154" s="407">
        <f t="shared" si="36"/>
        <v>0</v>
      </c>
      <c r="J154" s="407">
        <f t="shared" si="36"/>
        <v>0</v>
      </c>
      <c r="K154" s="407">
        <f t="shared" si="36"/>
        <v>0</v>
      </c>
      <c r="L154" s="407">
        <f t="shared" si="36"/>
        <v>0</v>
      </c>
    </row>
    <row r="155" spans="1:12" ht="20.25" customHeight="1">
      <c r="A155" s="407"/>
      <c r="B155" s="407"/>
      <c r="C155" s="407" t="s">
        <v>261</v>
      </c>
      <c r="D155" s="408" t="s">
        <v>262</v>
      </c>
      <c r="E155" s="402">
        <f>F155+G155+H155+I155</f>
        <v>0</v>
      </c>
      <c r="F155" s="403"/>
      <c r="G155" s="403">
        <v>0</v>
      </c>
      <c r="H155" s="403"/>
      <c r="I155" s="403">
        <v>0</v>
      </c>
      <c r="J155" s="409"/>
      <c r="K155" s="409"/>
      <c r="L155" s="409"/>
    </row>
    <row r="156" spans="1:12" s="10" customFormat="1" ht="41.25" customHeight="1">
      <c r="A156" s="535" t="s">
        <v>263</v>
      </c>
      <c r="B156" s="536"/>
      <c r="C156" s="537"/>
      <c r="D156" s="451" t="s">
        <v>264</v>
      </c>
      <c r="E156" s="452">
        <f t="shared" si="24"/>
        <v>751817.5</v>
      </c>
      <c r="F156" s="453">
        <f>F157+F202+F198</f>
        <v>226696</v>
      </c>
      <c r="G156" s="453">
        <f>G157+G202+G198</f>
        <v>200969.5</v>
      </c>
      <c r="H156" s="453">
        <f>H157+H202+H198</f>
        <v>179476</v>
      </c>
      <c r="I156" s="453">
        <f>I157+I202+I198</f>
        <v>144676</v>
      </c>
      <c r="J156" s="454">
        <f>J157+J202</f>
        <v>788822</v>
      </c>
      <c r="K156" s="454">
        <f>K157+K202</f>
        <v>790091</v>
      </c>
      <c r="L156" s="454">
        <f>L157+L202</f>
        <v>797357</v>
      </c>
    </row>
    <row r="157" spans="1:12">
      <c r="A157" s="398" t="s">
        <v>20</v>
      </c>
      <c r="B157" s="399"/>
      <c r="C157" s="400"/>
      <c r="D157" s="401" t="s">
        <v>21</v>
      </c>
      <c r="E157" s="402">
        <f t="shared" si="24"/>
        <v>420885.5</v>
      </c>
      <c r="F157" s="403">
        <f t="shared" ref="F157:L157" si="37">F158+F162</f>
        <v>136287</v>
      </c>
      <c r="G157" s="403">
        <f t="shared" si="37"/>
        <v>114861.5</v>
      </c>
      <c r="H157" s="403">
        <f t="shared" si="37"/>
        <v>96707</v>
      </c>
      <c r="I157" s="403">
        <f t="shared" si="37"/>
        <v>73030</v>
      </c>
      <c r="J157" s="404">
        <f t="shared" si="37"/>
        <v>446777</v>
      </c>
      <c r="K157" s="404">
        <f t="shared" si="37"/>
        <v>448046</v>
      </c>
      <c r="L157" s="404">
        <f t="shared" si="37"/>
        <v>450112</v>
      </c>
    </row>
    <row r="158" spans="1:12">
      <c r="A158" s="398" t="s">
        <v>22</v>
      </c>
      <c r="B158" s="399"/>
      <c r="C158" s="400"/>
      <c r="D158" s="401" t="s">
        <v>23</v>
      </c>
      <c r="E158" s="402">
        <f t="shared" si="24"/>
        <v>0</v>
      </c>
      <c r="F158" s="403">
        <f t="shared" ref="F158:L160" si="38">F159</f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398" t="s">
        <v>24</v>
      </c>
      <c r="B159" s="399"/>
      <c r="C159" s="400"/>
      <c r="D159" s="405" t="s">
        <v>25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402" t="s">
        <v>26</v>
      </c>
      <c r="B160" s="406"/>
      <c r="C160" s="406"/>
      <c r="D160" s="401" t="s">
        <v>27</v>
      </c>
      <c r="E160" s="402">
        <f t="shared" si="24"/>
        <v>0</v>
      </c>
      <c r="F160" s="403">
        <f t="shared" si="38"/>
        <v>0</v>
      </c>
      <c r="G160" s="403">
        <f t="shared" si="38"/>
        <v>0</v>
      </c>
      <c r="H160" s="403">
        <f t="shared" si="38"/>
        <v>0</v>
      </c>
      <c r="I160" s="403">
        <f t="shared" si="38"/>
        <v>0</v>
      </c>
      <c r="J160" s="404">
        <f t="shared" si="38"/>
        <v>0</v>
      </c>
      <c r="K160" s="404">
        <f t="shared" si="38"/>
        <v>0</v>
      </c>
      <c r="L160" s="404">
        <f t="shared" si="38"/>
        <v>0</v>
      </c>
    </row>
    <row r="161" spans="1:12">
      <c r="A161" s="398"/>
      <c r="B161" s="407" t="s">
        <v>28</v>
      </c>
      <c r="C161" s="408"/>
      <c r="D161" s="401" t="s">
        <v>29</v>
      </c>
      <c r="E161" s="402">
        <f t="shared" si="24"/>
        <v>0</v>
      </c>
      <c r="F161" s="403"/>
      <c r="G161" s="403"/>
      <c r="H161" s="403"/>
      <c r="I161" s="403"/>
      <c r="J161" s="409"/>
      <c r="K161" s="409"/>
      <c r="L161" s="409"/>
    </row>
    <row r="162" spans="1:12">
      <c r="A162" s="402" t="s">
        <v>30</v>
      </c>
      <c r="B162" s="410"/>
      <c r="C162" s="407"/>
      <c r="D162" s="405" t="s">
        <v>31</v>
      </c>
      <c r="E162" s="402">
        <f t="shared" si="24"/>
        <v>420885.5</v>
      </c>
      <c r="F162" s="403">
        <f t="shared" ref="F162:L162" si="39">F163+F171</f>
        <v>136287</v>
      </c>
      <c r="G162" s="403">
        <f t="shared" si="39"/>
        <v>114861.5</v>
      </c>
      <c r="H162" s="403">
        <f t="shared" si="39"/>
        <v>96707</v>
      </c>
      <c r="I162" s="403">
        <f t="shared" si="39"/>
        <v>73030</v>
      </c>
      <c r="J162" s="404">
        <f t="shared" si="39"/>
        <v>446777</v>
      </c>
      <c r="K162" s="404">
        <f t="shared" si="39"/>
        <v>448046</v>
      </c>
      <c r="L162" s="404">
        <f t="shared" si="39"/>
        <v>450112</v>
      </c>
    </row>
    <row r="163" spans="1:12">
      <c r="A163" s="402" t="s">
        <v>32</v>
      </c>
      <c r="B163" s="407"/>
      <c r="C163" s="411"/>
      <c r="D163" s="405" t="s">
        <v>33</v>
      </c>
      <c r="E163" s="402">
        <f t="shared" ref="E163:L163" si="40">E164+E169</f>
        <v>407</v>
      </c>
      <c r="F163" s="402">
        <f t="shared" si="40"/>
        <v>19</v>
      </c>
      <c r="G163" s="402">
        <f t="shared" si="40"/>
        <v>320</v>
      </c>
      <c r="H163" s="402">
        <f t="shared" si="40"/>
        <v>63</v>
      </c>
      <c r="I163" s="402">
        <f t="shared" si="40"/>
        <v>5</v>
      </c>
      <c r="J163" s="404">
        <f t="shared" si="40"/>
        <v>57</v>
      </c>
      <c r="K163" s="404">
        <f t="shared" si="40"/>
        <v>57</v>
      </c>
      <c r="L163" s="404">
        <f t="shared" si="40"/>
        <v>57</v>
      </c>
    </row>
    <row r="164" spans="1:12">
      <c r="A164" s="402" t="s">
        <v>34</v>
      </c>
      <c r="B164" s="408"/>
      <c r="C164" s="411"/>
      <c r="D164" s="401" t="s">
        <v>35</v>
      </c>
      <c r="E164" s="402">
        <f t="shared" si="24"/>
        <v>407</v>
      </c>
      <c r="F164" s="403">
        <f t="shared" ref="F164:L164" si="41">F165+F167+F168</f>
        <v>19</v>
      </c>
      <c r="G164" s="403">
        <f t="shared" si="41"/>
        <v>320</v>
      </c>
      <c r="H164" s="403">
        <f t="shared" si="41"/>
        <v>63</v>
      </c>
      <c r="I164" s="403">
        <f t="shared" si="41"/>
        <v>5</v>
      </c>
      <c r="J164" s="404">
        <f t="shared" si="41"/>
        <v>57</v>
      </c>
      <c r="K164" s="404">
        <f t="shared" si="41"/>
        <v>57</v>
      </c>
      <c r="L164" s="404">
        <f t="shared" si="41"/>
        <v>57</v>
      </c>
    </row>
    <row r="165" spans="1:12">
      <c r="A165" s="412"/>
      <c r="B165" s="407" t="s">
        <v>36</v>
      </c>
      <c r="C165" s="408"/>
      <c r="D165" s="413" t="s">
        <v>37</v>
      </c>
      <c r="E165" s="402">
        <f t="shared" si="24"/>
        <v>107</v>
      </c>
      <c r="F165" s="403">
        <f>F166</f>
        <v>19</v>
      </c>
      <c r="G165" s="403">
        <f t="shared" ref="G165:L165" si="42">G166</f>
        <v>20</v>
      </c>
      <c r="H165" s="403">
        <f t="shared" si="42"/>
        <v>63</v>
      </c>
      <c r="I165" s="403">
        <f t="shared" si="42"/>
        <v>5</v>
      </c>
      <c r="J165" s="403">
        <f t="shared" si="42"/>
        <v>57</v>
      </c>
      <c r="K165" s="403">
        <f t="shared" si="42"/>
        <v>57</v>
      </c>
      <c r="L165" s="403">
        <f t="shared" si="42"/>
        <v>57</v>
      </c>
    </row>
    <row r="166" spans="1:12">
      <c r="A166" s="412"/>
      <c r="B166" s="493" t="s">
        <v>38</v>
      </c>
      <c r="C166" s="494"/>
      <c r="D166" s="414" t="s">
        <v>39</v>
      </c>
      <c r="E166" s="402">
        <f t="shared" si="24"/>
        <v>107</v>
      </c>
      <c r="F166" s="403">
        <v>19</v>
      </c>
      <c r="G166" s="403">
        <v>20</v>
      </c>
      <c r="H166" s="403">
        <f>13+50</f>
        <v>63</v>
      </c>
      <c r="I166" s="403">
        <v>5</v>
      </c>
      <c r="J166" s="409">
        <v>57</v>
      </c>
      <c r="K166" s="409">
        <v>57</v>
      </c>
      <c r="L166" s="409">
        <v>57</v>
      </c>
    </row>
    <row r="167" spans="1:12">
      <c r="A167" s="402"/>
      <c r="B167" s="407" t="s">
        <v>40</v>
      </c>
      <c r="C167" s="408"/>
      <c r="D167" s="415" t="s">
        <v>41</v>
      </c>
      <c r="E167" s="402">
        <f t="shared" si="24"/>
        <v>0</v>
      </c>
      <c r="F167" s="403"/>
      <c r="G167" s="403"/>
      <c r="H167" s="403"/>
      <c r="I167" s="403"/>
      <c r="J167" s="409"/>
      <c r="K167" s="409"/>
      <c r="L167" s="409"/>
    </row>
    <row r="168" spans="1:12">
      <c r="A168" s="402"/>
      <c r="B168" s="407" t="s">
        <v>42</v>
      </c>
      <c r="C168" s="408"/>
      <c r="D168" s="415" t="s">
        <v>43</v>
      </c>
      <c r="E168" s="402">
        <f t="shared" si="24"/>
        <v>300</v>
      </c>
      <c r="F168" s="403"/>
      <c r="G168" s="403">
        <v>300</v>
      </c>
      <c r="H168" s="403"/>
      <c r="I168" s="403"/>
      <c r="J168" s="409"/>
      <c r="K168" s="409"/>
      <c r="L168" s="409"/>
    </row>
    <row r="169" spans="1:12">
      <c r="A169" s="402"/>
      <c r="B169" s="495" t="s">
        <v>44</v>
      </c>
      <c r="C169" s="496"/>
      <c r="D169" s="416">
        <v>31.1</v>
      </c>
      <c r="E169" s="402">
        <f t="shared" ref="E169:L169" si="43">E170</f>
        <v>0</v>
      </c>
      <c r="F169" s="402">
        <f t="shared" si="43"/>
        <v>0</v>
      </c>
      <c r="G169" s="402">
        <f t="shared" si="43"/>
        <v>0</v>
      </c>
      <c r="H169" s="402">
        <f t="shared" si="43"/>
        <v>0</v>
      </c>
      <c r="I169" s="402">
        <f t="shared" si="43"/>
        <v>0</v>
      </c>
      <c r="J169" s="407">
        <f t="shared" si="43"/>
        <v>0</v>
      </c>
      <c r="K169" s="407">
        <f t="shared" si="43"/>
        <v>0</v>
      </c>
      <c r="L169" s="407">
        <f t="shared" si="43"/>
        <v>0</v>
      </c>
    </row>
    <row r="170" spans="1:12">
      <c r="A170" s="402"/>
      <c r="B170" s="493" t="s">
        <v>45</v>
      </c>
      <c r="C170" s="494"/>
      <c r="D170" s="417" t="s">
        <v>46</v>
      </c>
      <c r="E170" s="402">
        <f>F170+G170+H170+I170</f>
        <v>0</v>
      </c>
      <c r="F170" s="403"/>
      <c r="G170" s="403"/>
      <c r="H170" s="403"/>
      <c r="I170" s="403"/>
      <c r="J170" s="409"/>
      <c r="K170" s="409"/>
      <c r="L170" s="409"/>
    </row>
    <row r="171" spans="1:12">
      <c r="A171" s="402" t="s">
        <v>47</v>
      </c>
      <c r="B171" s="407"/>
      <c r="C171" s="407"/>
      <c r="D171" s="406" t="s">
        <v>48</v>
      </c>
      <c r="E171" s="402">
        <f t="shared" si="24"/>
        <v>420478.5</v>
      </c>
      <c r="F171" s="403">
        <f t="shared" ref="F171:L171" si="44">F172+F186+F188+F190+F194</f>
        <v>136268</v>
      </c>
      <c r="G171" s="403">
        <f t="shared" si="44"/>
        <v>114541.5</v>
      </c>
      <c r="H171" s="403">
        <f t="shared" si="44"/>
        <v>96644</v>
      </c>
      <c r="I171" s="403">
        <f t="shared" si="44"/>
        <v>73025</v>
      </c>
      <c r="J171" s="404">
        <f t="shared" si="44"/>
        <v>446720</v>
      </c>
      <c r="K171" s="404">
        <f t="shared" si="44"/>
        <v>447989</v>
      </c>
      <c r="L171" s="404">
        <f t="shared" si="44"/>
        <v>450055</v>
      </c>
    </row>
    <row r="172" spans="1:12" ht="49.5" customHeight="1">
      <c r="A172" s="497" t="s">
        <v>49</v>
      </c>
      <c r="B172" s="498"/>
      <c r="C172" s="499"/>
      <c r="D172" s="418" t="s">
        <v>50</v>
      </c>
      <c r="E172" s="402">
        <f t="shared" si="24"/>
        <v>418643</v>
      </c>
      <c r="F172" s="403">
        <f t="shared" ref="F172:L172" si="45">F173+F174+F175+F176+F177+F178+F180+F181+F182+F183+F184+F185+F179</f>
        <v>136468</v>
      </c>
      <c r="G172" s="403">
        <f t="shared" si="45"/>
        <v>114793</v>
      </c>
      <c r="H172" s="403">
        <f>H173+H174+H175+H176+H177+H178+H180+H181+H182+H183+H184+H185+H179</f>
        <v>93702</v>
      </c>
      <c r="I172" s="403">
        <f>I173+I174+I175+I176+I177+I178+I180+I181+I182+I183+I184+I185+I179</f>
        <v>73680</v>
      </c>
      <c r="J172" s="404">
        <f t="shared" si="45"/>
        <v>446092</v>
      </c>
      <c r="K172" s="404">
        <f t="shared" si="45"/>
        <v>448169</v>
      </c>
      <c r="L172" s="404">
        <f t="shared" si="45"/>
        <v>450235</v>
      </c>
    </row>
    <row r="173" spans="1:12">
      <c r="A173" s="412"/>
      <c r="B173" s="407" t="s">
        <v>51</v>
      </c>
      <c r="C173" s="408"/>
      <c r="D173" s="401" t="s">
        <v>52</v>
      </c>
      <c r="E173" s="402">
        <f t="shared" si="24"/>
        <v>0</v>
      </c>
      <c r="F173" s="403"/>
      <c r="G173" s="403"/>
      <c r="H173" s="403"/>
      <c r="I173" s="403"/>
      <c r="J173" s="409"/>
      <c r="K173" s="409"/>
      <c r="L173" s="409"/>
    </row>
    <row r="174" spans="1:12" ht="21.75" customHeight="1">
      <c r="A174" s="412"/>
      <c r="B174" s="407" t="s">
        <v>53</v>
      </c>
      <c r="C174" s="408"/>
      <c r="D174" s="401" t="s">
        <v>54</v>
      </c>
      <c r="E174" s="402">
        <f t="shared" si="24"/>
        <v>31646</v>
      </c>
      <c r="F174" s="403">
        <v>7598</v>
      </c>
      <c r="G174" s="403">
        <v>8015</v>
      </c>
      <c r="H174" s="403">
        <f>7716+800</f>
        <v>8516</v>
      </c>
      <c r="I174" s="403">
        <f>6751+200+320+246</f>
        <v>7517</v>
      </c>
      <c r="J174" s="409">
        <v>33896</v>
      </c>
      <c r="K174" s="409">
        <v>35918</v>
      </c>
      <c r="L174" s="409">
        <v>37929</v>
      </c>
    </row>
    <row r="175" spans="1:12">
      <c r="A175" s="412"/>
      <c r="B175" s="407" t="s">
        <v>55</v>
      </c>
      <c r="C175" s="408"/>
      <c r="D175" s="401" t="s">
        <v>56</v>
      </c>
      <c r="E175" s="402">
        <f t="shared" si="24"/>
        <v>4618</v>
      </c>
      <c r="F175" s="403">
        <v>948</v>
      </c>
      <c r="G175" s="403">
        <f>1114+39</f>
        <v>1153</v>
      </c>
      <c r="H175" s="403">
        <f>1092+117</f>
        <v>1209</v>
      </c>
      <c r="I175" s="403">
        <f>1001+117+140+50</f>
        <v>1308</v>
      </c>
      <c r="J175" s="409">
        <f>4195+500</f>
        <v>4695</v>
      </c>
      <c r="K175" s="409">
        <f>4195+500</f>
        <v>4695</v>
      </c>
      <c r="L175" s="409">
        <f>4195+500</f>
        <v>4695</v>
      </c>
    </row>
    <row r="176" spans="1:12">
      <c r="A176" s="419"/>
      <c r="B176" s="407" t="s">
        <v>57</v>
      </c>
      <c r="C176" s="408"/>
      <c r="D176" s="401" t="s">
        <v>58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59</v>
      </c>
      <c r="C177" s="408"/>
      <c r="D177" s="401" t="s">
        <v>60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07" t="s">
        <v>61</v>
      </c>
      <c r="C178" s="408"/>
      <c r="D178" s="401" t="s">
        <v>62</v>
      </c>
      <c r="E178" s="402">
        <f t="shared" si="24"/>
        <v>0</v>
      </c>
      <c r="F178" s="403"/>
      <c r="G178" s="403"/>
      <c r="H178" s="403"/>
      <c r="I178" s="403"/>
      <c r="J178" s="409"/>
      <c r="K178" s="409"/>
      <c r="L178" s="409"/>
    </row>
    <row r="179" spans="1:13">
      <c r="A179" s="420"/>
      <c r="B179" s="493" t="s">
        <v>63</v>
      </c>
      <c r="C179" s="494"/>
      <c r="D179" s="401" t="s">
        <v>64</v>
      </c>
      <c r="E179" s="402">
        <f t="shared" si="24"/>
        <v>715</v>
      </c>
      <c r="F179" s="403">
        <v>204</v>
      </c>
      <c r="G179" s="403">
        <v>142</v>
      </c>
      <c r="H179" s="403">
        <v>222</v>
      </c>
      <c r="I179" s="403">
        <f>117+30</f>
        <v>147</v>
      </c>
      <c r="J179" s="409">
        <v>710</v>
      </c>
      <c r="K179" s="409">
        <v>765</v>
      </c>
      <c r="L179" s="409">
        <v>820</v>
      </c>
    </row>
    <row r="180" spans="1:13">
      <c r="A180" s="420"/>
      <c r="B180" s="407" t="s">
        <v>65</v>
      </c>
      <c r="C180" s="408"/>
      <c r="D180" s="401" t="s">
        <v>66</v>
      </c>
      <c r="E180" s="402">
        <f t="shared" si="24"/>
        <v>0</v>
      </c>
      <c r="F180" s="403"/>
      <c r="G180" s="403"/>
      <c r="H180" s="403"/>
      <c r="I180" s="403"/>
      <c r="J180" s="409"/>
      <c r="K180" s="409"/>
      <c r="L180" s="409"/>
    </row>
    <row r="181" spans="1:13">
      <c r="A181" s="420"/>
      <c r="B181" s="407" t="s">
        <v>67</v>
      </c>
      <c r="C181" s="408"/>
      <c r="D181" s="401" t="s">
        <v>68</v>
      </c>
      <c r="E181" s="402">
        <f t="shared" si="24"/>
        <v>291229</v>
      </c>
      <c r="F181" s="403">
        <v>101662</v>
      </c>
      <c r="G181" s="403">
        <v>79657</v>
      </c>
      <c r="H181" s="403">
        <v>60394</v>
      </c>
      <c r="I181" s="409">
        <f>59704-9647-541</f>
        <v>49516</v>
      </c>
      <c r="J181" s="455">
        <v>309295</v>
      </c>
      <c r="K181" s="409">
        <v>309295</v>
      </c>
      <c r="L181" s="409">
        <v>309295</v>
      </c>
      <c r="M181" s="19"/>
    </row>
    <row r="182" spans="1:13" ht="31.5" customHeight="1">
      <c r="A182" s="420"/>
      <c r="B182" s="500" t="s">
        <v>69</v>
      </c>
      <c r="C182" s="501"/>
      <c r="D182" s="401" t="s">
        <v>70</v>
      </c>
      <c r="E182" s="402">
        <f t="shared" ref="E182:E265" si="46">F182+G182+H182+I182</f>
        <v>81764</v>
      </c>
      <c r="F182" s="403">
        <v>23704</v>
      </c>
      <c r="G182" s="403">
        <v>23614</v>
      </c>
      <c r="H182" s="403">
        <v>21160</v>
      </c>
      <c r="I182" s="403">
        <f>18433-5147</f>
        <v>13286</v>
      </c>
      <c r="J182" s="424">
        <v>88825</v>
      </c>
      <c r="K182" s="424">
        <v>88825</v>
      </c>
      <c r="L182" s="424">
        <v>88825</v>
      </c>
    </row>
    <row r="183" spans="1:13" ht="33" customHeight="1">
      <c r="A183" s="420"/>
      <c r="B183" s="511" t="s">
        <v>71</v>
      </c>
      <c r="C183" s="511"/>
      <c r="D183" s="401" t="s">
        <v>72</v>
      </c>
      <c r="E183" s="402">
        <f t="shared" si="46"/>
        <v>0</v>
      </c>
      <c r="F183" s="403"/>
      <c r="G183" s="403"/>
      <c r="H183" s="403"/>
      <c r="I183" s="403"/>
      <c r="J183" s="424"/>
      <c r="K183" s="424"/>
      <c r="L183" s="424"/>
    </row>
    <row r="184" spans="1:13" ht="19.5" customHeight="1">
      <c r="A184" s="420"/>
      <c r="B184" s="407" t="s">
        <v>73</v>
      </c>
      <c r="C184" s="408"/>
      <c r="D184" s="401" t="s">
        <v>74</v>
      </c>
      <c r="E184" s="402">
        <f t="shared" si="46"/>
        <v>8671</v>
      </c>
      <c r="F184" s="403">
        <v>2352</v>
      </c>
      <c r="G184" s="403">
        <v>2212</v>
      </c>
      <c r="H184" s="403">
        <v>2201</v>
      </c>
      <c r="I184" s="403">
        <v>1906</v>
      </c>
      <c r="J184" s="424">
        <v>8671</v>
      </c>
      <c r="K184" s="424">
        <v>8671</v>
      </c>
      <c r="L184" s="424">
        <v>8671</v>
      </c>
    </row>
    <row r="185" spans="1:13">
      <c r="A185" s="419"/>
      <c r="B185" s="407" t="s">
        <v>75</v>
      </c>
      <c r="C185" s="408"/>
      <c r="D185" s="418" t="s">
        <v>76</v>
      </c>
      <c r="E185" s="402">
        <f t="shared" si="46"/>
        <v>0</v>
      </c>
      <c r="F185" s="403"/>
      <c r="G185" s="403"/>
      <c r="H185" s="403"/>
      <c r="I185" s="403"/>
      <c r="J185" s="409"/>
      <c r="K185" s="409"/>
      <c r="L185" s="409"/>
    </row>
    <row r="186" spans="1:13" hidden="1">
      <c r="A186" s="412" t="s">
        <v>77</v>
      </c>
      <c r="B186" s="408"/>
      <c r="C186" s="422"/>
      <c r="D186" s="401" t="s">
        <v>78</v>
      </c>
      <c r="E186" s="402">
        <f t="shared" si="46"/>
        <v>0</v>
      </c>
      <c r="F186" s="403">
        <f t="shared" ref="F186:L186" si="47">F187</f>
        <v>0</v>
      </c>
      <c r="G186" s="403">
        <f t="shared" si="47"/>
        <v>0</v>
      </c>
      <c r="H186" s="403">
        <f t="shared" si="47"/>
        <v>0</v>
      </c>
      <c r="I186" s="403">
        <f t="shared" si="47"/>
        <v>0</v>
      </c>
      <c r="J186" s="404">
        <f t="shared" si="47"/>
        <v>0</v>
      </c>
      <c r="K186" s="404">
        <f t="shared" si="47"/>
        <v>0</v>
      </c>
      <c r="L186" s="404">
        <f t="shared" si="47"/>
        <v>0</v>
      </c>
    </row>
    <row r="187" spans="1:13" hidden="1">
      <c r="A187" s="419"/>
      <c r="B187" s="407" t="s">
        <v>79</v>
      </c>
      <c r="C187" s="408"/>
      <c r="D187" s="401" t="s">
        <v>80</v>
      </c>
      <c r="E187" s="402">
        <f t="shared" si="46"/>
        <v>0</v>
      </c>
      <c r="F187" s="403"/>
      <c r="G187" s="403"/>
      <c r="H187" s="403"/>
      <c r="I187" s="403"/>
      <c r="J187" s="409"/>
      <c r="K187" s="409"/>
      <c r="L187" s="409"/>
    </row>
    <row r="188" spans="1:13" hidden="1">
      <c r="A188" s="412" t="s">
        <v>81</v>
      </c>
      <c r="B188" s="408"/>
      <c r="C188" s="407"/>
      <c r="D188" s="401" t="s">
        <v>82</v>
      </c>
      <c r="E188" s="402">
        <f t="shared" si="46"/>
        <v>0</v>
      </c>
      <c r="F188" s="403">
        <f t="shared" ref="F188:L188" si="48">F189</f>
        <v>0</v>
      </c>
      <c r="G188" s="403">
        <f t="shared" si="48"/>
        <v>0</v>
      </c>
      <c r="H188" s="403">
        <f t="shared" si="48"/>
        <v>0</v>
      </c>
      <c r="I188" s="403">
        <f t="shared" si="48"/>
        <v>0</v>
      </c>
      <c r="J188" s="404">
        <f t="shared" si="48"/>
        <v>0</v>
      </c>
      <c r="K188" s="404">
        <f t="shared" si="48"/>
        <v>0</v>
      </c>
      <c r="L188" s="404">
        <f t="shared" si="48"/>
        <v>0</v>
      </c>
    </row>
    <row r="189" spans="1:13" hidden="1">
      <c r="A189" s="412"/>
      <c r="B189" s="407" t="s">
        <v>83</v>
      </c>
      <c r="C189" s="408"/>
      <c r="D189" s="401" t="s">
        <v>84</v>
      </c>
      <c r="E189" s="402">
        <f t="shared" si="46"/>
        <v>0</v>
      </c>
      <c r="F189" s="403"/>
      <c r="G189" s="403"/>
      <c r="H189" s="403"/>
      <c r="I189" s="403"/>
      <c r="J189" s="409"/>
      <c r="K189" s="409"/>
      <c r="L189" s="409"/>
    </row>
    <row r="190" spans="1:13" hidden="1">
      <c r="A190" s="412" t="s">
        <v>85</v>
      </c>
      <c r="B190" s="408"/>
      <c r="C190" s="407"/>
      <c r="D190" s="401" t="s">
        <v>86</v>
      </c>
      <c r="E190" s="402">
        <f t="shared" si="46"/>
        <v>3224</v>
      </c>
      <c r="F190" s="403">
        <f t="shared" ref="F190:L190" si="49">F193</f>
        <v>0</v>
      </c>
      <c r="G190" s="403">
        <f>G191+G193</f>
        <v>0</v>
      </c>
      <c r="H190" s="403">
        <f>H191+H193</f>
        <v>3224</v>
      </c>
      <c r="I190" s="403">
        <f>I191+I193</f>
        <v>0</v>
      </c>
      <c r="J190" s="404">
        <f t="shared" si="49"/>
        <v>808</v>
      </c>
      <c r="K190" s="404">
        <f t="shared" si="49"/>
        <v>0</v>
      </c>
      <c r="L190" s="404">
        <f t="shared" si="49"/>
        <v>0</v>
      </c>
    </row>
    <row r="191" spans="1:13" hidden="1">
      <c r="A191" s="412"/>
      <c r="B191" s="512" t="s">
        <v>87</v>
      </c>
      <c r="C191" s="513"/>
      <c r="D191" s="401" t="s">
        <v>88</v>
      </c>
      <c r="E191" s="402">
        <f>E192</f>
        <v>0</v>
      </c>
      <c r="F191" s="402">
        <f>F192</f>
        <v>0</v>
      </c>
      <c r="G191" s="402">
        <f>G192</f>
        <v>0</v>
      </c>
      <c r="H191" s="402">
        <f>H192</f>
        <v>0</v>
      </c>
      <c r="I191" s="402">
        <f>I192</f>
        <v>0</v>
      </c>
      <c r="J191" s="404"/>
      <c r="K191" s="404"/>
      <c r="L191" s="404"/>
    </row>
    <row r="192" spans="1:13" ht="30.75" hidden="1" customHeight="1">
      <c r="A192" s="412"/>
      <c r="B192" s="514" t="s">
        <v>91</v>
      </c>
      <c r="C192" s="515"/>
      <c r="D192" s="401" t="s">
        <v>92</v>
      </c>
      <c r="E192" s="402">
        <f t="shared" si="46"/>
        <v>0</v>
      </c>
      <c r="F192" s="403">
        <v>0</v>
      </c>
      <c r="G192" s="403"/>
      <c r="H192" s="403">
        <v>0</v>
      </c>
      <c r="I192" s="403"/>
      <c r="J192" s="404"/>
      <c r="K192" s="404"/>
      <c r="L192" s="404"/>
    </row>
    <row r="193" spans="1:12">
      <c r="A193" s="412"/>
      <c r="B193" s="407" t="s">
        <v>93</v>
      </c>
      <c r="C193" s="408"/>
      <c r="D193" s="401" t="s">
        <v>94</v>
      </c>
      <c r="E193" s="402">
        <f t="shared" si="46"/>
        <v>3224</v>
      </c>
      <c r="F193" s="403"/>
      <c r="G193" s="403"/>
      <c r="H193" s="403">
        <v>3224</v>
      </c>
      <c r="I193" s="403"/>
      <c r="J193" s="409">
        <v>808</v>
      </c>
      <c r="K193" s="409"/>
      <c r="L193" s="409"/>
    </row>
    <row r="194" spans="1:12" ht="27" customHeight="1">
      <c r="A194" s="497" t="s">
        <v>265</v>
      </c>
      <c r="B194" s="498"/>
      <c r="C194" s="499"/>
      <c r="D194" s="401" t="s">
        <v>96</v>
      </c>
      <c r="E194" s="402">
        <f t="shared" si="46"/>
        <v>-1388.5</v>
      </c>
      <c r="F194" s="403">
        <f t="shared" ref="F194:L194" si="50">F195+F196+F197</f>
        <v>-200</v>
      </c>
      <c r="G194" s="403">
        <f t="shared" si="50"/>
        <v>-251.5</v>
      </c>
      <c r="H194" s="403">
        <f t="shared" si="50"/>
        <v>-282</v>
      </c>
      <c r="I194" s="403">
        <f t="shared" si="50"/>
        <v>-655</v>
      </c>
      <c r="J194" s="403">
        <f t="shared" si="50"/>
        <v>-180</v>
      </c>
      <c r="K194" s="403">
        <f t="shared" si="50"/>
        <v>-180</v>
      </c>
      <c r="L194" s="403">
        <f t="shared" si="50"/>
        <v>-180</v>
      </c>
    </row>
    <row r="195" spans="1:12">
      <c r="A195" s="402"/>
      <c r="B195" s="407" t="s">
        <v>97</v>
      </c>
      <c r="C195" s="408"/>
      <c r="D195" s="401" t="s">
        <v>98</v>
      </c>
      <c r="E195" s="402">
        <f t="shared" si="46"/>
        <v>188.75</v>
      </c>
      <c r="F195" s="403"/>
      <c r="G195" s="403">
        <f>23.5+25+1</f>
        <v>49.5</v>
      </c>
      <c r="H195" s="403">
        <f>105+1</f>
        <v>106</v>
      </c>
      <c r="I195" s="403">
        <f>26+7.25</f>
        <v>33.25</v>
      </c>
      <c r="J195" s="409"/>
      <c r="K195" s="409"/>
      <c r="L195" s="409"/>
    </row>
    <row r="196" spans="1:12" ht="33.75" customHeight="1">
      <c r="A196" s="402"/>
      <c r="B196" s="500" t="s">
        <v>99</v>
      </c>
      <c r="C196" s="501"/>
      <c r="D196" s="401" t="s">
        <v>100</v>
      </c>
      <c r="E196" s="402">
        <f t="shared" si="46"/>
        <v>-1577.25</v>
      </c>
      <c r="F196" s="403">
        <v>-200</v>
      </c>
      <c r="G196" s="403">
        <v>-301</v>
      </c>
      <c r="H196" s="403">
        <v>-388</v>
      </c>
      <c r="I196" s="403">
        <f>-100-293-182.25-113</f>
        <v>-688.25</v>
      </c>
      <c r="J196" s="409">
        <v>-180</v>
      </c>
      <c r="K196" s="409">
        <v>-180</v>
      </c>
      <c r="L196" s="409">
        <v>-180</v>
      </c>
    </row>
    <row r="197" spans="1:12">
      <c r="A197" s="402"/>
      <c r="B197" s="407" t="s">
        <v>103</v>
      </c>
      <c r="C197" s="408"/>
      <c r="D197" s="401" t="s">
        <v>104</v>
      </c>
      <c r="E197" s="402">
        <f t="shared" si="46"/>
        <v>0</v>
      </c>
      <c r="F197" s="403"/>
      <c r="G197" s="403"/>
      <c r="H197" s="403"/>
      <c r="I197" s="403"/>
      <c r="J197" s="409"/>
      <c r="K197" s="409"/>
      <c r="L197" s="409"/>
    </row>
    <row r="198" spans="1:12">
      <c r="A198" s="505" t="s">
        <v>113</v>
      </c>
      <c r="B198" s="506"/>
      <c r="C198" s="507"/>
      <c r="D198" s="405" t="s">
        <v>114</v>
      </c>
      <c r="E198" s="402">
        <f>E199</f>
        <v>0</v>
      </c>
      <c r="F198" s="402">
        <f>F199</f>
        <v>0</v>
      </c>
      <c r="G198" s="402">
        <f>G199</f>
        <v>0</v>
      </c>
      <c r="H198" s="402">
        <f>H199</f>
        <v>0</v>
      </c>
      <c r="I198" s="402">
        <f>I199</f>
        <v>0</v>
      </c>
      <c r="J198" s="409"/>
      <c r="K198" s="409"/>
      <c r="L198" s="409"/>
    </row>
    <row r="199" spans="1:12">
      <c r="A199" s="505" t="s">
        <v>115</v>
      </c>
      <c r="B199" s="506"/>
      <c r="C199" s="507"/>
      <c r="D199" s="401" t="s">
        <v>116</v>
      </c>
      <c r="E199" s="402">
        <f>F199+G199+H199+I199</f>
        <v>0</v>
      </c>
      <c r="F199" s="403">
        <f>F200</f>
        <v>0</v>
      </c>
      <c r="G199" s="403">
        <f t="shared" ref="G199:I200" si="51">G200</f>
        <v>0</v>
      </c>
      <c r="H199" s="403">
        <f t="shared" si="51"/>
        <v>0</v>
      </c>
      <c r="I199" s="403">
        <f t="shared" si="51"/>
        <v>0</v>
      </c>
      <c r="J199" s="409"/>
      <c r="K199" s="409"/>
      <c r="L199" s="409"/>
    </row>
    <row r="200" spans="1:12">
      <c r="A200" s="505" t="s">
        <v>117</v>
      </c>
      <c r="B200" s="506"/>
      <c r="C200" s="507"/>
      <c r="D200" s="401" t="s">
        <v>118</v>
      </c>
      <c r="E200" s="402">
        <f>E201</f>
        <v>0</v>
      </c>
      <c r="F200" s="402">
        <f>F201</f>
        <v>0</v>
      </c>
      <c r="G200" s="402">
        <f t="shared" si="51"/>
        <v>0</v>
      </c>
      <c r="H200" s="402">
        <f t="shared" si="51"/>
        <v>0</v>
      </c>
      <c r="I200" s="402">
        <f t="shared" si="51"/>
        <v>0</v>
      </c>
      <c r="J200" s="409"/>
      <c r="K200" s="409"/>
      <c r="L200" s="409"/>
    </row>
    <row r="201" spans="1:12" ht="33.75" customHeight="1">
      <c r="A201" s="538" t="s">
        <v>119</v>
      </c>
      <c r="B201" s="539"/>
      <c r="C201" s="540"/>
      <c r="D201" s="401" t="s">
        <v>120</v>
      </c>
      <c r="E201" s="402">
        <f>F201+G201+H201+I201</f>
        <v>0</v>
      </c>
      <c r="F201" s="403"/>
      <c r="G201" s="403"/>
      <c r="H201" s="403"/>
      <c r="I201" s="403"/>
      <c r="J201" s="409"/>
      <c r="K201" s="409"/>
      <c r="L201" s="409"/>
    </row>
    <row r="202" spans="1:12" ht="25.5" customHeight="1">
      <c r="A202" s="497" t="s">
        <v>123</v>
      </c>
      <c r="B202" s="498"/>
      <c r="C202" s="499"/>
      <c r="D202" s="405" t="s">
        <v>124</v>
      </c>
      <c r="E202" s="402">
        <f t="shared" si="46"/>
        <v>330932</v>
      </c>
      <c r="F202" s="403">
        <f t="shared" ref="F202:L202" si="52">F203</f>
        <v>90409</v>
      </c>
      <c r="G202" s="403">
        <f t="shared" si="52"/>
        <v>86108</v>
      </c>
      <c r="H202" s="403">
        <f t="shared" si="52"/>
        <v>82769</v>
      </c>
      <c r="I202" s="403">
        <f t="shared" si="52"/>
        <v>71646</v>
      </c>
      <c r="J202" s="404">
        <f t="shared" si="52"/>
        <v>342045</v>
      </c>
      <c r="K202" s="404">
        <f t="shared" si="52"/>
        <v>342045</v>
      </c>
      <c r="L202" s="404">
        <f t="shared" si="52"/>
        <v>347245</v>
      </c>
    </row>
    <row r="203" spans="1:12">
      <c r="A203" s="402" t="s">
        <v>266</v>
      </c>
      <c r="B203" s="407"/>
      <c r="C203" s="407"/>
      <c r="D203" s="405" t="s">
        <v>126</v>
      </c>
      <c r="E203" s="402">
        <f t="shared" si="46"/>
        <v>330932</v>
      </c>
      <c r="F203" s="403">
        <f t="shared" ref="F203:L203" si="53">F204+F208</f>
        <v>90409</v>
      </c>
      <c r="G203" s="403">
        <f t="shared" si="53"/>
        <v>86108</v>
      </c>
      <c r="H203" s="403">
        <f t="shared" si="53"/>
        <v>82769</v>
      </c>
      <c r="I203" s="403">
        <f t="shared" si="53"/>
        <v>71646</v>
      </c>
      <c r="J203" s="404">
        <f t="shared" si="53"/>
        <v>342045</v>
      </c>
      <c r="K203" s="404">
        <f t="shared" si="53"/>
        <v>342045</v>
      </c>
      <c r="L203" s="404">
        <f t="shared" si="53"/>
        <v>347245</v>
      </c>
    </row>
    <row r="204" spans="1:12">
      <c r="A204" s="402" t="s">
        <v>267</v>
      </c>
      <c r="B204" s="407"/>
      <c r="C204" s="407"/>
      <c r="D204" s="405" t="s">
        <v>128</v>
      </c>
      <c r="E204" s="402">
        <f t="shared" si="46"/>
        <v>0</v>
      </c>
      <c r="F204" s="403">
        <f>F205+F206+F207</f>
        <v>0</v>
      </c>
      <c r="G204" s="403">
        <f>G205+G206+G207</f>
        <v>0</v>
      </c>
      <c r="H204" s="403">
        <f>H205+H206+H207</f>
        <v>0</v>
      </c>
      <c r="I204" s="403">
        <f>I205+I206+I207</f>
        <v>0</v>
      </c>
      <c r="J204" s="404">
        <f>J205+J206</f>
        <v>0</v>
      </c>
      <c r="K204" s="404">
        <f>K205+K206</f>
        <v>0</v>
      </c>
      <c r="L204" s="404">
        <f>L205+L206</f>
        <v>0</v>
      </c>
    </row>
    <row r="205" spans="1:12">
      <c r="A205" s="402"/>
      <c r="B205" s="407" t="s">
        <v>129</v>
      </c>
      <c r="C205" s="407"/>
      <c r="D205" s="401" t="s">
        <v>130</v>
      </c>
      <c r="E205" s="402">
        <f t="shared" si="46"/>
        <v>0</v>
      </c>
      <c r="F205" s="403"/>
      <c r="G205" s="403"/>
      <c r="H205" s="403"/>
      <c r="I205" s="403"/>
      <c r="J205" s="409"/>
      <c r="K205" s="409"/>
      <c r="L205" s="409"/>
    </row>
    <row r="206" spans="1:12" s="1" customFormat="1" ht="30" customHeight="1">
      <c r="A206" s="402"/>
      <c r="B206" s="524" t="s">
        <v>133</v>
      </c>
      <c r="C206" s="524"/>
      <c r="D206" s="401" t="s">
        <v>134</v>
      </c>
      <c r="E206" s="402">
        <f t="shared" si="46"/>
        <v>0</v>
      </c>
      <c r="F206" s="403"/>
      <c r="G206" s="403"/>
      <c r="H206" s="403"/>
      <c r="I206" s="403"/>
      <c r="J206" s="424"/>
      <c r="K206" s="424"/>
      <c r="L206" s="424"/>
    </row>
    <row r="207" spans="1:12" s="1" customFormat="1" ht="24.75" customHeight="1">
      <c r="A207" s="402"/>
      <c r="B207" s="516" t="s">
        <v>137</v>
      </c>
      <c r="C207" s="517"/>
      <c r="D207" s="401" t="s">
        <v>138</v>
      </c>
      <c r="E207" s="402">
        <f t="shared" si="46"/>
        <v>0</v>
      </c>
      <c r="F207" s="403">
        <v>0</v>
      </c>
      <c r="G207" s="403"/>
      <c r="H207" s="403"/>
      <c r="I207" s="403"/>
      <c r="J207" s="424"/>
      <c r="K207" s="424"/>
      <c r="L207" s="424"/>
    </row>
    <row r="208" spans="1:12" ht="36.75" customHeight="1">
      <c r="A208" s="497" t="s">
        <v>268</v>
      </c>
      <c r="B208" s="498"/>
      <c r="C208" s="499"/>
      <c r="D208" s="408" t="s">
        <v>152</v>
      </c>
      <c r="E208" s="402">
        <f t="shared" si="46"/>
        <v>330932</v>
      </c>
      <c r="F208" s="403">
        <f>F209+F210+F211+F212+F213</f>
        <v>90409</v>
      </c>
      <c r="G208" s="403">
        <f>G209+G210+G211+G212+G213</f>
        <v>86108</v>
      </c>
      <c r="H208" s="403">
        <f>H209+H210+H211+H212+H213</f>
        <v>82769</v>
      </c>
      <c r="I208" s="403">
        <f>I209+I210+I211+I212+I213</f>
        <v>71646</v>
      </c>
      <c r="J208" s="404">
        <f>J209+J210+J211+J212</f>
        <v>342045</v>
      </c>
      <c r="K208" s="404">
        <f>K209+K210+K211+K212</f>
        <v>342045</v>
      </c>
      <c r="L208" s="404">
        <f>L209+L210+L211+L212</f>
        <v>347245</v>
      </c>
    </row>
    <row r="209" spans="1:12">
      <c r="A209" s="402"/>
      <c r="B209" s="407" t="s">
        <v>153</v>
      </c>
      <c r="C209" s="408"/>
      <c r="D209" s="401" t="s">
        <v>154</v>
      </c>
      <c r="E209" s="402">
        <f t="shared" si="46"/>
        <v>72506</v>
      </c>
      <c r="F209" s="403">
        <v>17955</v>
      </c>
      <c r="G209" s="403">
        <f>17654+1500-1052</f>
        <v>18102</v>
      </c>
      <c r="H209" s="403">
        <f>17956+650-155</f>
        <v>18451</v>
      </c>
      <c r="I209" s="403">
        <f>17478+650+300-430</f>
        <v>17998</v>
      </c>
      <c r="J209" s="409">
        <f>71167+2800</f>
        <v>73967</v>
      </c>
      <c r="K209" s="409">
        <f>71167+2800</f>
        <v>73967</v>
      </c>
      <c r="L209" s="409">
        <f>71167+2800</f>
        <v>73967</v>
      </c>
    </row>
    <row r="210" spans="1:12">
      <c r="A210" s="402"/>
      <c r="B210" s="532" t="s">
        <v>155</v>
      </c>
      <c r="C210" s="532"/>
      <c r="D210" s="401" t="s">
        <v>156</v>
      </c>
      <c r="E210" s="402">
        <f t="shared" si="46"/>
        <v>6300</v>
      </c>
      <c r="F210" s="403">
        <v>1500</v>
      </c>
      <c r="G210" s="403">
        <v>1500</v>
      </c>
      <c r="H210" s="403">
        <v>1500</v>
      </c>
      <c r="I210" s="403">
        <f>1500+300</f>
        <v>1800</v>
      </c>
      <c r="J210" s="409"/>
      <c r="K210" s="409"/>
      <c r="L210" s="409">
        <v>5200</v>
      </c>
    </row>
    <row r="211" spans="1:12" ht="15" customHeight="1">
      <c r="A211" s="402"/>
      <c r="B211" s="511" t="s">
        <v>159</v>
      </c>
      <c r="C211" s="511"/>
      <c r="D211" s="401" t="s">
        <v>160</v>
      </c>
      <c r="E211" s="402">
        <f t="shared" si="46"/>
        <v>0</v>
      </c>
      <c r="F211" s="403"/>
      <c r="G211" s="403"/>
      <c r="H211" s="403"/>
      <c r="I211" s="403"/>
      <c r="J211" s="424"/>
      <c r="K211" s="424"/>
      <c r="L211" s="424"/>
    </row>
    <row r="212" spans="1:12" ht="32.25" customHeight="1">
      <c r="A212" s="456"/>
      <c r="B212" s="525" t="s">
        <v>179</v>
      </c>
      <c r="C212" s="526"/>
      <c r="D212" s="401" t="s">
        <v>180</v>
      </c>
      <c r="E212" s="402">
        <f t="shared" si="46"/>
        <v>252126</v>
      </c>
      <c r="F212" s="403">
        <v>70954</v>
      </c>
      <c r="G212" s="403">
        <v>66506</v>
      </c>
      <c r="H212" s="403">
        <v>62818</v>
      </c>
      <c r="I212" s="403">
        <f>64537-7680-5009</f>
        <v>51848</v>
      </c>
      <c r="J212" s="424">
        <v>268078</v>
      </c>
      <c r="K212" s="424">
        <v>268078</v>
      </c>
      <c r="L212" s="424">
        <v>268078</v>
      </c>
    </row>
    <row r="213" spans="1:12" ht="32.25" customHeight="1">
      <c r="A213" s="456"/>
      <c r="B213" s="525" t="s">
        <v>137</v>
      </c>
      <c r="C213" s="526"/>
      <c r="D213" s="434" t="s">
        <v>181</v>
      </c>
      <c r="E213" s="402">
        <f t="shared" si="46"/>
        <v>0</v>
      </c>
      <c r="F213" s="403"/>
      <c r="G213" s="403"/>
      <c r="H213" s="403"/>
      <c r="I213" s="403"/>
      <c r="J213" s="424"/>
      <c r="K213" s="424"/>
      <c r="L213" s="424"/>
    </row>
    <row r="214" spans="1:12" s="10" customFormat="1" ht="36.75" customHeight="1">
      <c r="A214" s="543" t="s">
        <v>269</v>
      </c>
      <c r="B214" s="544"/>
      <c r="C214" s="545"/>
      <c r="D214" s="451" t="s">
        <v>264</v>
      </c>
      <c r="E214" s="452">
        <f t="shared" si="46"/>
        <v>110724.12</v>
      </c>
      <c r="F214" s="397">
        <f>F215+F219+F223+F226+F248+F298+F296</f>
        <v>70408</v>
      </c>
      <c r="G214" s="397">
        <f>G215+G219+G223+G226+G248+G298+G296</f>
        <v>3212</v>
      </c>
      <c r="H214" s="397">
        <f>H215+H219+H223+H226+H248+H298+H296</f>
        <v>19124</v>
      </c>
      <c r="I214" s="397">
        <f>I215+I219+I223+I226+I248+I298+I296</f>
        <v>17980.12</v>
      </c>
      <c r="J214" s="397">
        <f>J215+J219+J223+J226+J248+J298</f>
        <v>180</v>
      </c>
      <c r="K214" s="397">
        <f>K215+K219+K223+K226+K248+K298</f>
        <v>180</v>
      </c>
      <c r="L214" s="397">
        <f>L215+L219+L223+L226+L248+L298</f>
        <v>180</v>
      </c>
    </row>
    <row r="215" spans="1:12">
      <c r="A215" s="402" t="s">
        <v>270</v>
      </c>
      <c r="B215" s="410"/>
      <c r="C215" s="407"/>
      <c r="D215" s="405" t="s">
        <v>31</v>
      </c>
      <c r="E215" s="402">
        <f t="shared" si="46"/>
        <v>1577.25</v>
      </c>
      <c r="F215" s="403">
        <f t="shared" ref="F215:L217" si="54">F216</f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688.25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271</v>
      </c>
      <c r="B216" s="407"/>
      <c r="C216" s="407"/>
      <c r="D216" s="406" t="s">
        <v>48</v>
      </c>
      <c r="E216" s="402">
        <f t="shared" si="46"/>
        <v>1577.25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688.25</v>
      </c>
      <c r="J216" s="404">
        <f t="shared" si="54"/>
        <v>180</v>
      </c>
      <c r="K216" s="404">
        <f t="shared" si="54"/>
        <v>180</v>
      </c>
      <c r="L216" s="404">
        <f t="shared" si="54"/>
        <v>180</v>
      </c>
    </row>
    <row r="217" spans="1:12">
      <c r="A217" s="402" t="s">
        <v>272</v>
      </c>
      <c r="B217" s="406"/>
      <c r="C217" s="406"/>
      <c r="D217" s="401" t="s">
        <v>96</v>
      </c>
      <c r="E217" s="402">
        <f t="shared" si="46"/>
        <v>1577.25</v>
      </c>
      <c r="F217" s="403">
        <f t="shared" si="54"/>
        <v>200</v>
      </c>
      <c r="G217" s="403">
        <f t="shared" si="54"/>
        <v>301</v>
      </c>
      <c r="H217" s="403">
        <f t="shared" si="54"/>
        <v>388</v>
      </c>
      <c r="I217" s="403">
        <f t="shared" si="54"/>
        <v>688.25</v>
      </c>
      <c r="J217" s="423">
        <f t="shared" si="54"/>
        <v>180</v>
      </c>
      <c r="K217" s="423">
        <f t="shared" si="54"/>
        <v>180</v>
      </c>
      <c r="L217" s="423">
        <f t="shared" si="54"/>
        <v>180</v>
      </c>
    </row>
    <row r="218" spans="1:12">
      <c r="A218" s="532" t="s">
        <v>101</v>
      </c>
      <c r="B218" s="532"/>
      <c r="C218" s="532"/>
      <c r="D218" s="401" t="s">
        <v>102</v>
      </c>
      <c r="E218" s="402">
        <f t="shared" si="46"/>
        <v>1577.25</v>
      </c>
      <c r="F218" s="403">
        <v>200</v>
      </c>
      <c r="G218" s="403">
        <v>301</v>
      </c>
      <c r="H218" s="403">
        <v>388</v>
      </c>
      <c r="I218" s="403">
        <f>100+293+182.25+113</f>
        <v>688.25</v>
      </c>
      <c r="J218" s="424">
        <v>180</v>
      </c>
      <c r="K218" s="424">
        <v>180</v>
      </c>
      <c r="L218" s="424">
        <v>180</v>
      </c>
    </row>
    <row r="219" spans="1:12">
      <c r="A219" s="412" t="s">
        <v>105</v>
      </c>
      <c r="B219" s="457"/>
      <c r="C219" s="458"/>
      <c r="D219" s="405" t="s">
        <v>106</v>
      </c>
      <c r="E219" s="402">
        <f t="shared" si="46"/>
        <v>14</v>
      </c>
      <c r="F219" s="403">
        <f t="shared" ref="F219:L219" si="55">F220</f>
        <v>0</v>
      </c>
      <c r="G219" s="403">
        <f t="shared" si="55"/>
        <v>0</v>
      </c>
      <c r="H219" s="403">
        <f t="shared" si="55"/>
        <v>14</v>
      </c>
      <c r="I219" s="403">
        <f t="shared" si="55"/>
        <v>0</v>
      </c>
      <c r="J219" s="423">
        <f t="shared" si="55"/>
        <v>0</v>
      </c>
      <c r="K219" s="423">
        <f t="shared" si="55"/>
        <v>0</v>
      </c>
      <c r="L219" s="423">
        <f t="shared" si="55"/>
        <v>0</v>
      </c>
    </row>
    <row r="220" spans="1:12">
      <c r="A220" s="412" t="s">
        <v>107</v>
      </c>
      <c r="B220" s="408"/>
      <c r="C220" s="407"/>
      <c r="D220" s="401" t="s">
        <v>108</v>
      </c>
      <c r="E220" s="402">
        <f t="shared" si="46"/>
        <v>14</v>
      </c>
      <c r="F220" s="403">
        <f t="shared" ref="F220:L220" si="56">F221+F222</f>
        <v>0</v>
      </c>
      <c r="G220" s="403">
        <f t="shared" si="56"/>
        <v>0</v>
      </c>
      <c r="H220" s="403">
        <f t="shared" si="56"/>
        <v>14</v>
      </c>
      <c r="I220" s="403">
        <f t="shared" si="56"/>
        <v>0</v>
      </c>
      <c r="J220" s="423">
        <f t="shared" si="56"/>
        <v>0</v>
      </c>
      <c r="K220" s="423">
        <f t="shared" si="56"/>
        <v>0</v>
      </c>
      <c r="L220" s="423">
        <f t="shared" si="56"/>
        <v>0</v>
      </c>
    </row>
    <row r="221" spans="1:12">
      <c r="A221" s="412"/>
      <c r="B221" s="407" t="s">
        <v>109</v>
      </c>
      <c r="C221" s="408"/>
      <c r="D221" s="401" t="s">
        <v>110</v>
      </c>
      <c r="E221" s="402">
        <f t="shared" si="46"/>
        <v>14</v>
      </c>
      <c r="F221" s="403">
        <v>0</v>
      </c>
      <c r="G221" s="403"/>
      <c r="H221" s="403">
        <v>14</v>
      </c>
      <c r="I221" s="403"/>
      <c r="J221" s="424"/>
      <c r="K221" s="424"/>
      <c r="L221" s="424"/>
    </row>
    <row r="222" spans="1:12">
      <c r="A222" s="412"/>
      <c r="B222" s="407" t="s">
        <v>111</v>
      </c>
      <c r="C222" s="408"/>
      <c r="D222" s="401" t="s">
        <v>112</v>
      </c>
      <c r="E222" s="402">
        <f t="shared" si="46"/>
        <v>0</v>
      </c>
      <c r="F222" s="403"/>
      <c r="G222" s="403"/>
      <c r="H222" s="403"/>
      <c r="I222" s="403"/>
      <c r="J222" s="424"/>
      <c r="K222" s="424"/>
      <c r="L222" s="424"/>
    </row>
    <row r="223" spans="1:12">
      <c r="A223" s="505" t="s">
        <v>273</v>
      </c>
      <c r="B223" s="506"/>
      <c r="C223" s="507"/>
      <c r="D223" s="405" t="s">
        <v>114</v>
      </c>
      <c r="E223" s="402">
        <f t="shared" ref="E223:I224" si="57">E224</f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05" t="s">
        <v>115</v>
      </c>
      <c r="B224" s="506"/>
      <c r="C224" s="507"/>
      <c r="D224" s="401" t="s">
        <v>116</v>
      </c>
      <c r="E224" s="402">
        <f t="shared" si="57"/>
        <v>0</v>
      </c>
      <c r="F224" s="402">
        <f t="shared" si="57"/>
        <v>0</v>
      </c>
      <c r="G224" s="402">
        <f t="shared" si="57"/>
        <v>0</v>
      </c>
      <c r="H224" s="402">
        <f t="shared" si="57"/>
        <v>0</v>
      </c>
      <c r="I224" s="402">
        <f t="shared" si="57"/>
        <v>0</v>
      </c>
      <c r="J224" s="424"/>
      <c r="K224" s="424"/>
      <c r="L224" s="424"/>
    </row>
    <row r="225" spans="1:12">
      <c r="A225" s="546" t="s">
        <v>274</v>
      </c>
      <c r="B225" s="547"/>
      <c r="C225" s="548"/>
      <c r="D225" s="401" t="s">
        <v>122</v>
      </c>
      <c r="E225" s="402">
        <f>G225</f>
        <v>0</v>
      </c>
      <c r="F225" s="403">
        <v>0</v>
      </c>
      <c r="G225" s="403">
        <f>270.68-270.68</f>
        <v>0</v>
      </c>
      <c r="H225" s="403">
        <v>0</v>
      </c>
      <c r="I225" s="403">
        <v>0</v>
      </c>
      <c r="J225" s="424"/>
      <c r="K225" s="424"/>
      <c r="L225" s="424"/>
    </row>
    <row r="226" spans="1:12">
      <c r="A226" s="402" t="s">
        <v>123</v>
      </c>
      <c r="B226" s="407"/>
      <c r="C226" s="407"/>
      <c r="D226" s="405" t="s">
        <v>124</v>
      </c>
      <c r="E226" s="402">
        <f t="shared" si="46"/>
        <v>98856.87</v>
      </c>
      <c r="F226" s="403">
        <f t="shared" ref="F226:L226" si="58">F227</f>
        <v>70208</v>
      </c>
      <c r="G226" s="403">
        <f t="shared" si="58"/>
        <v>2911</v>
      </c>
      <c r="H226" s="403">
        <f t="shared" si="58"/>
        <v>8446</v>
      </c>
      <c r="I226" s="403">
        <f t="shared" si="58"/>
        <v>17291.87</v>
      </c>
      <c r="J226" s="423">
        <f t="shared" si="58"/>
        <v>0</v>
      </c>
      <c r="K226" s="423">
        <f t="shared" si="58"/>
        <v>0</v>
      </c>
      <c r="L226" s="423">
        <f t="shared" si="58"/>
        <v>0</v>
      </c>
    </row>
    <row r="227" spans="1:12">
      <c r="A227" s="402" t="s">
        <v>125</v>
      </c>
      <c r="B227" s="407"/>
      <c r="C227" s="407"/>
      <c r="D227" s="405" t="s">
        <v>126</v>
      </c>
      <c r="E227" s="402">
        <f t="shared" si="46"/>
        <v>98856.87</v>
      </c>
      <c r="F227" s="403">
        <f t="shared" ref="F227:L227" si="59">F228+F237</f>
        <v>70208</v>
      </c>
      <c r="G227" s="403">
        <f t="shared" si="59"/>
        <v>2911</v>
      </c>
      <c r="H227" s="403">
        <f t="shared" si="59"/>
        <v>8446</v>
      </c>
      <c r="I227" s="403">
        <f t="shared" si="59"/>
        <v>17291.87</v>
      </c>
      <c r="J227" s="404">
        <f t="shared" si="59"/>
        <v>0</v>
      </c>
      <c r="K227" s="404">
        <f t="shared" si="59"/>
        <v>0</v>
      </c>
      <c r="L227" s="404">
        <f t="shared" si="59"/>
        <v>0</v>
      </c>
    </row>
    <row r="228" spans="1:12" s="1" customFormat="1" ht="45" customHeight="1">
      <c r="A228" s="497" t="s">
        <v>127</v>
      </c>
      <c r="B228" s="498"/>
      <c r="C228" s="499"/>
      <c r="D228" s="401" t="s">
        <v>128</v>
      </c>
      <c r="E228" s="425">
        <f t="shared" si="46"/>
        <v>20674</v>
      </c>
      <c r="F228" s="426">
        <f>F229+F230+F231+F235</f>
        <v>7359</v>
      </c>
      <c r="G228" s="426">
        <f t="shared" ref="G228:I228" si="60">G229+G230+G231+G235</f>
        <v>2911</v>
      </c>
      <c r="H228" s="426">
        <f t="shared" si="60"/>
        <v>10404</v>
      </c>
      <c r="I228" s="426">
        <f t="shared" si="60"/>
        <v>0</v>
      </c>
      <c r="J228" s="423">
        <f>J229</f>
        <v>0</v>
      </c>
      <c r="K228" s="423">
        <f>K229</f>
        <v>0</v>
      </c>
      <c r="L228" s="423">
        <f>L229</f>
        <v>0</v>
      </c>
    </row>
    <row r="229" spans="1:12" s="1" customFormat="1" ht="30.75" customHeight="1">
      <c r="A229" s="402"/>
      <c r="B229" s="524" t="s">
        <v>131</v>
      </c>
      <c r="C229" s="524"/>
      <c r="D229" s="401" t="s">
        <v>132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54.75" customHeight="1">
      <c r="A230" s="402"/>
      <c r="B230" s="524" t="s">
        <v>135</v>
      </c>
      <c r="C230" s="524"/>
      <c r="D230" s="401" t="s">
        <v>136</v>
      </c>
      <c r="E230" s="459">
        <f t="shared" si="46"/>
        <v>0</v>
      </c>
      <c r="F230" s="426"/>
      <c r="G230" s="403"/>
      <c r="H230" s="403"/>
      <c r="I230" s="403"/>
      <c r="J230" s="424"/>
      <c r="K230" s="424"/>
      <c r="L230" s="424"/>
    </row>
    <row r="231" spans="1:12" s="1" customFormat="1" ht="27" customHeight="1">
      <c r="A231" s="402"/>
      <c r="B231" s="516" t="s">
        <v>139</v>
      </c>
      <c r="C231" s="517"/>
      <c r="D231" s="401" t="s">
        <v>140</v>
      </c>
      <c r="E231" s="459">
        <f t="shared" si="46"/>
        <v>10270</v>
      </c>
      <c r="F231" s="426">
        <f>F232+F233+F234</f>
        <v>7359</v>
      </c>
      <c r="G231" s="426">
        <f t="shared" ref="G231:I231" si="61">G232+G233+G234</f>
        <v>2911</v>
      </c>
      <c r="H231" s="426">
        <f t="shared" si="61"/>
        <v>0</v>
      </c>
      <c r="I231" s="426">
        <f t="shared" si="61"/>
        <v>0</v>
      </c>
      <c r="J231" s="424"/>
      <c r="K231" s="424"/>
      <c r="L231" s="424"/>
    </row>
    <row r="232" spans="1:12" s="1" customFormat="1" ht="29.25" customHeight="1">
      <c r="A232" s="402"/>
      <c r="B232" s="427"/>
      <c r="C232" s="427" t="s">
        <v>141</v>
      </c>
      <c r="D232" s="401" t="s">
        <v>142</v>
      </c>
      <c r="E232" s="459">
        <f t="shared" si="46"/>
        <v>8630</v>
      </c>
      <c r="F232" s="426">
        <v>6184</v>
      </c>
      <c r="G232" s="403">
        <v>2446</v>
      </c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143</v>
      </c>
      <c r="D233" s="401" t="s">
        <v>144</v>
      </c>
      <c r="E233" s="459">
        <f t="shared" si="46"/>
        <v>0</v>
      </c>
      <c r="F233" s="426">
        <v>0</v>
      </c>
      <c r="G233" s="403"/>
      <c r="H233" s="403"/>
      <c r="I233" s="403"/>
      <c r="J233" s="424"/>
      <c r="K233" s="424"/>
      <c r="L233" s="424"/>
    </row>
    <row r="234" spans="1:12" s="1" customFormat="1" ht="25.5" customHeight="1">
      <c r="A234" s="402"/>
      <c r="B234" s="427"/>
      <c r="C234" s="427" t="s">
        <v>145</v>
      </c>
      <c r="D234" s="401" t="s">
        <v>146</v>
      </c>
      <c r="E234" s="459">
        <f t="shared" si="46"/>
        <v>1640</v>
      </c>
      <c r="F234" s="426">
        <v>1175</v>
      </c>
      <c r="G234" s="403">
        <v>465</v>
      </c>
      <c r="H234" s="403"/>
      <c r="I234" s="403"/>
      <c r="J234" s="424"/>
      <c r="K234" s="424"/>
      <c r="L234" s="424"/>
    </row>
    <row r="235" spans="1:12" s="1" customFormat="1" ht="54" customHeight="1">
      <c r="A235" s="497" t="s">
        <v>147</v>
      </c>
      <c r="B235" s="498"/>
      <c r="C235" s="499"/>
      <c r="D235" s="401" t="s">
        <v>148</v>
      </c>
      <c r="E235" s="459">
        <f t="shared" si="46"/>
        <v>10404</v>
      </c>
      <c r="F235" s="426"/>
      <c r="G235" s="403"/>
      <c r="H235" s="403">
        <f>H236</f>
        <v>10404</v>
      </c>
      <c r="I235" s="403"/>
      <c r="J235" s="424"/>
      <c r="K235" s="424"/>
      <c r="L235" s="424"/>
    </row>
    <row r="236" spans="1:12" s="1" customFormat="1" ht="46.5" customHeight="1">
      <c r="A236" s="402"/>
      <c r="B236" s="516" t="s">
        <v>149</v>
      </c>
      <c r="C236" s="517"/>
      <c r="D236" s="401" t="s">
        <v>150</v>
      </c>
      <c r="E236" s="459">
        <f t="shared" si="46"/>
        <v>10404</v>
      </c>
      <c r="F236" s="426"/>
      <c r="G236" s="403"/>
      <c r="H236" s="403">
        <v>10404</v>
      </c>
      <c r="I236" s="403"/>
      <c r="J236" s="424"/>
      <c r="K236" s="424"/>
      <c r="L236" s="424"/>
    </row>
    <row r="237" spans="1:12" s="1" customFormat="1" ht="42.75" customHeight="1">
      <c r="A237" s="402"/>
      <c r="B237" s="541" t="s">
        <v>275</v>
      </c>
      <c r="C237" s="542"/>
      <c r="D237" s="401" t="s">
        <v>152</v>
      </c>
      <c r="E237" s="402">
        <f t="shared" si="46"/>
        <v>78182.87</v>
      </c>
      <c r="F237" s="403">
        <f>F238+F239+F243+F247</f>
        <v>62849</v>
      </c>
      <c r="G237" s="403">
        <f t="shared" ref="G237:L237" si="62">G238+G239+G243+G247</f>
        <v>0</v>
      </c>
      <c r="H237" s="403">
        <f t="shared" si="62"/>
        <v>-1958</v>
      </c>
      <c r="I237" s="403">
        <f t="shared" si="62"/>
        <v>17291.87</v>
      </c>
      <c r="J237" s="403">
        <f t="shared" si="62"/>
        <v>0</v>
      </c>
      <c r="K237" s="403">
        <f t="shared" si="62"/>
        <v>0</v>
      </c>
      <c r="L237" s="403">
        <f t="shared" si="62"/>
        <v>0</v>
      </c>
    </row>
    <row r="238" spans="1:12" ht="41.25" customHeight="1">
      <c r="A238" s="402"/>
      <c r="B238" s="500" t="s">
        <v>157</v>
      </c>
      <c r="C238" s="501"/>
      <c r="D238" s="401" t="s">
        <v>158</v>
      </c>
      <c r="E238" s="402">
        <f t="shared" si="46"/>
        <v>15818</v>
      </c>
      <c r="F238" s="403">
        <v>16225</v>
      </c>
      <c r="G238" s="403"/>
      <c r="H238" s="403">
        <f>335+113+423-6894+110</f>
        <v>-5913</v>
      </c>
      <c r="I238" s="403">
        <f>810-17+82+4631</f>
        <v>5506</v>
      </c>
      <c r="J238" s="424"/>
      <c r="K238" s="424"/>
      <c r="L238" s="424"/>
    </row>
    <row r="239" spans="1:12" s="9" customFormat="1" ht="30.75" customHeight="1">
      <c r="A239" s="432"/>
      <c r="B239" s="528" t="s">
        <v>161</v>
      </c>
      <c r="C239" s="528"/>
      <c r="D239" s="434" t="s">
        <v>162</v>
      </c>
      <c r="E239" s="402">
        <f t="shared" si="46"/>
        <v>10272</v>
      </c>
      <c r="F239" s="435">
        <f t="shared" ref="F239:L239" si="63">F240+F241+F242</f>
        <v>0</v>
      </c>
      <c r="G239" s="435">
        <f t="shared" si="63"/>
        <v>0</v>
      </c>
      <c r="H239" s="435">
        <f t="shared" si="63"/>
        <v>3000</v>
      </c>
      <c r="I239" s="435">
        <f t="shared" si="63"/>
        <v>7272</v>
      </c>
      <c r="J239" s="436">
        <f t="shared" si="63"/>
        <v>0</v>
      </c>
      <c r="K239" s="436">
        <f t="shared" si="63"/>
        <v>0</v>
      </c>
      <c r="L239" s="436">
        <f t="shared" si="63"/>
        <v>0</v>
      </c>
    </row>
    <row r="240" spans="1:12" s="9" customFormat="1" ht="38.25" customHeight="1">
      <c r="A240" s="432"/>
      <c r="B240" s="433"/>
      <c r="C240" s="437" t="s">
        <v>163</v>
      </c>
      <c r="D240" s="434" t="s">
        <v>164</v>
      </c>
      <c r="E240" s="402">
        <f t="shared" si="46"/>
        <v>10272</v>
      </c>
      <c r="F240" s="435"/>
      <c r="G240" s="435"/>
      <c r="H240" s="435">
        <v>3000</v>
      </c>
      <c r="I240" s="435">
        <v>7272</v>
      </c>
      <c r="J240" s="438"/>
      <c r="K240" s="438"/>
      <c r="L240" s="438"/>
    </row>
    <row r="241" spans="1:12" s="9" customFormat="1" ht="38.25" customHeight="1">
      <c r="A241" s="432"/>
      <c r="B241" s="433"/>
      <c r="C241" s="437" t="s">
        <v>165</v>
      </c>
      <c r="D241" s="434" t="s">
        <v>166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4.5" customHeight="1">
      <c r="A242" s="432"/>
      <c r="B242" s="433"/>
      <c r="C242" s="433" t="s">
        <v>167</v>
      </c>
      <c r="D242" s="434" t="s">
        <v>168</v>
      </c>
      <c r="E242" s="402">
        <f t="shared" si="46"/>
        <v>0</v>
      </c>
      <c r="F242" s="435"/>
      <c r="G242" s="435"/>
      <c r="H242" s="435"/>
      <c r="I242" s="435"/>
      <c r="J242" s="438"/>
      <c r="K242" s="438"/>
      <c r="L242" s="438"/>
    </row>
    <row r="243" spans="1:12" s="9" customFormat="1" ht="39.75" customHeight="1">
      <c r="A243" s="432"/>
      <c r="B243" s="528" t="s">
        <v>169</v>
      </c>
      <c r="C243" s="528"/>
      <c r="D243" s="434" t="s">
        <v>170</v>
      </c>
      <c r="E243" s="402">
        <f t="shared" si="46"/>
        <v>0</v>
      </c>
      <c r="F243" s="435">
        <f t="shared" ref="F243:L243" si="64">F244+F245+F246</f>
        <v>0</v>
      </c>
      <c r="G243" s="435">
        <f t="shared" si="64"/>
        <v>0</v>
      </c>
      <c r="H243" s="435">
        <f t="shared" si="64"/>
        <v>0</v>
      </c>
      <c r="I243" s="435">
        <f t="shared" si="64"/>
        <v>0</v>
      </c>
      <c r="J243" s="436">
        <f t="shared" si="64"/>
        <v>0</v>
      </c>
      <c r="K243" s="436">
        <f t="shared" si="64"/>
        <v>0</v>
      </c>
      <c r="L243" s="436">
        <f t="shared" si="64"/>
        <v>0</v>
      </c>
    </row>
    <row r="244" spans="1:12" s="9" customFormat="1" ht="51.75" customHeight="1">
      <c r="A244" s="432"/>
      <c r="B244" s="433"/>
      <c r="C244" s="437" t="s">
        <v>171</v>
      </c>
      <c r="D244" s="434" t="s">
        <v>172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4.5" customHeight="1">
      <c r="A245" s="432"/>
      <c r="B245" s="433"/>
      <c r="C245" s="437" t="s">
        <v>173</v>
      </c>
      <c r="D245" s="434" t="s">
        <v>174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3" customHeight="1">
      <c r="A246" s="432"/>
      <c r="B246" s="433"/>
      <c r="C246" s="437" t="s">
        <v>175</v>
      </c>
      <c r="D246" s="434" t="s">
        <v>176</v>
      </c>
      <c r="E246" s="402">
        <f t="shared" si="46"/>
        <v>0</v>
      </c>
      <c r="F246" s="435"/>
      <c r="G246" s="435"/>
      <c r="H246" s="435"/>
      <c r="I246" s="435"/>
      <c r="J246" s="438"/>
      <c r="K246" s="438"/>
      <c r="L246" s="438"/>
    </row>
    <row r="247" spans="1:12" s="9" customFormat="1" ht="30" customHeight="1">
      <c r="A247" s="432"/>
      <c r="B247" s="525" t="s">
        <v>177</v>
      </c>
      <c r="C247" s="526"/>
      <c r="D247" s="434" t="s">
        <v>178</v>
      </c>
      <c r="E247" s="402">
        <f>F247+G247+H247+I247</f>
        <v>52092.87</v>
      </c>
      <c r="F247" s="435">
        <v>46624</v>
      </c>
      <c r="G247" s="435"/>
      <c r="H247" s="435">
        <f>800+155</f>
        <v>955</v>
      </c>
      <c r="I247" s="435">
        <f>700+3638.87+140+35</f>
        <v>4513.87</v>
      </c>
      <c r="J247" s="438"/>
      <c r="K247" s="438"/>
      <c r="L247" s="438"/>
    </row>
    <row r="248" spans="1:12" s="2" customFormat="1" ht="54" customHeight="1">
      <c r="A248" s="527" t="s">
        <v>182</v>
      </c>
      <c r="B248" s="527"/>
      <c r="C248" s="527"/>
      <c r="D248" s="440" t="s">
        <v>183</v>
      </c>
      <c r="E248" s="459">
        <f t="shared" si="46"/>
        <v>10276</v>
      </c>
      <c r="F248" s="460">
        <f>F249+F253+F257+F261+F265+F269+F273+F277+F281+F285+F289+F293</f>
        <v>0</v>
      </c>
      <c r="G248" s="460">
        <f t="shared" ref="G248:I248" si="65">G249+G253+G257+G261+G265+G269+G273+G277+G281+G285+G289+G293</f>
        <v>0</v>
      </c>
      <c r="H248" s="460">
        <f t="shared" si="65"/>
        <v>10276</v>
      </c>
      <c r="I248" s="460">
        <f t="shared" si="65"/>
        <v>0</v>
      </c>
      <c r="J248" s="442">
        <f t="shared" ref="J248:L248" si="66">J249+J253+J257+J261+J265+J269+J273+J277+J281+J285+J289</f>
        <v>0</v>
      </c>
      <c r="K248" s="442">
        <f t="shared" si="66"/>
        <v>0</v>
      </c>
      <c r="L248" s="442">
        <f t="shared" si="66"/>
        <v>0</v>
      </c>
    </row>
    <row r="249" spans="1:12" s="2" customFormat="1" ht="15.75" hidden="1" customHeight="1">
      <c r="A249" s="443"/>
      <c r="B249" s="511" t="s">
        <v>184</v>
      </c>
      <c r="C249" s="511"/>
      <c r="D249" s="418" t="s">
        <v>185</v>
      </c>
      <c r="E249" s="402">
        <f t="shared" si="46"/>
        <v>0</v>
      </c>
      <c r="F249" s="441">
        <f t="shared" ref="F249:L249" si="67">F250+F251+F252</f>
        <v>0</v>
      </c>
      <c r="G249" s="441">
        <f t="shared" si="67"/>
        <v>0</v>
      </c>
      <c r="H249" s="441">
        <f t="shared" si="67"/>
        <v>0</v>
      </c>
      <c r="I249" s="441">
        <f t="shared" si="67"/>
        <v>0</v>
      </c>
      <c r="J249" s="442">
        <f t="shared" si="67"/>
        <v>0</v>
      </c>
      <c r="K249" s="442">
        <f t="shared" si="67"/>
        <v>0</v>
      </c>
      <c r="L249" s="442">
        <f t="shared" si="67"/>
        <v>0</v>
      </c>
    </row>
    <row r="250" spans="1:12" s="2" customFormat="1" ht="14.25" hidden="1" customHeight="1">
      <c r="A250" s="443"/>
      <c r="B250" s="421"/>
      <c r="C250" s="444" t="s">
        <v>186</v>
      </c>
      <c r="D250" s="418" t="s">
        <v>187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.75" hidden="1" customHeight="1">
      <c r="A251" s="443"/>
      <c r="B251" s="421"/>
      <c r="C251" s="444" t="s">
        <v>188</v>
      </c>
      <c r="D251" s="418" t="s">
        <v>189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421"/>
      <c r="C252" s="444" t="s">
        <v>190</v>
      </c>
      <c r="D252" s="418" t="s">
        <v>191</v>
      </c>
      <c r="E252" s="402">
        <f t="shared" si="46"/>
        <v>0</v>
      </c>
      <c r="F252" s="441"/>
      <c r="G252" s="441"/>
      <c r="H252" s="441"/>
      <c r="I252" s="441"/>
      <c r="J252" s="424"/>
      <c r="K252" s="424"/>
      <c r="L252" s="424"/>
    </row>
    <row r="253" spans="1:12" s="2" customFormat="1" ht="15" hidden="1" customHeight="1">
      <c r="A253" s="443"/>
      <c r="B253" s="511" t="s">
        <v>192</v>
      </c>
      <c r="C253" s="511"/>
      <c r="D253" s="418" t="s">
        <v>193</v>
      </c>
      <c r="E253" s="402">
        <f t="shared" si="46"/>
        <v>0</v>
      </c>
      <c r="F253" s="441">
        <f t="shared" ref="F253:L253" si="68">F254+F255+F256</f>
        <v>0</v>
      </c>
      <c r="G253" s="441">
        <f t="shared" si="68"/>
        <v>0</v>
      </c>
      <c r="H253" s="441">
        <f t="shared" si="68"/>
        <v>0</v>
      </c>
      <c r="I253" s="441">
        <f t="shared" si="68"/>
        <v>0</v>
      </c>
      <c r="J253" s="442">
        <f t="shared" si="68"/>
        <v>0</v>
      </c>
      <c r="K253" s="442">
        <f t="shared" si="68"/>
        <v>0</v>
      </c>
      <c r="L253" s="442">
        <f t="shared" si="68"/>
        <v>0</v>
      </c>
    </row>
    <row r="254" spans="1:12" s="2" customFormat="1" ht="12" hidden="1" customHeight="1">
      <c r="A254" s="443"/>
      <c r="B254" s="421"/>
      <c r="C254" s="444" t="s">
        <v>186</v>
      </c>
      <c r="D254" s="418" t="s">
        <v>194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188</v>
      </c>
      <c r="D255" s="418" t="s">
        <v>195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421"/>
      <c r="C256" s="444" t="s">
        <v>190</v>
      </c>
      <c r="D256" s="418" t="s">
        <v>196</v>
      </c>
      <c r="E256" s="402">
        <f t="shared" si="46"/>
        <v>0</v>
      </c>
      <c r="F256" s="441"/>
      <c r="G256" s="441"/>
      <c r="H256" s="441"/>
      <c r="I256" s="441"/>
      <c r="J256" s="424"/>
      <c r="K256" s="424"/>
      <c r="L256" s="424"/>
    </row>
    <row r="257" spans="1:12" s="2" customFormat="1" ht="12" hidden="1" customHeight="1">
      <c r="A257" s="443"/>
      <c r="B257" s="511" t="s">
        <v>197</v>
      </c>
      <c r="C257" s="511"/>
      <c r="D257" s="418" t="s">
        <v>198</v>
      </c>
      <c r="E257" s="402">
        <f t="shared" si="46"/>
        <v>0</v>
      </c>
      <c r="F257" s="441">
        <f t="shared" ref="F257:L257" si="69">F258+F259+F260</f>
        <v>0</v>
      </c>
      <c r="G257" s="441">
        <f t="shared" si="69"/>
        <v>0</v>
      </c>
      <c r="H257" s="441">
        <f t="shared" si="69"/>
        <v>0</v>
      </c>
      <c r="I257" s="441">
        <f t="shared" si="69"/>
        <v>0</v>
      </c>
      <c r="J257" s="442">
        <f t="shared" si="69"/>
        <v>0</v>
      </c>
      <c r="K257" s="442">
        <f t="shared" si="69"/>
        <v>0</v>
      </c>
      <c r="L257" s="442">
        <f t="shared" si="69"/>
        <v>0</v>
      </c>
    </row>
    <row r="258" spans="1:12" s="2" customFormat="1" ht="12" hidden="1" customHeight="1">
      <c r="A258" s="443"/>
      <c r="B258" s="421"/>
      <c r="C258" s="444" t="s">
        <v>186</v>
      </c>
      <c r="D258" s="418" t="s">
        <v>199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188</v>
      </c>
      <c r="D259" s="418" t="s">
        <v>200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s="2" customFormat="1" ht="12" hidden="1" customHeight="1">
      <c r="A260" s="443"/>
      <c r="B260" s="421"/>
      <c r="C260" s="444" t="s">
        <v>190</v>
      </c>
      <c r="D260" s="418" t="s">
        <v>201</v>
      </c>
      <c r="E260" s="402">
        <f t="shared" si="46"/>
        <v>0</v>
      </c>
      <c r="F260" s="441"/>
      <c r="G260" s="441"/>
      <c r="H260" s="441"/>
      <c r="I260" s="441"/>
      <c r="J260" s="424"/>
      <c r="K260" s="424"/>
      <c r="L260" s="424"/>
    </row>
    <row r="261" spans="1:12" ht="12" hidden="1" customHeight="1">
      <c r="A261" s="443"/>
      <c r="B261" s="511" t="s">
        <v>202</v>
      </c>
      <c r="C261" s="511"/>
      <c r="D261" s="418" t="s">
        <v>203</v>
      </c>
      <c r="E261" s="402">
        <f t="shared" si="46"/>
        <v>0</v>
      </c>
      <c r="F261" s="403">
        <f t="shared" ref="F261:L261" si="70">F262+F263+F264</f>
        <v>0</v>
      </c>
      <c r="G261" s="403">
        <f t="shared" si="70"/>
        <v>0</v>
      </c>
      <c r="H261" s="403">
        <f t="shared" si="70"/>
        <v>0</v>
      </c>
      <c r="I261" s="403">
        <f t="shared" si="70"/>
        <v>0</v>
      </c>
      <c r="J261" s="423">
        <f t="shared" si="70"/>
        <v>0</v>
      </c>
      <c r="K261" s="423">
        <f t="shared" si="70"/>
        <v>0</v>
      </c>
      <c r="L261" s="423">
        <f t="shared" si="70"/>
        <v>0</v>
      </c>
    </row>
    <row r="262" spans="1:12" ht="12" hidden="1" customHeight="1">
      <c r="A262" s="443"/>
      <c r="B262" s="421"/>
      <c r="C262" s="444" t="s">
        <v>186</v>
      </c>
      <c r="D262" s="418" t="s">
        <v>204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188</v>
      </c>
      <c r="D263" s="418" t="s">
        <v>205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421"/>
      <c r="C264" s="444" t="s">
        <v>190</v>
      </c>
      <c r="D264" s="418" t="s">
        <v>206</v>
      </c>
      <c r="E264" s="402">
        <f t="shared" si="46"/>
        <v>0</v>
      </c>
      <c r="F264" s="403"/>
      <c r="G264" s="403"/>
      <c r="H264" s="403"/>
      <c r="I264" s="403"/>
      <c r="J264" s="424"/>
      <c r="K264" s="424"/>
      <c r="L264" s="424"/>
    </row>
    <row r="265" spans="1:12" ht="12" hidden="1" customHeight="1">
      <c r="A265" s="443"/>
      <c r="B265" s="511" t="s">
        <v>207</v>
      </c>
      <c r="C265" s="511"/>
      <c r="D265" s="418" t="s">
        <v>208</v>
      </c>
      <c r="E265" s="402">
        <f t="shared" si="46"/>
        <v>0</v>
      </c>
      <c r="F265" s="403">
        <f t="shared" ref="F265:L265" si="71">F266+F267+F268</f>
        <v>0</v>
      </c>
      <c r="G265" s="403">
        <f t="shared" si="71"/>
        <v>0</v>
      </c>
      <c r="H265" s="403">
        <f t="shared" si="71"/>
        <v>0</v>
      </c>
      <c r="I265" s="403">
        <f t="shared" si="71"/>
        <v>0</v>
      </c>
      <c r="J265" s="423">
        <f t="shared" si="71"/>
        <v>0</v>
      </c>
      <c r="K265" s="423">
        <f t="shared" si="71"/>
        <v>0</v>
      </c>
      <c r="L265" s="423">
        <f t="shared" si="71"/>
        <v>0</v>
      </c>
    </row>
    <row r="266" spans="1:12" ht="12" hidden="1" customHeight="1">
      <c r="A266" s="443"/>
      <c r="B266" s="421"/>
      <c r="C266" s="444" t="s">
        <v>186</v>
      </c>
      <c r="D266" s="418" t="s">
        <v>209</v>
      </c>
      <c r="E266" s="402">
        <f t="shared" ref="E266:E302" si="72">F266+G266+H266+I266</f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188</v>
      </c>
      <c r="D267" s="418" t="s">
        <v>210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421"/>
      <c r="C268" s="444" t="s">
        <v>190</v>
      </c>
      <c r="D268" s="418" t="s">
        <v>211</v>
      </c>
      <c r="E268" s="402">
        <f t="shared" si="72"/>
        <v>0</v>
      </c>
      <c r="F268" s="403"/>
      <c r="G268" s="403"/>
      <c r="H268" s="403"/>
      <c r="I268" s="403"/>
      <c r="J268" s="424"/>
      <c r="K268" s="424"/>
      <c r="L268" s="424"/>
    </row>
    <row r="269" spans="1:12" ht="12" hidden="1" customHeight="1">
      <c r="A269" s="443"/>
      <c r="B269" s="511" t="s">
        <v>212</v>
      </c>
      <c r="C269" s="511"/>
      <c r="D269" s="418" t="s">
        <v>213</v>
      </c>
      <c r="E269" s="402">
        <f t="shared" si="72"/>
        <v>0</v>
      </c>
      <c r="F269" s="403">
        <f t="shared" ref="F269:L269" si="73">F270+F271+F272</f>
        <v>0</v>
      </c>
      <c r="G269" s="403">
        <f t="shared" si="73"/>
        <v>0</v>
      </c>
      <c r="H269" s="403">
        <f t="shared" si="73"/>
        <v>0</v>
      </c>
      <c r="I269" s="403">
        <f t="shared" si="73"/>
        <v>0</v>
      </c>
      <c r="J269" s="423">
        <f t="shared" si="73"/>
        <v>0</v>
      </c>
      <c r="K269" s="423">
        <f t="shared" si="73"/>
        <v>0</v>
      </c>
      <c r="L269" s="423">
        <f t="shared" si="73"/>
        <v>0</v>
      </c>
    </row>
    <row r="270" spans="1:12" ht="12" hidden="1" customHeight="1">
      <c r="A270" s="443"/>
      <c r="B270" s="421"/>
      <c r="C270" s="444" t="s">
        <v>186</v>
      </c>
      <c r="D270" s="418" t="s">
        <v>214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188</v>
      </c>
      <c r="D271" s="418" t="s">
        <v>215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421"/>
      <c r="C272" s="444" t="s">
        <v>190</v>
      </c>
      <c r="D272" s="418" t="s">
        <v>216</v>
      </c>
      <c r="E272" s="402">
        <f t="shared" si="72"/>
        <v>0</v>
      </c>
      <c r="F272" s="403"/>
      <c r="G272" s="403"/>
      <c r="H272" s="403"/>
      <c r="I272" s="403"/>
      <c r="J272" s="424"/>
      <c r="K272" s="424"/>
      <c r="L272" s="424"/>
    </row>
    <row r="273" spans="1:12" ht="12" hidden="1" customHeight="1">
      <c r="A273" s="443"/>
      <c r="B273" s="511" t="s">
        <v>217</v>
      </c>
      <c r="C273" s="511"/>
      <c r="D273" s="418" t="s">
        <v>218</v>
      </c>
      <c r="E273" s="402">
        <f t="shared" si="72"/>
        <v>0</v>
      </c>
      <c r="F273" s="403">
        <f t="shared" ref="F273:L273" si="74">F274+F275+F276</f>
        <v>0</v>
      </c>
      <c r="G273" s="403">
        <f t="shared" si="74"/>
        <v>0</v>
      </c>
      <c r="H273" s="403">
        <f t="shared" si="74"/>
        <v>0</v>
      </c>
      <c r="I273" s="403">
        <f t="shared" si="74"/>
        <v>0</v>
      </c>
      <c r="J273" s="423">
        <f t="shared" si="74"/>
        <v>0</v>
      </c>
      <c r="K273" s="423">
        <f t="shared" si="74"/>
        <v>0</v>
      </c>
      <c r="L273" s="423">
        <f t="shared" si="74"/>
        <v>0</v>
      </c>
    </row>
    <row r="274" spans="1:12" ht="12" hidden="1" customHeight="1">
      <c r="A274" s="443"/>
      <c r="B274" s="421"/>
      <c r="C274" s="444" t="s">
        <v>186</v>
      </c>
      <c r="D274" s="418" t="s">
        <v>219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188</v>
      </c>
      <c r="D275" s="418" t="s">
        <v>220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ht="12" hidden="1" customHeight="1">
      <c r="A276" s="443"/>
      <c r="B276" s="421"/>
      <c r="C276" s="444" t="s">
        <v>190</v>
      </c>
      <c r="D276" s="418" t="s">
        <v>221</v>
      </c>
      <c r="E276" s="402">
        <f t="shared" si="72"/>
        <v>0</v>
      </c>
      <c r="F276" s="403"/>
      <c r="G276" s="403"/>
      <c r="H276" s="403"/>
      <c r="I276" s="403"/>
      <c r="J276" s="424"/>
      <c r="K276" s="424"/>
      <c r="L276" s="424"/>
    </row>
    <row r="277" spans="1:12" s="2" customFormat="1" ht="13.5" hidden="1" customHeight="1">
      <c r="A277" s="443"/>
      <c r="B277" s="511" t="s">
        <v>222</v>
      </c>
      <c r="C277" s="511"/>
      <c r="D277" s="418" t="s">
        <v>223</v>
      </c>
      <c r="E277" s="402">
        <f t="shared" si="72"/>
        <v>0</v>
      </c>
      <c r="F277" s="441">
        <f t="shared" ref="F277:L277" si="75">F278+F279+F280</f>
        <v>0</v>
      </c>
      <c r="G277" s="441">
        <f t="shared" si="75"/>
        <v>0</v>
      </c>
      <c r="H277" s="441">
        <f t="shared" si="75"/>
        <v>0</v>
      </c>
      <c r="I277" s="441">
        <f t="shared" si="75"/>
        <v>0</v>
      </c>
      <c r="J277" s="442">
        <f t="shared" si="75"/>
        <v>0</v>
      </c>
      <c r="K277" s="442">
        <f t="shared" si="75"/>
        <v>0</v>
      </c>
      <c r="L277" s="442">
        <f t="shared" si="75"/>
        <v>0</v>
      </c>
    </row>
    <row r="278" spans="1:12" s="2" customFormat="1" ht="13.5" hidden="1" customHeight="1">
      <c r="A278" s="443"/>
      <c r="B278" s="421"/>
      <c r="C278" s="444" t="s">
        <v>186</v>
      </c>
      <c r="D278" s="418" t="s">
        <v>224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188</v>
      </c>
      <c r="D279" s="418" t="s">
        <v>225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421"/>
      <c r="C280" s="444" t="s">
        <v>190</v>
      </c>
      <c r="D280" s="418" t="s">
        <v>226</v>
      </c>
      <c r="E280" s="402">
        <f t="shared" si="72"/>
        <v>0</v>
      </c>
      <c r="F280" s="441"/>
      <c r="G280" s="441"/>
      <c r="H280" s="441"/>
      <c r="I280" s="441"/>
      <c r="J280" s="424"/>
      <c r="K280" s="424"/>
      <c r="L280" s="424"/>
    </row>
    <row r="281" spans="1:12" s="2" customFormat="1" ht="13.5" hidden="1" customHeight="1">
      <c r="A281" s="443"/>
      <c r="B281" s="511" t="s">
        <v>227</v>
      </c>
      <c r="C281" s="511"/>
      <c r="D281" s="418" t="s">
        <v>228</v>
      </c>
      <c r="E281" s="459">
        <f t="shared" si="72"/>
        <v>0</v>
      </c>
      <c r="F281" s="460">
        <f t="shared" ref="F281:L281" si="76">F282+F283+F284</f>
        <v>0</v>
      </c>
      <c r="G281" s="441">
        <f t="shared" si="76"/>
        <v>0</v>
      </c>
      <c r="H281" s="441">
        <f t="shared" si="76"/>
        <v>0</v>
      </c>
      <c r="I281" s="441">
        <f t="shared" si="76"/>
        <v>0</v>
      </c>
      <c r="J281" s="442">
        <f t="shared" si="76"/>
        <v>0</v>
      </c>
      <c r="K281" s="442">
        <f t="shared" si="76"/>
        <v>0</v>
      </c>
      <c r="L281" s="442">
        <f t="shared" si="76"/>
        <v>0</v>
      </c>
    </row>
    <row r="282" spans="1:12" s="2" customFormat="1" ht="13.5" hidden="1" customHeight="1">
      <c r="A282" s="443"/>
      <c r="B282" s="421"/>
      <c r="C282" s="444" t="s">
        <v>186</v>
      </c>
      <c r="D282" s="418" t="s">
        <v>229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188</v>
      </c>
      <c r="D283" s="418" t="s">
        <v>230</v>
      </c>
      <c r="E283" s="459">
        <f t="shared" si="72"/>
        <v>0</v>
      </c>
      <c r="F283" s="460"/>
      <c r="G283" s="441"/>
      <c r="H283" s="441"/>
      <c r="I283" s="441"/>
      <c r="J283" s="424"/>
      <c r="K283" s="424"/>
      <c r="L283" s="424"/>
    </row>
    <row r="284" spans="1:12" s="2" customFormat="1" ht="13.5" hidden="1" customHeight="1">
      <c r="A284" s="443"/>
      <c r="B284" s="421"/>
      <c r="C284" s="444" t="s">
        <v>190</v>
      </c>
      <c r="D284" s="418" t="s">
        <v>231</v>
      </c>
      <c r="E284" s="459">
        <f t="shared" si="72"/>
        <v>0</v>
      </c>
      <c r="F284" s="460"/>
      <c r="G284" s="441"/>
      <c r="H284" s="441"/>
      <c r="I284" s="441"/>
      <c r="J284" s="424">
        <v>0</v>
      </c>
      <c r="K284" s="424">
        <v>0</v>
      </c>
      <c r="L284" s="424">
        <v>0</v>
      </c>
    </row>
    <row r="285" spans="1:12" s="2" customFormat="1" ht="13.5" hidden="1" customHeight="1">
      <c r="A285" s="443"/>
      <c r="B285" s="511" t="s">
        <v>232</v>
      </c>
      <c r="C285" s="511"/>
      <c r="D285" s="418" t="s">
        <v>233</v>
      </c>
      <c r="E285" s="402">
        <f t="shared" si="72"/>
        <v>0</v>
      </c>
      <c r="F285" s="441">
        <f t="shared" ref="F285:L285" si="77">F286+F287+F288</f>
        <v>0</v>
      </c>
      <c r="G285" s="441">
        <f t="shared" si="77"/>
        <v>0</v>
      </c>
      <c r="H285" s="441">
        <f t="shared" si="77"/>
        <v>0</v>
      </c>
      <c r="I285" s="441">
        <f t="shared" si="77"/>
        <v>0</v>
      </c>
      <c r="J285" s="442">
        <f t="shared" si="77"/>
        <v>0</v>
      </c>
      <c r="K285" s="442">
        <f t="shared" si="77"/>
        <v>0</v>
      </c>
      <c r="L285" s="442">
        <f t="shared" si="77"/>
        <v>0</v>
      </c>
    </row>
    <row r="286" spans="1:12" s="2" customFormat="1" ht="13.5" hidden="1" customHeight="1">
      <c r="A286" s="443"/>
      <c r="B286" s="421"/>
      <c r="C286" s="444" t="s">
        <v>186</v>
      </c>
      <c r="D286" s="418" t="s">
        <v>234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188</v>
      </c>
      <c r="D287" s="418" t="s">
        <v>235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421"/>
      <c r="C288" s="444" t="s">
        <v>276</v>
      </c>
      <c r="D288" s="418" t="s">
        <v>237</v>
      </c>
      <c r="E288" s="402">
        <f t="shared" si="72"/>
        <v>0</v>
      </c>
      <c r="F288" s="441"/>
      <c r="G288" s="441"/>
      <c r="H288" s="441"/>
      <c r="I288" s="441"/>
      <c r="J288" s="424"/>
      <c r="K288" s="424"/>
      <c r="L288" s="424"/>
    </row>
    <row r="289" spans="1:12" s="2" customFormat="1" ht="13.5" hidden="1" customHeight="1">
      <c r="A289" s="443"/>
      <c r="B289" s="511" t="s">
        <v>238</v>
      </c>
      <c r="C289" s="511"/>
      <c r="D289" s="418" t="s">
        <v>239</v>
      </c>
      <c r="E289" s="402">
        <f t="shared" si="72"/>
        <v>0</v>
      </c>
      <c r="F289" s="441">
        <f t="shared" ref="F289:L289" si="78">F290+F291+F292</f>
        <v>0</v>
      </c>
      <c r="G289" s="441">
        <f t="shared" si="78"/>
        <v>0</v>
      </c>
      <c r="H289" s="441">
        <f t="shared" si="78"/>
        <v>0</v>
      </c>
      <c r="I289" s="441">
        <f t="shared" si="78"/>
        <v>0</v>
      </c>
      <c r="J289" s="442">
        <f t="shared" si="78"/>
        <v>0</v>
      </c>
      <c r="K289" s="442">
        <f t="shared" si="78"/>
        <v>0</v>
      </c>
      <c r="L289" s="442">
        <f t="shared" si="78"/>
        <v>0</v>
      </c>
    </row>
    <row r="290" spans="1:12" s="2" customFormat="1" ht="13.5" hidden="1" customHeight="1">
      <c r="A290" s="443"/>
      <c r="B290" s="421"/>
      <c r="C290" s="444" t="s">
        <v>186</v>
      </c>
      <c r="D290" s="418" t="s">
        <v>240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3.5" hidden="1" customHeight="1">
      <c r="A291" s="443"/>
      <c r="B291" s="421"/>
      <c r="C291" s="444" t="s">
        <v>188</v>
      </c>
      <c r="D291" s="418" t="s">
        <v>241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18.75" hidden="1" customHeight="1">
      <c r="A292" s="443"/>
      <c r="B292" s="421"/>
      <c r="C292" s="444" t="s">
        <v>276</v>
      </c>
      <c r="D292" s="418" t="s">
        <v>242</v>
      </c>
      <c r="E292" s="402">
        <f t="shared" si="72"/>
        <v>0</v>
      </c>
      <c r="F292" s="441"/>
      <c r="G292" s="441"/>
      <c r="H292" s="441"/>
      <c r="I292" s="441"/>
      <c r="J292" s="424"/>
      <c r="K292" s="424"/>
      <c r="L292" s="424"/>
    </row>
    <row r="293" spans="1:12" s="2" customFormat="1" ht="32.25" customHeight="1">
      <c r="A293" s="461"/>
      <c r="B293" s="550" t="s">
        <v>277</v>
      </c>
      <c r="C293" s="551"/>
      <c r="D293" s="418" t="s">
        <v>244</v>
      </c>
      <c r="E293" s="402">
        <f t="shared" si="72"/>
        <v>10276</v>
      </c>
      <c r="F293" s="441"/>
      <c r="G293" s="441"/>
      <c r="H293" s="441">
        <f>H294+H295</f>
        <v>10276</v>
      </c>
      <c r="I293" s="441">
        <f>I294+I295</f>
        <v>0</v>
      </c>
      <c r="J293" s="424"/>
      <c r="K293" s="424"/>
      <c r="L293" s="424"/>
    </row>
    <row r="294" spans="1:12" s="2" customFormat="1" ht="18.75" customHeight="1">
      <c r="A294" s="445"/>
      <c r="B294" s="407"/>
      <c r="C294" s="407" t="s">
        <v>186</v>
      </c>
      <c r="D294" s="418" t="s">
        <v>245</v>
      </c>
      <c r="E294" s="402">
        <f t="shared" si="72"/>
        <v>9276</v>
      </c>
      <c r="F294" s="441">
        <v>0</v>
      </c>
      <c r="G294" s="441">
        <v>0</v>
      </c>
      <c r="H294" s="462">
        <v>10276</v>
      </c>
      <c r="I294" s="462">
        <v>-1000</v>
      </c>
      <c r="J294" s="424"/>
      <c r="K294" s="424"/>
      <c r="L294" s="424"/>
    </row>
    <row r="295" spans="1:12" s="2" customFormat="1" ht="18.75" customHeight="1">
      <c r="A295" s="445"/>
      <c r="B295" s="407"/>
      <c r="C295" s="407" t="s">
        <v>246</v>
      </c>
      <c r="D295" s="418" t="s">
        <v>247</v>
      </c>
      <c r="E295" s="402">
        <f t="shared" si="72"/>
        <v>1000</v>
      </c>
      <c r="F295" s="441">
        <v>0</v>
      </c>
      <c r="G295" s="441">
        <v>0</v>
      </c>
      <c r="H295" s="462">
        <v>0</v>
      </c>
      <c r="I295" s="462">
        <v>1000</v>
      </c>
      <c r="J295" s="424"/>
      <c r="K295" s="424"/>
      <c r="L295" s="424"/>
    </row>
    <row r="296" spans="1:12" s="2" customFormat="1" ht="24" customHeight="1">
      <c r="A296" s="529" t="s">
        <v>248</v>
      </c>
      <c r="B296" s="530"/>
      <c r="C296" s="531"/>
      <c r="D296" s="446">
        <v>46.1</v>
      </c>
      <c r="E296" s="402">
        <f>E297</f>
        <v>0</v>
      </c>
      <c r="F296" s="402">
        <f>F297</f>
        <v>0</v>
      </c>
      <c r="G296" s="402">
        <f>G297</f>
        <v>0</v>
      </c>
      <c r="H296" s="402">
        <f>H297</f>
        <v>0</v>
      </c>
      <c r="I296" s="402">
        <f>I297</f>
        <v>0</v>
      </c>
      <c r="J296" s="424"/>
      <c r="K296" s="424"/>
      <c r="L296" s="424"/>
    </row>
    <row r="297" spans="1:12" s="2" customFormat="1" ht="38.25" customHeight="1">
      <c r="A297" s="445"/>
      <c r="B297" s="430"/>
      <c r="C297" s="447" t="s">
        <v>249</v>
      </c>
      <c r="D297" s="393" t="s">
        <v>250</v>
      </c>
      <c r="E297" s="407">
        <f>F297+G297+H297+I297</f>
        <v>0</v>
      </c>
      <c r="F297" s="462"/>
      <c r="G297" s="462"/>
      <c r="H297" s="462"/>
      <c r="I297" s="462"/>
      <c r="J297" s="424"/>
      <c r="K297" s="424"/>
      <c r="L297" s="424"/>
    </row>
    <row r="298" spans="1:12" s="2" customFormat="1" ht="51.75" customHeight="1">
      <c r="A298" s="529" t="s">
        <v>251</v>
      </c>
      <c r="B298" s="530"/>
      <c r="C298" s="531"/>
      <c r="D298" s="448">
        <v>48.1</v>
      </c>
      <c r="E298" s="459">
        <f>F298+G298+H298+I298</f>
        <v>0</v>
      </c>
      <c r="F298" s="460">
        <f>F299+F303</f>
        <v>0</v>
      </c>
      <c r="G298" s="460">
        <f t="shared" ref="G298:L298" si="79">G299+G303</f>
        <v>0</v>
      </c>
      <c r="H298" s="460">
        <f t="shared" si="79"/>
        <v>0</v>
      </c>
      <c r="I298" s="442">
        <f t="shared" si="79"/>
        <v>0</v>
      </c>
      <c r="J298" s="460">
        <f t="shared" si="79"/>
        <v>0</v>
      </c>
      <c r="K298" s="460">
        <f t="shared" si="79"/>
        <v>0</v>
      </c>
      <c r="L298" s="460">
        <f t="shared" si="79"/>
        <v>0</v>
      </c>
    </row>
    <row r="299" spans="1:12" s="2" customFormat="1" ht="15.75" customHeight="1">
      <c r="A299" s="443"/>
      <c r="B299" s="500" t="s">
        <v>252</v>
      </c>
      <c r="C299" s="501"/>
      <c r="D299" s="393" t="s">
        <v>253</v>
      </c>
      <c r="E299" s="459">
        <f t="shared" si="72"/>
        <v>0</v>
      </c>
      <c r="F299" s="460">
        <f>F300+F301+F302</f>
        <v>0</v>
      </c>
      <c r="G299" s="441">
        <f>G300+G301</f>
        <v>0</v>
      </c>
      <c r="H299" s="441">
        <f>H300+H301</f>
        <v>0</v>
      </c>
      <c r="I299" s="441">
        <f>I300+I301+I302</f>
        <v>0</v>
      </c>
      <c r="J299" s="441">
        <f>J300</f>
        <v>0</v>
      </c>
      <c r="K299" s="441">
        <f>K300</f>
        <v>0</v>
      </c>
      <c r="L299" s="441">
        <f>L300</f>
        <v>0</v>
      </c>
    </row>
    <row r="300" spans="1:12">
      <c r="A300" s="407"/>
      <c r="B300" s="407"/>
      <c r="C300" s="407" t="s">
        <v>254</v>
      </c>
      <c r="D300" s="463" t="s">
        <v>255</v>
      </c>
      <c r="E300" s="459">
        <f t="shared" si="72"/>
        <v>0</v>
      </c>
      <c r="F300" s="464"/>
      <c r="G300" s="407"/>
      <c r="H300" s="407"/>
      <c r="I300" s="407"/>
      <c r="J300" s="465"/>
      <c r="K300" s="465"/>
      <c r="L300" s="465"/>
    </row>
    <row r="301" spans="1:12">
      <c r="A301" s="407"/>
      <c r="B301" s="407"/>
      <c r="C301" s="407" t="s">
        <v>256</v>
      </c>
      <c r="D301" s="463" t="s">
        <v>257</v>
      </c>
      <c r="E301" s="459">
        <f t="shared" si="72"/>
        <v>0</v>
      </c>
      <c r="F301" s="464"/>
      <c r="G301" s="407"/>
      <c r="H301" s="407"/>
      <c r="I301" s="407"/>
      <c r="J301" s="465"/>
      <c r="K301" s="465"/>
      <c r="L301" s="465"/>
    </row>
    <row r="302" spans="1:12">
      <c r="A302" s="407"/>
      <c r="B302" s="407"/>
      <c r="C302" s="407" t="s">
        <v>190</v>
      </c>
      <c r="D302" s="463" t="s">
        <v>258</v>
      </c>
      <c r="E302" s="459">
        <f t="shared" si="72"/>
        <v>0</v>
      </c>
      <c r="F302" s="407"/>
      <c r="G302" s="407"/>
      <c r="H302" s="407"/>
      <c r="I302" s="407"/>
      <c r="J302" s="465"/>
      <c r="K302" s="465"/>
      <c r="L302" s="465"/>
    </row>
    <row r="303" spans="1:12">
      <c r="A303" s="407"/>
      <c r="B303" s="449" t="s">
        <v>259</v>
      </c>
      <c r="C303" s="450"/>
      <c r="D303" s="393" t="s">
        <v>260</v>
      </c>
      <c r="E303" s="459">
        <f>E304</f>
        <v>0</v>
      </c>
      <c r="F303" s="459">
        <f>F304</f>
        <v>0</v>
      </c>
      <c r="G303" s="459">
        <f t="shared" ref="G303:L303" si="80">G304</f>
        <v>0</v>
      </c>
      <c r="H303" s="459">
        <f t="shared" si="80"/>
        <v>0</v>
      </c>
      <c r="I303" s="459">
        <f t="shared" si="80"/>
        <v>0</v>
      </c>
      <c r="J303" s="459">
        <f t="shared" si="80"/>
        <v>0</v>
      </c>
      <c r="K303" s="459">
        <f t="shared" si="80"/>
        <v>0</v>
      </c>
      <c r="L303" s="459">
        <f t="shared" si="80"/>
        <v>0</v>
      </c>
    </row>
    <row r="304" spans="1:12">
      <c r="A304" s="407"/>
      <c r="B304" s="407"/>
      <c r="C304" s="407" t="s">
        <v>261</v>
      </c>
      <c r="D304" s="408" t="s">
        <v>262</v>
      </c>
      <c r="E304" s="459">
        <f>F304+G304+H304+I304</f>
        <v>0</v>
      </c>
      <c r="F304" s="407"/>
      <c r="G304" s="407"/>
      <c r="H304" s="407"/>
      <c r="I304" s="407"/>
      <c r="J304" s="465"/>
      <c r="K304" s="465"/>
      <c r="L304" s="465">
        <v>0</v>
      </c>
    </row>
    <row r="305" spans="1:16">
      <c r="D305" s="466"/>
      <c r="E305" s="467"/>
      <c r="J305" s="468"/>
      <c r="K305" s="468"/>
      <c r="L305" s="468"/>
    </row>
    <row r="307" spans="1:16" s="388" customFormat="1">
      <c r="A307" s="387"/>
      <c r="B307" s="387"/>
      <c r="C307" s="387"/>
      <c r="D307" s="387"/>
      <c r="E307" s="469" t="s">
        <v>278</v>
      </c>
      <c r="F307" s="469"/>
      <c r="G307" s="469"/>
      <c r="H307" s="387"/>
      <c r="I307" s="387"/>
      <c r="M307"/>
      <c r="N307"/>
      <c r="O307"/>
      <c r="P307"/>
    </row>
    <row r="308" spans="1:16" s="388" customFormat="1">
      <c r="A308" s="387"/>
      <c r="B308" s="387"/>
      <c r="C308" s="387"/>
      <c r="D308" s="387"/>
      <c r="E308" s="469" t="s">
        <v>279</v>
      </c>
      <c r="F308" s="387"/>
      <c r="G308" s="387"/>
      <c r="H308" s="387"/>
      <c r="I308" s="387"/>
      <c r="M308"/>
      <c r="N308"/>
      <c r="O308"/>
      <c r="P308"/>
    </row>
    <row r="309" spans="1:16" s="388" customFormat="1">
      <c r="A309" s="387"/>
      <c r="B309" s="387"/>
      <c r="C309" s="387"/>
      <c r="D309" s="387"/>
      <c r="E309" s="469" t="s">
        <v>280</v>
      </c>
      <c r="F309" s="387"/>
      <c r="G309" s="387"/>
      <c r="H309" s="387"/>
      <c r="I309" s="387"/>
      <c r="M309"/>
      <c r="N309"/>
      <c r="O309"/>
      <c r="P309"/>
    </row>
    <row r="312" spans="1:16" s="388" customFormat="1">
      <c r="A312" s="387"/>
      <c r="B312" s="387"/>
      <c r="C312" s="470" t="s">
        <v>281</v>
      </c>
      <c r="D312" s="469"/>
      <c r="E312" s="469"/>
      <c r="F312" s="469"/>
      <c r="G312" s="469"/>
      <c r="H312" s="469"/>
      <c r="I312" s="469"/>
      <c r="M312"/>
      <c r="N312"/>
      <c r="O312"/>
      <c r="P312"/>
    </row>
    <row r="313" spans="1:16" s="388" customFormat="1">
      <c r="A313" s="387"/>
      <c r="B313" s="387"/>
      <c r="C313" s="470" t="s">
        <v>282</v>
      </c>
      <c r="D313" s="469"/>
      <c r="E313" s="469"/>
      <c r="F313" s="469"/>
      <c r="G313" s="469"/>
      <c r="H313" s="469" t="s">
        <v>283</v>
      </c>
      <c r="I313" s="469"/>
      <c r="M313"/>
      <c r="N313"/>
      <c r="O313"/>
      <c r="P313"/>
    </row>
    <row r="314" spans="1:16" s="388" customFormat="1">
      <c r="A314" s="387"/>
      <c r="B314" s="387"/>
      <c r="C314" s="469"/>
      <c r="D314" s="469"/>
      <c r="E314" s="469"/>
      <c r="F314" s="469"/>
      <c r="G314" s="469"/>
      <c r="H314" s="469"/>
      <c r="I314" s="469"/>
      <c r="M314"/>
      <c r="N314"/>
      <c r="O314"/>
      <c r="P314"/>
    </row>
    <row r="315" spans="1:16" s="388" customFormat="1">
      <c r="A315" s="387"/>
      <c r="B315" s="387"/>
      <c r="C315" s="469"/>
      <c r="D315" s="469"/>
      <c r="E315" s="469"/>
      <c r="F315" s="469"/>
      <c r="G315" s="469"/>
      <c r="H315" s="549" t="s">
        <v>284</v>
      </c>
      <c r="I315" s="549"/>
      <c r="M315"/>
      <c r="N315"/>
      <c r="O315"/>
      <c r="P315"/>
    </row>
    <row r="316" spans="1:16" s="388" customFormat="1">
      <c r="A316" s="387"/>
      <c r="B316" s="387"/>
      <c r="C316" s="469"/>
      <c r="D316" s="469"/>
      <c r="E316" s="469"/>
      <c r="F316" s="469"/>
      <c r="G316" s="469"/>
      <c r="H316" s="549" t="s">
        <v>285</v>
      </c>
      <c r="I316" s="549"/>
      <c r="M316"/>
      <c r="N316"/>
      <c r="O316"/>
      <c r="P316"/>
    </row>
    <row r="320" spans="1:16" s="388" customFormat="1">
      <c r="A320" s="387"/>
      <c r="B320" s="387"/>
      <c r="C320" s="387"/>
      <c r="D320" s="387"/>
      <c r="E320" s="387"/>
      <c r="F320" s="387"/>
      <c r="G320" s="387"/>
      <c r="H320" s="387"/>
      <c r="I320" s="387"/>
      <c r="J320" s="470" t="s">
        <v>286</v>
      </c>
      <c r="M320"/>
      <c r="N320"/>
      <c r="O320"/>
      <c r="P320"/>
    </row>
    <row r="321" spans="1:16" s="388" customFormat="1">
      <c r="A321" s="387"/>
      <c r="B321" s="387"/>
      <c r="C321" s="387"/>
      <c r="D321" s="387"/>
      <c r="E321" s="387"/>
      <c r="F321" s="387"/>
      <c r="G321" s="387"/>
      <c r="H321" s="387"/>
      <c r="I321" s="387"/>
      <c r="J321" s="470" t="s">
        <v>287</v>
      </c>
      <c r="M321"/>
      <c r="N321"/>
      <c r="O321"/>
      <c r="P321"/>
    </row>
    <row r="352" spans="10:12">
      <c r="J352" s="471"/>
      <c r="K352" s="471"/>
      <c r="L352" s="471"/>
    </row>
    <row r="367" spans="11:12">
      <c r="K367" s="471"/>
      <c r="L367" s="471"/>
    </row>
    <row r="368" spans="11:12">
      <c r="K368" s="471"/>
      <c r="L368" s="471"/>
    </row>
    <row r="377" spans="10:12">
      <c r="J377" s="471"/>
      <c r="K377" s="471"/>
      <c r="L377" s="471"/>
    </row>
    <row r="495" spans="8:12">
      <c r="H495" s="387">
        <f>1905+23.42+39.22+27.57</f>
        <v>1995.21</v>
      </c>
      <c r="J495" s="471"/>
      <c r="K495" s="471"/>
      <c r="L495" s="471"/>
    </row>
  </sheetData>
  <mergeCells count="129">
    <mergeCell ref="A298:C298"/>
    <mergeCell ref="B299:C299"/>
    <mergeCell ref="H315:I315"/>
    <mergeCell ref="H316:I316"/>
    <mergeCell ref="B146:C146"/>
    <mergeCell ref="B277:C277"/>
    <mergeCell ref="B281:C281"/>
    <mergeCell ref="B285:C285"/>
    <mergeCell ref="B289:C289"/>
    <mergeCell ref="B293:C293"/>
    <mergeCell ref="A296:C296"/>
    <mergeCell ref="B253:C253"/>
    <mergeCell ref="B257:C257"/>
    <mergeCell ref="B261:C261"/>
    <mergeCell ref="B265:C265"/>
    <mergeCell ref="B269:C269"/>
    <mergeCell ref="B273:C273"/>
    <mergeCell ref="B238:C238"/>
    <mergeCell ref="B239:C239"/>
    <mergeCell ref="B243:C243"/>
    <mergeCell ref="B247:C247"/>
    <mergeCell ref="A248:C248"/>
    <mergeCell ref="B249:C249"/>
    <mergeCell ref="B229:C229"/>
    <mergeCell ref="B230:C230"/>
    <mergeCell ref="B231:C231"/>
    <mergeCell ref="A235:C235"/>
    <mergeCell ref="B236:C236"/>
    <mergeCell ref="B237:C237"/>
    <mergeCell ref="A214:C214"/>
    <mergeCell ref="A218:C218"/>
    <mergeCell ref="A223:C223"/>
    <mergeCell ref="A224:C224"/>
    <mergeCell ref="A225:C225"/>
    <mergeCell ref="A228:C228"/>
    <mergeCell ref="B207:C207"/>
    <mergeCell ref="A208:C208"/>
    <mergeCell ref="B210:C210"/>
    <mergeCell ref="B211:C211"/>
    <mergeCell ref="B212:C212"/>
    <mergeCell ref="B213:C213"/>
    <mergeCell ref="A198:C198"/>
    <mergeCell ref="A199:C199"/>
    <mergeCell ref="A200:C200"/>
    <mergeCell ref="A201:C201"/>
    <mergeCell ref="A202:C202"/>
    <mergeCell ref="B206:C206"/>
    <mergeCell ref="B182:C182"/>
    <mergeCell ref="B183:C183"/>
    <mergeCell ref="B191:C191"/>
    <mergeCell ref="B192:C192"/>
    <mergeCell ref="A194:C194"/>
    <mergeCell ref="B196:C196"/>
    <mergeCell ref="A156:C156"/>
    <mergeCell ref="B166:C166"/>
    <mergeCell ref="B169:C169"/>
    <mergeCell ref="B170:C170"/>
    <mergeCell ref="A172:C172"/>
    <mergeCell ref="B179:C179"/>
    <mergeCell ref="B140:C140"/>
    <mergeCell ref="A144:C144"/>
    <mergeCell ref="B145:C145"/>
    <mergeCell ref="A147:C147"/>
    <mergeCell ref="A149:C149"/>
    <mergeCell ref="B150:C150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7" max="16383" man="1"/>
    <brk id="2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F4B9-D7F8-499E-A439-2A9443C0EA3A}">
  <sheetPr>
    <tabColor rgb="FFFF0000"/>
  </sheetPr>
  <dimension ref="A1:P1917"/>
  <sheetViews>
    <sheetView view="pageBreakPreview" zoomScale="136" zoomScaleNormal="75" zoomScaleSheetLayoutView="136" workbookViewId="0">
      <selection activeCell="J887" sqref="J887:M887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288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52" t="s">
        <v>289</v>
      </c>
      <c r="B8" s="552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</row>
    <row r="9" spans="1:14">
      <c r="A9" s="552" t="s">
        <v>290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53"/>
      <c r="J14" s="553"/>
      <c r="K14" s="41"/>
      <c r="L14" s="35" t="s">
        <v>6</v>
      </c>
      <c r="M14" s="554"/>
      <c r="N14" s="554"/>
    </row>
    <row r="15" spans="1:14" ht="15.75" customHeight="1">
      <c r="A15" s="555" t="s">
        <v>7</v>
      </c>
      <c r="B15" s="556"/>
      <c r="C15" s="557"/>
      <c r="D15" s="564" t="s">
        <v>8</v>
      </c>
      <c r="E15" s="567" t="s">
        <v>9</v>
      </c>
      <c r="F15" s="568"/>
      <c r="G15" s="568"/>
      <c r="H15" s="568"/>
      <c r="I15" s="568"/>
      <c r="J15" s="568"/>
      <c r="K15" s="569" t="s">
        <v>10</v>
      </c>
      <c r="L15" s="569"/>
      <c r="M15" s="569"/>
    </row>
    <row r="16" spans="1:14" ht="12.75" customHeight="1">
      <c r="A16" s="558"/>
      <c r="B16" s="559"/>
      <c r="C16" s="560"/>
      <c r="D16" s="565"/>
      <c r="E16" s="570" t="s">
        <v>291</v>
      </c>
      <c r="F16" s="570"/>
      <c r="G16" s="570" t="s">
        <v>12</v>
      </c>
      <c r="H16" s="570"/>
      <c r="I16" s="570"/>
      <c r="J16" s="571"/>
      <c r="K16" s="581">
        <v>2026</v>
      </c>
      <c r="L16" s="582">
        <v>2027</v>
      </c>
      <c r="M16" s="582">
        <v>2028</v>
      </c>
    </row>
    <row r="17" spans="1:14" ht="97.5" customHeight="1">
      <c r="A17" s="561"/>
      <c r="B17" s="562"/>
      <c r="C17" s="563"/>
      <c r="D17" s="566"/>
      <c r="E17" s="42" t="s">
        <v>292</v>
      </c>
      <c r="F17" s="43" t="s">
        <v>293</v>
      </c>
      <c r="G17" s="42" t="s">
        <v>294</v>
      </c>
      <c r="H17" s="42" t="s">
        <v>295</v>
      </c>
      <c r="I17" s="42" t="s">
        <v>296</v>
      </c>
      <c r="J17" s="368" t="s">
        <v>297</v>
      </c>
      <c r="K17" s="581"/>
      <c r="L17" s="582"/>
      <c r="M17" s="582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910190.62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162656.12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83" t="s">
        <v>298</v>
      </c>
      <c r="B19" s="584"/>
      <c r="C19" s="585"/>
      <c r="D19" s="47" t="s">
        <v>299</v>
      </c>
      <c r="E19" s="48">
        <f t="shared" si="0"/>
        <v>910190.62</v>
      </c>
      <c r="F19" s="48">
        <f t="shared" ref="F19:M19" si="3">F35+F160+F188+F619+F634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162656.12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300</v>
      </c>
      <c r="D20" s="52"/>
      <c r="E20" s="234">
        <f>E22+E29+E30+E31</f>
        <v>791870.29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145266.79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78" t="s">
        <v>301</v>
      </c>
      <c r="B21" s="579"/>
      <c r="C21" s="580"/>
      <c r="D21" s="370"/>
      <c r="E21" s="371">
        <f t="shared" si="0"/>
        <v>759649.5</v>
      </c>
      <c r="F21" s="371">
        <f>F39+F208+F347+F493+F642</f>
        <v>9309.32</v>
      </c>
      <c r="G21" s="371">
        <f t="shared" ref="G21:M24" si="5">G39+G163+G208+G347+G493+G642+G767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144676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72" t="s">
        <v>302</v>
      </c>
      <c r="C22" s="573"/>
      <c r="D22" s="54"/>
      <c r="E22" s="235">
        <f t="shared" si="0"/>
        <v>760497.29</v>
      </c>
      <c r="F22" s="57">
        <f>F40+F209+F348+F494+F643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145266.79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72" t="s">
        <v>303</v>
      </c>
      <c r="C23" s="573"/>
      <c r="D23" s="54" t="s">
        <v>304</v>
      </c>
      <c r="E23" s="235">
        <f t="shared" si="0"/>
        <v>527567.16</v>
      </c>
      <c r="F23" s="57">
        <f>F41+F210+F349+F495+F644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90445.16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72" t="s">
        <v>305</v>
      </c>
      <c r="C24" s="573"/>
      <c r="D24" s="54" t="s">
        <v>306</v>
      </c>
      <c r="E24" s="235">
        <f t="shared" si="0"/>
        <v>231843.13</v>
      </c>
      <c r="F24" s="57">
        <f>F42+F211+F350+F496+F645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54587.630000000005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72" t="s">
        <v>307</v>
      </c>
      <c r="C25" s="573"/>
      <c r="D25" s="54"/>
      <c r="E25" s="235">
        <f t="shared" si="0"/>
        <v>0</v>
      </c>
      <c r="F25" s="57">
        <f>F72+F241+F380+F526</f>
        <v>0</v>
      </c>
      <c r="G25" s="57">
        <f>G800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74" t="s">
        <v>308</v>
      </c>
      <c r="C26" s="575"/>
      <c r="D26" s="54" t="s">
        <v>309</v>
      </c>
      <c r="E26" s="235">
        <f t="shared" si="0"/>
        <v>1087</v>
      </c>
      <c r="F26" s="57"/>
      <c r="G26" s="57">
        <f>G248+G387+G533+G682+G807+G79+G167</f>
        <v>294</v>
      </c>
      <c r="H26" s="57">
        <f>H248+H387+H533+H682+H807+H79+H167</f>
        <v>322</v>
      </c>
      <c r="I26" s="57">
        <f>I248+I387+I533+I682+I807+I79+I167</f>
        <v>237</v>
      </c>
      <c r="J26" s="57">
        <f>J248+J387+J533+J682+J807+J79+J167</f>
        <v>234</v>
      </c>
      <c r="K26" s="57">
        <f>K248+K387+K533+K682+K807+K79</f>
        <v>1022</v>
      </c>
      <c r="L26" s="57">
        <f>L248+L387+L533+L682+L807+L79</f>
        <v>1022</v>
      </c>
      <c r="M26" s="57">
        <f>M248+M387+M533+M682+M807+M79</f>
        <v>1022</v>
      </c>
      <c r="N26" s="24"/>
    </row>
    <row r="27" spans="1:14" s="15" customFormat="1" ht="27.75" customHeight="1">
      <c r="A27" s="53"/>
      <c r="B27" s="576" t="s">
        <v>310</v>
      </c>
      <c r="C27" s="577"/>
      <c r="D27" s="54" t="s">
        <v>311</v>
      </c>
      <c r="E27" s="235">
        <f t="shared" si="0"/>
        <v>-847.79</v>
      </c>
      <c r="F27" s="57">
        <f>F97+F267+F335+F406+F471+F552+F609+F700+F756</f>
        <v>0</v>
      </c>
      <c r="G27" s="57">
        <f>G97+G267+G335+G406+G471+G552+G609+G700+G756</f>
        <v>0</v>
      </c>
      <c r="H27" s="57">
        <f>H97+H267+H335+H406+H471+H552+H609+H700+H756</f>
        <v>-197</v>
      </c>
      <c r="I27" s="57">
        <f>I97+I267+I335+I406+I471+I552+I609+I700+I756+I826</f>
        <v>-60</v>
      </c>
      <c r="J27" s="57">
        <f>J97+J169+J267+J335+J406+J471+J552+J609+J700+J756+J826</f>
        <v>-590.79</v>
      </c>
      <c r="K27" s="55">
        <f>K97+K267+K335+K406+K471+K552+K609+K700+K756</f>
        <v>0</v>
      </c>
      <c r="L27" s="55">
        <f>L97+L267+L335+L406+L471+L552+L609+L700+L756</f>
        <v>0</v>
      </c>
      <c r="M27" s="55">
        <f>M97+M267+M335+M406+M471+M552+M609+M700+M756</f>
        <v>0</v>
      </c>
      <c r="N27" s="24"/>
    </row>
    <row r="28" spans="1:14" s="15" customFormat="1" ht="32.25" customHeight="1">
      <c r="A28" s="578" t="s">
        <v>312</v>
      </c>
      <c r="B28" s="579"/>
      <c r="C28" s="580"/>
      <c r="D28" s="370"/>
      <c r="E28" s="371">
        <f t="shared" si="0"/>
        <v>150541.12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17980.12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76" t="s">
        <v>313</v>
      </c>
      <c r="C29" s="577"/>
      <c r="D29" s="54" t="s">
        <v>314</v>
      </c>
      <c r="E29" s="235">
        <f t="shared" si="0"/>
        <v>21103</v>
      </c>
      <c r="F29" s="57">
        <v>0</v>
      </c>
      <c r="G29" s="57">
        <f t="shared" ref="G29:M29" si="8">G434</f>
        <v>0</v>
      </c>
      <c r="H29" s="57">
        <f t="shared" si="8"/>
        <v>0</v>
      </c>
      <c r="I29" s="57">
        <f>I434+I281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76" t="s">
        <v>315</v>
      </c>
      <c r="C30" s="577"/>
      <c r="D30" s="54" t="s">
        <v>316</v>
      </c>
      <c r="E30" s="235">
        <f t="shared" ref="E30:M30" si="9">E284+E452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76" t="s">
        <v>317</v>
      </c>
      <c r="C31" s="577"/>
      <c r="D31" s="54" t="s">
        <v>318</v>
      </c>
      <c r="E31" s="235">
        <f>E316</f>
        <v>10270</v>
      </c>
      <c r="F31" s="369">
        <f t="shared" ref="F31:M31" si="10">F316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72" t="s">
        <v>319</v>
      </c>
      <c r="C32" s="573"/>
      <c r="D32" s="54" t="s">
        <v>320</v>
      </c>
      <c r="E32" s="235">
        <f t="shared" si="0"/>
        <v>119168.12</v>
      </c>
      <c r="F32" s="57">
        <f>F138+F320+F456+F594+F741</f>
        <v>11.69</v>
      </c>
      <c r="G32" s="57">
        <f t="shared" ref="G32:M32" si="11">G138+G320+G456+G594+G741+G867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17980.12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72" t="s">
        <v>321</v>
      </c>
      <c r="C33" s="573"/>
      <c r="D33" s="54"/>
      <c r="E33" s="235">
        <f t="shared" si="0"/>
        <v>119168.12</v>
      </c>
      <c r="F33" s="57">
        <f>F139+F321+F457+F595+F742</f>
        <v>11.69</v>
      </c>
      <c r="G33" s="57">
        <f>G139+G321+G457+G595+G742+G868</f>
        <v>101865</v>
      </c>
      <c r="H33" s="57">
        <f>H139+H321+H457+H595+H742+H868</f>
        <v>1302</v>
      </c>
      <c r="I33" s="57">
        <f>I139+I321+I457+I595+I742+I868</f>
        <v>-1979</v>
      </c>
      <c r="J33" s="236">
        <f>J139+J321+J457+J595+J742+J868</f>
        <v>17980.12</v>
      </c>
      <c r="K33" s="55">
        <f>K139+K321+K457+K594+K742+K868</f>
        <v>0</v>
      </c>
      <c r="L33" s="55">
        <f>L139+L321+L457+L594+L742+L868</f>
        <v>0</v>
      </c>
      <c r="M33" s="55">
        <f>M139+M321+M457+M594+M742+M868</f>
        <v>0</v>
      </c>
      <c r="N33" s="24"/>
    </row>
    <row r="34" spans="1:14" s="15" customFormat="1" ht="20.25" customHeight="1">
      <c r="A34" s="53"/>
      <c r="B34" s="598" t="s">
        <v>322</v>
      </c>
      <c r="C34" s="599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86" t="s">
        <v>323</v>
      </c>
      <c r="B35" s="587"/>
      <c r="C35" s="588"/>
      <c r="D35" s="59" t="s">
        <v>299</v>
      </c>
      <c r="E35" s="314">
        <f>G35+H35+I35+J35</f>
        <v>3181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521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89" t="s">
        <v>324</v>
      </c>
      <c r="B36" s="590"/>
      <c r="C36" s="591"/>
      <c r="D36" s="60" t="s">
        <v>325</v>
      </c>
      <c r="E36" s="156">
        <f>G36+H36+I36+J36</f>
        <v>3181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521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326</v>
      </c>
      <c r="C37" s="62"/>
      <c r="D37" s="63"/>
      <c r="E37" s="238">
        <f>G37+H37+I37+J37</f>
        <v>3181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521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705" t="s">
        <v>327</v>
      </c>
      <c r="C38" s="706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301</v>
      </c>
      <c r="C39" s="62"/>
      <c r="D39" s="64"/>
      <c r="E39" s="238">
        <f t="shared" ref="E39:E77" si="15">G39+H39+I39+J39</f>
        <v>3179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521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328</v>
      </c>
      <c r="C40" s="67"/>
      <c r="D40" s="68" t="s">
        <v>329</v>
      </c>
      <c r="E40" s="231">
        <f t="shared" si="15"/>
        <v>3179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521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330</v>
      </c>
      <c r="D41" s="70" t="s">
        <v>304</v>
      </c>
      <c r="E41" s="231">
        <f t="shared" si="15"/>
        <v>2770</v>
      </c>
      <c r="F41" s="232"/>
      <c r="G41" s="232">
        <v>800</v>
      </c>
      <c r="H41" s="232">
        <v>775</v>
      </c>
      <c r="I41" s="232">
        <v>775</v>
      </c>
      <c r="J41" s="244">
        <f>750-330</f>
        <v>420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331</v>
      </c>
      <c r="D42" s="72" t="s">
        <v>306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332</v>
      </c>
      <c r="C43" s="69"/>
      <c r="D43" s="72" t="s">
        <v>333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334</v>
      </c>
      <c r="C44" s="69"/>
      <c r="D44" s="72" t="s">
        <v>335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336</v>
      </c>
      <c r="C45" s="77"/>
      <c r="D45" s="78" t="s">
        <v>337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338</v>
      </c>
      <c r="C46" s="79"/>
      <c r="D46" s="72" t="s">
        <v>339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340</v>
      </c>
      <c r="C48" s="79"/>
      <c r="D48" s="72" t="s">
        <v>341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342</v>
      </c>
      <c r="D49" s="72" t="s">
        <v>343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344</v>
      </c>
      <c r="D50" s="81" t="s">
        <v>345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346</v>
      </c>
      <c r="D51" s="68" t="s">
        <v>347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348</v>
      </c>
      <c r="C52" s="82"/>
      <c r="D52" s="44" t="s">
        <v>349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350</v>
      </c>
      <c r="C53" s="83"/>
      <c r="D53" s="44" t="s">
        <v>351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352</v>
      </c>
      <c r="D54" s="44" t="s">
        <v>353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92" t="s">
        <v>354</v>
      </c>
      <c r="C55" s="593"/>
      <c r="D55" s="78" t="s">
        <v>355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356</v>
      </c>
      <c r="D56" s="78" t="s">
        <v>357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358</v>
      </c>
      <c r="D57" s="68" t="s">
        <v>359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360</v>
      </c>
      <c r="D58" s="78" t="s">
        <v>361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362</v>
      </c>
      <c r="D59" s="72" t="s">
        <v>363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364</v>
      </c>
      <c r="D60" s="72" t="s">
        <v>365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366</v>
      </c>
      <c r="D61" s="72" t="s">
        <v>367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368</v>
      </c>
      <c r="D62" s="72" t="s">
        <v>369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370</v>
      </c>
      <c r="D63" s="72" t="s">
        <v>371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372</v>
      </c>
      <c r="D64" s="72" t="s">
        <v>373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374</v>
      </c>
      <c r="D65" s="72" t="s">
        <v>375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376</v>
      </c>
      <c r="D66" s="87" t="s">
        <v>377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378</v>
      </c>
      <c r="C67" s="79" t="s">
        <v>379</v>
      </c>
      <c r="D67" s="72" t="s">
        <v>380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381</v>
      </c>
      <c r="D68" s="72" t="s">
        <v>382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383</v>
      </c>
      <c r="C69" s="89"/>
      <c r="D69" s="70" t="s">
        <v>384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385</v>
      </c>
      <c r="D70" s="70" t="s">
        <v>386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387</v>
      </c>
      <c r="D71" s="68" t="s">
        <v>388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389</v>
      </c>
      <c r="C72" s="76"/>
      <c r="D72" s="78" t="s">
        <v>390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391</v>
      </c>
      <c r="C73" s="69"/>
      <c r="D73" s="72" t="s">
        <v>392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393</v>
      </c>
      <c r="D74" s="72" t="s">
        <v>394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395</v>
      </c>
      <c r="D75" s="78" t="s">
        <v>396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397</v>
      </c>
      <c r="D76" s="78" t="s">
        <v>398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399</v>
      </c>
      <c r="D77" s="72" t="s">
        <v>400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401</v>
      </c>
      <c r="C79" s="92"/>
      <c r="D79" s="72" t="s">
        <v>309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402</v>
      </c>
      <c r="C80" s="92"/>
      <c r="D80" s="72" t="s">
        <v>403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404</v>
      </c>
      <c r="C81" s="92"/>
      <c r="D81" s="93" t="s">
        <v>405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406</v>
      </c>
      <c r="C82" s="162"/>
      <c r="D82" s="70" t="s">
        <v>407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408</v>
      </c>
      <c r="C83" s="80"/>
      <c r="D83" s="72" t="s">
        <v>409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410</v>
      </c>
      <c r="C84" s="80"/>
      <c r="D84" s="72" t="s">
        <v>411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412</v>
      </c>
      <c r="C85" s="163"/>
      <c r="D85" s="72" t="s">
        <v>413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414</v>
      </c>
      <c r="C86" s="163"/>
      <c r="D86" s="72" t="s">
        <v>415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416</v>
      </c>
      <c r="C87" s="80"/>
      <c r="D87" s="72" t="s">
        <v>417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418</v>
      </c>
      <c r="C88" s="80"/>
      <c r="D88" s="72" t="s">
        <v>419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420</v>
      </c>
      <c r="C89" s="80"/>
      <c r="D89" s="72" t="s">
        <v>421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422</v>
      </c>
      <c r="C90" s="80"/>
      <c r="D90" s="72" t="s">
        <v>423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424</v>
      </c>
      <c r="D91" s="72" t="s">
        <v>425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426</v>
      </c>
      <c r="C92" s="98"/>
      <c r="D92" s="72" t="s">
        <v>427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428</v>
      </c>
      <c r="C94" s="100"/>
      <c r="D94" s="78" t="s">
        <v>429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430</v>
      </c>
      <c r="C95" s="77"/>
      <c r="D95" s="78" t="s">
        <v>431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432</v>
      </c>
      <c r="C96" s="79"/>
      <c r="D96" s="72" t="s">
        <v>433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434</v>
      </c>
      <c r="C97" s="80"/>
      <c r="D97" s="72" t="s">
        <v>435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94" t="s">
        <v>436</v>
      </c>
      <c r="C98" s="595"/>
      <c r="D98" s="72" t="s">
        <v>437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96" t="s">
        <v>312</v>
      </c>
      <c r="B99" s="597"/>
      <c r="C99" s="597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610" t="s">
        <v>438</v>
      </c>
      <c r="C100" s="611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439</v>
      </c>
      <c r="C101" s="94"/>
      <c r="D101" s="68" t="s">
        <v>440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441</v>
      </c>
      <c r="C102" s="80"/>
      <c r="D102" s="78" t="s">
        <v>442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443</v>
      </c>
      <c r="D103" s="68" t="s">
        <v>444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445</v>
      </c>
      <c r="D104" s="104" t="s">
        <v>446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447</v>
      </c>
      <c r="D105" s="104" t="s">
        <v>448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449</v>
      </c>
      <c r="D106" s="68" t="s">
        <v>450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451</v>
      </c>
      <c r="D107" s="93" t="s">
        <v>452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453</v>
      </c>
      <c r="D108" s="108" t="s">
        <v>454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455</v>
      </c>
      <c r="D109" s="111" t="s">
        <v>456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457</v>
      </c>
      <c r="D110" s="114" t="s">
        <v>458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459</v>
      </c>
      <c r="C112" s="76"/>
      <c r="D112" s="78" t="s">
        <v>460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461</v>
      </c>
      <c r="C113" s="80"/>
      <c r="D113" s="72" t="s">
        <v>380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462</v>
      </c>
      <c r="D114" s="120" t="s">
        <v>463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464</v>
      </c>
      <c r="D115" s="120" t="s">
        <v>465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466</v>
      </c>
      <c r="D116" s="120" t="s">
        <v>467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468</v>
      </c>
      <c r="D117" s="72" t="s">
        <v>469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470</v>
      </c>
      <c r="D118" s="72" t="s">
        <v>471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472</v>
      </c>
      <c r="D119" s="72" t="s">
        <v>473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474</v>
      </c>
      <c r="D120" s="72" t="s">
        <v>475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476</v>
      </c>
      <c r="D122" s="72" t="s">
        <v>477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478</v>
      </c>
      <c r="D123" s="72" t="s">
        <v>479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480</v>
      </c>
      <c r="C125" s="69"/>
      <c r="D125" s="72" t="s">
        <v>314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481</v>
      </c>
      <c r="C126" s="69"/>
      <c r="D126" s="72" t="s">
        <v>482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483</v>
      </c>
      <c r="C127" s="80"/>
      <c r="D127" s="72" t="s">
        <v>484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485</v>
      </c>
      <c r="C128" s="69"/>
      <c r="D128" s="72" t="s">
        <v>486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487</v>
      </c>
      <c r="C129" s="71"/>
      <c r="D129" s="72" t="s">
        <v>488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489</v>
      </c>
      <c r="C130" s="357"/>
      <c r="D130" s="72" t="s">
        <v>490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491</v>
      </c>
      <c r="C131" s="80"/>
      <c r="D131" s="78" t="s">
        <v>492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493</v>
      </c>
      <c r="C132" s="69"/>
      <c r="D132" s="72" t="s">
        <v>494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495</v>
      </c>
      <c r="C133" s="69"/>
      <c r="D133" s="72" t="s">
        <v>496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497</v>
      </c>
      <c r="C134" s="77"/>
      <c r="D134" s="78" t="s">
        <v>498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499</v>
      </c>
      <c r="C135" s="69"/>
      <c r="D135" s="72" t="s">
        <v>500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501</v>
      </c>
      <c r="C136" s="77"/>
      <c r="D136" s="78" t="s">
        <v>502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503</v>
      </c>
      <c r="C138" s="77"/>
      <c r="D138" s="78" t="s">
        <v>320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504</v>
      </c>
      <c r="C139" s="69"/>
      <c r="D139" s="72" t="s">
        <v>505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506</v>
      </c>
      <c r="C140" s="69"/>
      <c r="D140" s="72" t="s">
        <v>507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508</v>
      </c>
      <c r="D141" s="72" t="s">
        <v>509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510</v>
      </c>
      <c r="D142" s="72" t="s">
        <v>511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512</v>
      </c>
      <c r="D143" s="72" t="s">
        <v>513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514</v>
      </c>
      <c r="D144" s="72" t="s">
        <v>515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516</v>
      </c>
      <c r="C145" s="80"/>
      <c r="D145" s="72" t="s">
        <v>517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518</v>
      </c>
      <c r="D146" s="72" t="s">
        <v>519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520</v>
      </c>
      <c r="C147" s="80"/>
      <c r="D147" s="72" t="s">
        <v>521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522</v>
      </c>
      <c r="C149" s="80"/>
      <c r="D149" s="72" t="s">
        <v>523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524</v>
      </c>
      <c r="C150" s="167"/>
      <c r="D150" s="72" t="s">
        <v>525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526</v>
      </c>
      <c r="D151" s="72" t="s">
        <v>527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528</v>
      </c>
      <c r="C153" s="80"/>
      <c r="D153" s="72" t="s">
        <v>435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436</v>
      </c>
      <c r="C154" s="80"/>
      <c r="D154" s="72" t="s">
        <v>437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529</v>
      </c>
      <c r="B155" s="125"/>
      <c r="C155" s="125"/>
      <c r="D155" s="126"/>
      <c r="E155" s="231">
        <f>E156</f>
        <v>3181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521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612" t="s">
        <v>530</v>
      </c>
      <c r="C156" s="613"/>
      <c r="D156" s="129" t="s">
        <v>531</v>
      </c>
      <c r="E156" s="231">
        <f>G156+H156+I156+J156</f>
        <v>3181</v>
      </c>
      <c r="F156" s="247"/>
      <c r="G156" s="247">
        <v>906</v>
      </c>
      <c r="H156" s="247">
        <v>878</v>
      </c>
      <c r="I156" s="247">
        <v>876</v>
      </c>
      <c r="J156" s="244">
        <f>851-330</f>
        <v>521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14" t="s">
        <v>532</v>
      </c>
      <c r="C157" s="615"/>
      <c r="D157" s="129" t="s">
        <v>533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534</v>
      </c>
      <c r="B158" s="131"/>
      <c r="C158" s="131"/>
      <c r="D158" s="123" t="s">
        <v>535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16" t="s">
        <v>536</v>
      </c>
      <c r="B160" s="617"/>
      <c r="C160" s="618"/>
      <c r="D160" s="269" t="s">
        <v>537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89" t="s">
        <v>538</v>
      </c>
      <c r="B161" s="590"/>
      <c r="C161" s="591"/>
      <c r="D161" s="60" t="s">
        <v>539</v>
      </c>
      <c r="E161" s="156">
        <f>E183</f>
        <v>26166</v>
      </c>
      <c r="F161" s="156">
        <f t="shared" ref="F161:M161" si="46">F184+F187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19" t="s">
        <v>326</v>
      </c>
      <c r="C162" s="620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5719.9999999999991</v>
      </c>
      <c r="K162" s="73">
        <f>K163+K172</f>
        <v>28035</v>
      </c>
      <c r="L162" s="73">
        <f t="shared" ref="L162:M162" si="48">L163+L172</f>
        <v>29995</v>
      </c>
      <c r="M162" s="73">
        <f t="shared" si="48"/>
        <v>31955</v>
      </c>
    </row>
    <row r="163" spans="1:13" ht="16.5" customHeight="1">
      <c r="A163" s="132"/>
      <c r="B163" s="600" t="s">
        <v>301</v>
      </c>
      <c r="C163" s="601"/>
      <c r="D163" s="133"/>
      <c r="E163" s="231">
        <f>G163+H163+I163+J163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>J164+J169</f>
        <v>5719.9999999999991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602" t="s">
        <v>540</v>
      </c>
      <c r="C164" s="603"/>
      <c r="D164" s="68" t="s">
        <v>329</v>
      </c>
      <c r="E164" s="231">
        <f>E165+E166+E167</f>
        <v>26317.559999999998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5871.5599999999995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330</v>
      </c>
      <c r="D165" s="70" t="s">
        <v>304</v>
      </c>
      <c r="E165" s="231">
        <f>G165+H165+I165+J165</f>
        <v>24924.559999999998</v>
      </c>
      <c r="F165" s="247"/>
      <c r="G165" s="247">
        <v>7187</v>
      </c>
      <c r="H165" s="247">
        <f>5952+300</f>
        <v>6252</v>
      </c>
      <c r="I165" s="247">
        <v>5833</v>
      </c>
      <c r="J165" s="244">
        <f>5501+92.16+59.4</f>
        <v>5652.5599999999995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331</v>
      </c>
      <c r="D166" s="72" t="s">
        <v>306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41.25" customHeight="1">
      <c r="A167" s="132"/>
      <c r="B167" s="604" t="s">
        <v>401</v>
      </c>
      <c r="C167" s="605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541</v>
      </c>
      <c r="D168" s="129" t="s">
        <v>542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38.25" customHeight="1">
      <c r="A169" s="132"/>
      <c r="B169" s="606" t="s">
        <v>528</v>
      </c>
      <c r="C169" s="607"/>
      <c r="D169" s="473">
        <v>85</v>
      </c>
      <c r="E169" s="231">
        <f t="shared" ref="E169:E171" si="54">G169+H169+I169+J169</f>
        <v>-151.56</v>
      </c>
      <c r="F169" s="475"/>
      <c r="G169" s="475"/>
      <c r="H169" s="475"/>
      <c r="I169" s="475"/>
      <c r="J169" s="476">
        <f>J170</f>
        <v>-151.56</v>
      </c>
      <c r="K169" s="477"/>
      <c r="L169" s="477"/>
      <c r="M169" s="477"/>
    </row>
    <row r="170" spans="1:13" ht="27" customHeight="1">
      <c r="A170" s="132"/>
      <c r="B170" s="602" t="s">
        <v>436</v>
      </c>
      <c r="C170" s="603"/>
      <c r="D170" s="129" t="s">
        <v>437</v>
      </c>
      <c r="E170" s="231">
        <f t="shared" si="54"/>
        <v>-151.56</v>
      </c>
      <c r="F170" s="247"/>
      <c r="G170" s="247"/>
      <c r="H170" s="247"/>
      <c r="I170" s="247"/>
      <c r="J170" s="244">
        <f>J171</f>
        <v>-151.56</v>
      </c>
      <c r="K170" s="73"/>
      <c r="L170" s="73"/>
      <c r="M170" s="73"/>
    </row>
    <row r="171" spans="1:13" ht="38.25" customHeight="1">
      <c r="A171" s="132"/>
      <c r="B171" s="608" t="s">
        <v>543</v>
      </c>
      <c r="C171" s="609"/>
      <c r="D171" s="129" t="s">
        <v>544</v>
      </c>
      <c r="E171" s="231">
        <f t="shared" si="54"/>
        <v>-151.56</v>
      </c>
      <c r="F171" s="247"/>
      <c r="G171" s="247"/>
      <c r="H171" s="247"/>
      <c r="I171" s="247"/>
      <c r="J171" s="244">
        <f>-92.16-59.4</f>
        <v>-151.56</v>
      </c>
      <c r="K171" s="73"/>
      <c r="L171" s="73"/>
      <c r="M171" s="73"/>
    </row>
    <row r="172" spans="1:13" ht="18" customHeight="1">
      <c r="A172" s="132"/>
      <c r="B172" s="361"/>
      <c r="C172" s="362" t="s">
        <v>312</v>
      </c>
      <c r="D172" s="133"/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9.5" customHeight="1">
      <c r="A173" s="132"/>
      <c r="B173" s="602" t="s">
        <v>503</v>
      </c>
      <c r="C173" s="603"/>
      <c r="D173" s="72" t="s">
        <v>320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.75" customHeight="1">
      <c r="A174" s="132"/>
      <c r="B174" s="602" t="s">
        <v>545</v>
      </c>
      <c r="C174" s="603"/>
      <c r="D174" s="72" t="s">
        <v>505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4" customHeight="1">
      <c r="A175" s="132"/>
      <c r="B175" s="602" t="s">
        <v>546</v>
      </c>
      <c r="C175" s="603"/>
      <c r="D175" s="72" t="s">
        <v>507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8.75" customHeight="1">
      <c r="A176" s="132"/>
      <c r="B176" s="352"/>
      <c r="C176" s="353" t="s">
        <v>508</v>
      </c>
      <c r="D176" s="72" t="s">
        <v>509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27" customHeight="1">
      <c r="A177" s="132"/>
      <c r="B177" s="352"/>
      <c r="C177" s="353" t="s">
        <v>510</v>
      </c>
      <c r="D177" s="72" t="s">
        <v>511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27.75" customHeight="1">
      <c r="A178" s="132"/>
      <c r="B178" s="361"/>
      <c r="C178" s="353" t="s">
        <v>512</v>
      </c>
      <c r="D178" s="72" t="s">
        <v>513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7.25" customHeight="1">
      <c r="A179" s="132"/>
      <c r="B179" s="361"/>
      <c r="C179" s="353" t="s">
        <v>547</v>
      </c>
      <c r="D179" s="72" t="s">
        <v>515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" customHeight="1">
      <c r="A180" s="132"/>
      <c r="B180" s="361"/>
      <c r="C180" s="353" t="s">
        <v>516</v>
      </c>
      <c r="D180" s="72" t="s">
        <v>517</v>
      </c>
      <c r="E180" s="231"/>
      <c r="F180" s="247"/>
      <c r="G180" s="247"/>
      <c r="H180" s="247"/>
      <c r="I180" s="247"/>
      <c r="J180" s="244"/>
      <c r="K180" s="73"/>
      <c r="L180" s="73"/>
      <c r="M180" s="73"/>
    </row>
    <row r="181" spans="1:14" ht="18.75" customHeight="1">
      <c r="A181" s="132"/>
      <c r="B181" s="361"/>
      <c r="C181" s="353" t="s">
        <v>518</v>
      </c>
      <c r="D181" s="72" t="s">
        <v>519</v>
      </c>
      <c r="E181" s="231"/>
      <c r="F181" s="247"/>
      <c r="G181" s="247"/>
      <c r="H181" s="247"/>
      <c r="I181" s="247"/>
      <c r="J181" s="244"/>
      <c r="K181" s="73"/>
      <c r="L181" s="73"/>
      <c r="M181" s="73"/>
    </row>
    <row r="182" spans="1:14" ht="16.5" customHeight="1">
      <c r="A182" s="132"/>
      <c r="B182" s="361"/>
      <c r="C182" s="353" t="s">
        <v>520</v>
      </c>
      <c r="D182" s="72" t="s">
        <v>521</v>
      </c>
      <c r="E182" s="231"/>
      <c r="F182" s="247"/>
      <c r="G182" s="247"/>
      <c r="H182" s="247"/>
      <c r="I182" s="247"/>
      <c r="J182" s="244"/>
      <c r="K182" s="73"/>
      <c r="L182" s="73"/>
      <c r="M182" s="73"/>
    </row>
    <row r="183" spans="1:14" ht="18.75" customHeight="1">
      <c r="A183" s="125" t="s">
        <v>529</v>
      </c>
      <c r="B183" s="268"/>
      <c r="C183" s="268"/>
      <c r="D183" s="126"/>
      <c r="E183" s="231">
        <f>E184+E186+E187</f>
        <v>26166</v>
      </c>
      <c r="F183" s="231">
        <f t="shared" ref="F183:J183" si="55">F184+F186+F187</f>
        <v>0</v>
      </c>
      <c r="G183" s="231">
        <f t="shared" si="55"/>
        <v>7754</v>
      </c>
      <c r="H183" s="231">
        <f t="shared" si="55"/>
        <v>6579</v>
      </c>
      <c r="I183" s="231">
        <f t="shared" si="55"/>
        <v>6113</v>
      </c>
      <c r="J183" s="231">
        <f t="shared" si="55"/>
        <v>5720</v>
      </c>
      <c r="K183" s="73">
        <f>K184+K187</f>
        <v>28035</v>
      </c>
      <c r="L183" s="73">
        <f t="shared" ref="L183:M183" si="56">L184+L187</f>
        <v>29995</v>
      </c>
      <c r="M183" s="73">
        <f t="shared" si="56"/>
        <v>31955</v>
      </c>
    </row>
    <row r="184" spans="1:14" ht="14.25" customHeight="1">
      <c r="A184" s="128"/>
      <c r="B184" s="134" t="s">
        <v>548</v>
      </c>
      <c r="C184" s="128"/>
      <c r="D184" s="126" t="s">
        <v>549</v>
      </c>
      <c r="E184" s="231">
        <f>G184+H184+I184+J184</f>
        <v>0</v>
      </c>
      <c r="F184" s="247">
        <f t="shared" ref="F184:M184" si="57">F185</f>
        <v>0</v>
      </c>
      <c r="G184" s="247">
        <f t="shared" si="57"/>
        <v>0</v>
      </c>
      <c r="H184" s="247">
        <f t="shared" si="57"/>
        <v>0</v>
      </c>
      <c r="I184" s="247">
        <f t="shared" si="57"/>
        <v>0</v>
      </c>
      <c r="J184" s="244">
        <f t="shared" si="57"/>
        <v>0</v>
      </c>
      <c r="K184" s="73">
        <f t="shared" si="57"/>
        <v>0</v>
      </c>
      <c r="L184" s="73">
        <f t="shared" si="57"/>
        <v>0</v>
      </c>
      <c r="M184" s="73">
        <f t="shared" si="57"/>
        <v>0</v>
      </c>
    </row>
    <row r="185" spans="1:14" ht="14.25" customHeight="1">
      <c r="A185" s="128"/>
      <c r="B185" s="134"/>
      <c r="C185" s="135" t="s">
        <v>550</v>
      </c>
      <c r="D185" s="136" t="s">
        <v>551</v>
      </c>
      <c r="E185" s="231">
        <f>G185+H185+I185+J185</f>
        <v>0</v>
      </c>
      <c r="F185" s="247"/>
      <c r="G185" s="247"/>
      <c r="H185" s="247"/>
      <c r="I185" s="247"/>
      <c r="J185" s="244"/>
      <c r="K185" s="73"/>
      <c r="L185" s="74"/>
      <c r="M185" s="74"/>
    </row>
    <row r="186" spans="1:14" ht="14.25" customHeight="1">
      <c r="A186" s="128"/>
      <c r="B186" s="629" t="s">
        <v>552</v>
      </c>
      <c r="C186" s="630"/>
      <c r="D186" s="126" t="s">
        <v>553</v>
      </c>
      <c r="E186" s="231"/>
      <c r="F186" s="247"/>
      <c r="G186" s="247"/>
      <c r="H186" s="247"/>
      <c r="I186" s="247"/>
      <c r="J186" s="244"/>
      <c r="K186" s="73"/>
      <c r="L186" s="74"/>
      <c r="M186" s="74"/>
    </row>
    <row r="187" spans="1:14" ht="27.75" customHeight="1">
      <c r="A187" s="128"/>
      <c r="B187" s="631" t="s">
        <v>554</v>
      </c>
      <c r="C187" s="632"/>
      <c r="D187" s="126" t="s">
        <v>555</v>
      </c>
      <c r="E187" s="231">
        <f>G187+H187+I187+J187</f>
        <v>26166</v>
      </c>
      <c r="F187" s="247"/>
      <c r="G187" s="247">
        <v>7754</v>
      </c>
      <c r="H187" s="247">
        <f>6279+300</f>
        <v>6579</v>
      </c>
      <c r="I187" s="247">
        <v>6113</v>
      </c>
      <c r="J187" s="244">
        <v>5720</v>
      </c>
      <c r="K187" s="73">
        <v>28035</v>
      </c>
      <c r="L187" s="74">
        <v>29995</v>
      </c>
      <c r="M187" s="74">
        <v>31955</v>
      </c>
    </row>
    <row r="188" spans="1:14" s="3" customFormat="1" ht="50.25" customHeight="1">
      <c r="A188" s="586" t="s">
        <v>556</v>
      </c>
      <c r="B188" s="587"/>
      <c r="C188" s="588"/>
      <c r="D188" s="269" t="s">
        <v>557</v>
      </c>
      <c r="E188" s="314">
        <f>G188+H188+I188+J188</f>
        <v>880843.62</v>
      </c>
      <c r="F188" s="310">
        <f t="shared" ref="F188:M188" si="58">F189+F205+F344+F490</f>
        <v>9361.4699999999993</v>
      </c>
      <c r="G188" s="310">
        <f t="shared" si="58"/>
        <v>335092</v>
      </c>
      <c r="H188" s="310">
        <f t="shared" si="58"/>
        <v>197725.5</v>
      </c>
      <c r="I188" s="310">
        <f t="shared" si="58"/>
        <v>191611</v>
      </c>
      <c r="J188" s="312">
        <f t="shared" si="58"/>
        <v>156415.12</v>
      </c>
      <c r="K188" s="312">
        <f t="shared" si="58"/>
        <v>757458</v>
      </c>
      <c r="L188" s="312">
        <f t="shared" si="58"/>
        <v>756767</v>
      </c>
      <c r="M188" s="312">
        <f t="shared" si="58"/>
        <v>762073</v>
      </c>
      <c r="N188" s="24"/>
    </row>
    <row r="189" spans="1:14" s="3" customFormat="1" ht="40.5" customHeight="1">
      <c r="A189" s="621" t="s">
        <v>558</v>
      </c>
      <c r="B189" s="622"/>
      <c r="C189" s="623"/>
      <c r="D189" s="270" t="s">
        <v>559</v>
      </c>
      <c r="E189" s="271">
        <f>G189+H189+I189+J189</f>
        <v>0</v>
      </c>
      <c r="F189" s="272">
        <f t="shared" ref="F189:M189" si="59">F191+F194+F198+F199+F201+F204</f>
        <v>0</v>
      </c>
      <c r="G189" s="272">
        <f t="shared" si="59"/>
        <v>0</v>
      </c>
      <c r="H189" s="272">
        <f t="shared" si="59"/>
        <v>0</v>
      </c>
      <c r="I189" s="272">
        <f t="shared" si="59"/>
        <v>0</v>
      </c>
      <c r="J189" s="273">
        <f t="shared" si="59"/>
        <v>0</v>
      </c>
      <c r="K189" s="274">
        <f t="shared" si="59"/>
        <v>0</v>
      </c>
      <c r="L189" s="274">
        <f t="shared" si="59"/>
        <v>0</v>
      </c>
      <c r="M189" s="274">
        <f t="shared" si="59"/>
        <v>0</v>
      </c>
      <c r="N189" s="24"/>
    </row>
    <row r="190" spans="1:14" ht="14.25" hidden="1" customHeight="1">
      <c r="A190" s="125" t="s">
        <v>529</v>
      </c>
      <c r="B190" s="125"/>
      <c r="C190" s="125"/>
      <c r="D190" s="140"/>
      <c r="E190" s="231"/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560</v>
      </c>
      <c r="C191" s="142"/>
      <c r="D191" s="129" t="s">
        <v>561</v>
      </c>
      <c r="E191" s="231">
        <f t="shared" ref="E191:E206" si="60">G191+H191+I191+J191</f>
        <v>0</v>
      </c>
      <c r="F191" s="247">
        <f>F192+F193</f>
        <v>0</v>
      </c>
      <c r="G191" s="247">
        <f>G192+G193</f>
        <v>0</v>
      </c>
      <c r="H191" s="247">
        <f>H192+H193</f>
        <v>0</v>
      </c>
      <c r="I191" s="247">
        <f>I192+I193</f>
        <v>0</v>
      </c>
      <c r="J191" s="244">
        <f>J192+J193</f>
        <v>0</v>
      </c>
      <c r="K191" s="73"/>
      <c r="L191" s="74"/>
      <c r="M191" s="74"/>
    </row>
    <row r="192" spans="1:14" ht="14.25" hidden="1" customHeight="1">
      <c r="A192" s="128"/>
      <c r="B192" s="141"/>
      <c r="C192" s="141" t="s">
        <v>562</v>
      </c>
      <c r="D192" s="143" t="s">
        <v>563</v>
      </c>
      <c r="E192" s="231">
        <f t="shared" si="60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41" t="s">
        <v>564</v>
      </c>
      <c r="D193" s="143" t="s">
        <v>565</v>
      </c>
      <c r="E193" s="231">
        <f t="shared" si="60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 t="s">
        <v>566</v>
      </c>
      <c r="C194" s="144"/>
      <c r="D194" s="129" t="s">
        <v>567</v>
      </c>
      <c r="E194" s="231">
        <f t="shared" si="60"/>
        <v>0</v>
      </c>
      <c r="F194" s="247">
        <f>SUM(F195:F197)</f>
        <v>0</v>
      </c>
      <c r="G194" s="247">
        <f>SUM(G195:G197)</f>
        <v>0</v>
      </c>
      <c r="H194" s="247">
        <f>SUM(H195:H197)</f>
        <v>0</v>
      </c>
      <c r="I194" s="247">
        <f>SUM(I195:I197)</f>
        <v>0</v>
      </c>
      <c r="J194" s="244">
        <f>SUM(J195:J197)</f>
        <v>0</v>
      </c>
      <c r="K194" s="73"/>
      <c r="L194" s="74"/>
      <c r="M194" s="74"/>
    </row>
    <row r="195" spans="1:13" ht="14.25" hidden="1" customHeight="1">
      <c r="A195" s="128"/>
      <c r="B195" s="141"/>
      <c r="C195" s="135" t="s">
        <v>568</v>
      </c>
      <c r="D195" s="143" t="s">
        <v>569</v>
      </c>
      <c r="E195" s="231">
        <f t="shared" si="60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41"/>
      <c r="C196" s="135" t="s">
        <v>570</v>
      </c>
      <c r="D196" s="143" t="s">
        <v>571</v>
      </c>
      <c r="E196" s="231">
        <f t="shared" si="60"/>
        <v>0</v>
      </c>
      <c r="F196" s="247"/>
      <c r="G196" s="247"/>
      <c r="H196" s="247"/>
      <c r="I196" s="247"/>
      <c r="J196" s="244"/>
      <c r="K196" s="73"/>
      <c r="L196" s="74"/>
      <c r="M196" s="74"/>
    </row>
    <row r="197" spans="1:13" ht="14.25" hidden="1" customHeight="1">
      <c r="A197" s="128"/>
      <c r="B197" s="141"/>
      <c r="C197" s="46" t="s">
        <v>572</v>
      </c>
      <c r="D197" s="143" t="s">
        <v>573</v>
      </c>
      <c r="E197" s="231">
        <f t="shared" si="60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574</v>
      </c>
      <c r="C198" s="135"/>
      <c r="D198" s="129" t="s">
        <v>575</v>
      </c>
      <c r="E198" s="231">
        <f t="shared" si="60"/>
        <v>0</v>
      </c>
      <c r="F198" s="247"/>
      <c r="G198" s="247"/>
      <c r="H198" s="247"/>
      <c r="I198" s="247"/>
      <c r="J198" s="244"/>
      <c r="K198" s="73"/>
      <c r="L198" s="74"/>
      <c r="M198" s="74"/>
    </row>
    <row r="199" spans="1:13" ht="14.25" hidden="1" customHeight="1">
      <c r="A199" s="128"/>
      <c r="B199" s="135" t="s">
        <v>576</v>
      </c>
      <c r="C199" s="45"/>
      <c r="D199" s="129" t="s">
        <v>577</v>
      </c>
      <c r="E199" s="231">
        <f t="shared" si="60"/>
        <v>0</v>
      </c>
      <c r="F199" s="247">
        <f>F200</f>
        <v>0</v>
      </c>
      <c r="G199" s="247">
        <f>G200</f>
        <v>0</v>
      </c>
      <c r="H199" s="247">
        <f>H200</f>
        <v>0</v>
      </c>
      <c r="I199" s="247">
        <f>I200</f>
        <v>0</v>
      </c>
      <c r="J199" s="244">
        <f>J200</f>
        <v>0</v>
      </c>
      <c r="K199" s="73"/>
      <c r="L199" s="74"/>
      <c r="M199" s="74"/>
    </row>
    <row r="200" spans="1:13" ht="14.25" hidden="1" customHeight="1">
      <c r="A200" s="128"/>
      <c r="B200" s="135"/>
      <c r="C200" s="135" t="s">
        <v>578</v>
      </c>
      <c r="D200" s="143" t="s">
        <v>579</v>
      </c>
      <c r="E200" s="231">
        <f t="shared" si="60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14.25" hidden="1" customHeight="1">
      <c r="A201" s="128"/>
      <c r="B201" s="135" t="s">
        <v>580</v>
      </c>
      <c r="C201" s="135"/>
      <c r="D201" s="129" t="s">
        <v>581</v>
      </c>
      <c r="E201" s="231">
        <f t="shared" si="60"/>
        <v>0</v>
      </c>
      <c r="F201" s="247">
        <f>F202+F203</f>
        <v>0</v>
      </c>
      <c r="G201" s="247">
        <f>G202+G203</f>
        <v>0</v>
      </c>
      <c r="H201" s="247">
        <f>H202+H203</f>
        <v>0</v>
      </c>
      <c r="I201" s="247">
        <f>I202+I203</f>
        <v>0</v>
      </c>
      <c r="J201" s="244">
        <f>J202+J203</f>
        <v>0</v>
      </c>
      <c r="K201" s="73"/>
      <c r="L201" s="74"/>
      <c r="M201" s="74"/>
    </row>
    <row r="202" spans="1:13" ht="14.25" hidden="1" customHeight="1">
      <c r="A202" s="128"/>
      <c r="B202" s="135"/>
      <c r="C202" s="141" t="s">
        <v>582</v>
      </c>
      <c r="D202" s="143" t="s">
        <v>583</v>
      </c>
      <c r="E202" s="231">
        <f t="shared" si="60"/>
        <v>0</v>
      </c>
      <c r="F202" s="247"/>
      <c r="G202" s="247"/>
      <c r="H202" s="247"/>
      <c r="I202" s="247"/>
      <c r="J202" s="244"/>
      <c r="K202" s="73"/>
      <c r="L202" s="74"/>
      <c r="M202" s="74"/>
    </row>
    <row r="203" spans="1:13" s="5" customFormat="1" ht="14.25" hidden="1" customHeight="1">
      <c r="A203" s="128"/>
      <c r="B203" s="135"/>
      <c r="C203" s="135" t="s">
        <v>584</v>
      </c>
      <c r="D203" s="143" t="s">
        <v>585</v>
      </c>
      <c r="E203" s="231">
        <f t="shared" si="60"/>
        <v>0</v>
      </c>
      <c r="F203" s="247"/>
      <c r="G203" s="247"/>
      <c r="H203" s="247"/>
      <c r="I203" s="247"/>
      <c r="J203" s="244"/>
      <c r="K203" s="73"/>
      <c r="L203" s="74"/>
      <c r="M203" s="74"/>
    </row>
    <row r="204" spans="1:13" ht="6" hidden="1" customHeight="1">
      <c r="A204" s="128"/>
      <c r="B204" s="46" t="s">
        <v>586</v>
      </c>
      <c r="C204" s="46"/>
      <c r="D204" s="129" t="s">
        <v>587</v>
      </c>
      <c r="E204" s="231">
        <f t="shared" si="60"/>
        <v>0</v>
      </c>
      <c r="F204" s="247"/>
      <c r="G204" s="247"/>
      <c r="H204" s="247"/>
      <c r="I204" s="247"/>
      <c r="J204" s="244"/>
      <c r="K204" s="73"/>
      <c r="L204" s="74"/>
      <c r="M204" s="74"/>
    </row>
    <row r="205" spans="1:13" ht="44.25" customHeight="1">
      <c r="A205" s="589" t="s">
        <v>588</v>
      </c>
      <c r="B205" s="590"/>
      <c r="C205" s="591"/>
      <c r="D205" s="145" t="s">
        <v>589</v>
      </c>
      <c r="E205" s="156">
        <f>E206</f>
        <v>735054.75</v>
      </c>
      <c r="F205" s="156">
        <f>F337</f>
        <v>9361.4699999999993</v>
      </c>
      <c r="G205" s="156">
        <f t="shared" ref="G205:J205" si="61">G337</f>
        <v>251479</v>
      </c>
      <c r="H205" s="156">
        <f t="shared" si="61"/>
        <v>180442.5</v>
      </c>
      <c r="I205" s="156">
        <f t="shared" si="61"/>
        <v>169250</v>
      </c>
      <c r="J205" s="156">
        <f t="shared" si="61"/>
        <v>133883.25</v>
      </c>
      <c r="K205" s="156">
        <f t="shared" ref="K205:M205" si="62">K206</f>
        <v>686803</v>
      </c>
      <c r="L205" s="156">
        <f t="shared" si="62"/>
        <v>686803</v>
      </c>
      <c r="M205" s="156">
        <f t="shared" si="62"/>
        <v>692003</v>
      </c>
    </row>
    <row r="206" spans="1:13" s="16" customFormat="1" ht="28.5" customHeight="1">
      <c r="A206" s="216"/>
      <c r="B206" s="624" t="s">
        <v>326</v>
      </c>
      <c r="C206" s="625"/>
      <c r="D206" s="217"/>
      <c r="E206" s="248">
        <f t="shared" si="60"/>
        <v>735054.75</v>
      </c>
      <c r="F206" s="249">
        <f>F207</f>
        <v>9361.4699999999993</v>
      </c>
      <c r="G206" s="249">
        <f t="shared" ref="G206:M207" si="63">G208+G269</f>
        <v>251479</v>
      </c>
      <c r="H206" s="249">
        <f t="shared" si="63"/>
        <v>180442.5</v>
      </c>
      <c r="I206" s="249">
        <f t="shared" si="63"/>
        <v>169250</v>
      </c>
      <c r="J206" s="249">
        <f t="shared" si="63"/>
        <v>133883.25</v>
      </c>
      <c r="K206" s="250">
        <f t="shared" si="63"/>
        <v>686803</v>
      </c>
      <c r="L206" s="250">
        <f t="shared" si="63"/>
        <v>686803</v>
      </c>
      <c r="M206" s="250">
        <f t="shared" si="63"/>
        <v>692003</v>
      </c>
    </row>
    <row r="207" spans="1:13" s="16" customFormat="1" ht="14.25" customHeight="1">
      <c r="A207" s="216"/>
      <c r="B207" s="707" t="s">
        <v>327</v>
      </c>
      <c r="C207" s="708"/>
      <c r="D207" s="217"/>
      <c r="E207" s="248">
        <f>E209+E270</f>
        <v>659252.54</v>
      </c>
      <c r="F207" s="251">
        <f>F208+F269</f>
        <v>9361.4699999999993</v>
      </c>
      <c r="G207" s="251">
        <f t="shared" si="63"/>
        <v>209640</v>
      </c>
      <c r="H207" s="251">
        <f t="shared" si="63"/>
        <v>176727.5</v>
      </c>
      <c r="I207" s="251">
        <f t="shared" si="63"/>
        <v>151497</v>
      </c>
      <c r="J207" s="252">
        <f t="shared" si="63"/>
        <v>121388.04000000001</v>
      </c>
      <c r="K207" s="253">
        <f t="shared" si="63"/>
        <v>686803</v>
      </c>
      <c r="L207" s="253">
        <f t="shared" si="63"/>
        <v>686803</v>
      </c>
      <c r="M207" s="253">
        <f t="shared" si="63"/>
        <v>692003</v>
      </c>
    </row>
    <row r="208" spans="1:13" s="230" customFormat="1" ht="14.25" customHeight="1">
      <c r="A208" s="146"/>
      <c r="B208" s="146" t="s">
        <v>301</v>
      </c>
      <c r="C208" s="229"/>
      <c r="D208" s="147"/>
      <c r="E208" s="251">
        <f t="shared" ref="E208:E215" si="64">G208+H208+I208+J208</f>
        <v>658668.5</v>
      </c>
      <c r="F208" s="251">
        <f t="shared" ref="F208:M208" si="65">F209</f>
        <v>9309.32</v>
      </c>
      <c r="G208" s="251">
        <f>G209+G267</f>
        <v>209640</v>
      </c>
      <c r="H208" s="251">
        <f>H209+H267</f>
        <v>176530.5</v>
      </c>
      <c r="I208" s="251">
        <f>I209+I267</f>
        <v>151469</v>
      </c>
      <c r="J208" s="251">
        <f>J209+J267</f>
        <v>121029.00000000001</v>
      </c>
      <c r="K208" s="253">
        <f t="shared" si="65"/>
        <v>686803</v>
      </c>
      <c r="L208" s="253">
        <f t="shared" si="65"/>
        <v>686803</v>
      </c>
      <c r="M208" s="253">
        <f t="shared" si="65"/>
        <v>692003</v>
      </c>
    </row>
    <row r="209" spans="1:13" s="2" customFormat="1">
      <c r="A209" s="364"/>
      <c r="B209" s="101" t="s">
        <v>590</v>
      </c>
      <c r="C209" s="218"/>
      <c r="D209" s="70" t="s">
        <v>329</v>
      </c>
      <c r="E209" s="232">
        <f t="shared" si="64"/>
        <v>659252.54</v>
      </c>
      <c r="F209" s="232">
        <f t="shared" ref="F209:M209" si="66">F210+F211+F212+F217+F221+F223+F235+F241+F248</f>
        <v>9309.32</v>
      </c>
      <c r="G209" s="232">
        <f t="shared" si="66"/>
        <v>209640</v>
      </c>
      <c r="H209" s="232">
        <f t="shared" si="66"/>
        <v>176727.5</v>
      </c>
      <c r="I209" s="232">
        <f t="shared" si="66"/>
        <v>151497</v>
      </c>
      <c r="J209" s="243">
        <f t="shared" si="66"/>
        <v>121388.04000000001</v>
      </c>
      <c r="K209" s="161">
        <f t="shared" si="66"/>
        <v>686803</v>
      </c>
      <c r="L209" s="161">
        <f t="shared" si="66"/>
        <v>686803</v>
      </c>
      <c r="M209" s="161">
        <f t="shared" si="66"/>
        <v>692003</v>
      </c>
    </row>
    <row r="210" spans="1:13" s="2" customFormat="1">
      <c r="A210" s="364"/>
      <c r="B210" s="101"/>
      <c r="C210" s="69" t="s">
        <v>330</v>
      </c>
      <c r="D210" s="70" t="s">
        <v>304</v>
      </c>
      <c r="E210" s="232">
        <f t="shared" si="64"/>
        <v>453134.6</v>
      </c>
      <c r="F210" s="232"/>
      <c r="G210" s="232">
        <v>139424</v>
      </c>
      <c r="H210" s="232">
        <f>127757+25+123+12</f>
        <v>127917</v>
      </c>
      <c r="I210" s="232">
        <f>114149+77-500-485-400-15</f>
        <v>112826</v>
      </c>
      <c r="J210" s="244">
        <f>119332+74-70-14295-50-570-500-150-22446.4-2200-6097-60</f>
        <v>72967.600000000006</v>
      </c>
      <c r="K210" s="73">
        <f>495144+295</f>
        <v>495439</v>
      </c>
      <c r="L210" s="73">
        <f>495144+295</f>
        <v>495439</v>
      </c>
      <c r="M210" s="73">
        <f>495144+295</f>
        <v>495439</v>
      </c>
    </row>
    <row r="211" spans="1:13" s="2" customFormat="1">
      <c r="A211" s="364"/>
      <c r="B211" s="71"/>
      <c r="C211" s="357" t="s">
        <v>331</v>
      </c>
      <c r="D211" s="72" t="s">
        <v>306</v>
      </c>
      <c r="E211" s="232">
        <f t="shared" si="64"/>
        <v>205560.94</v>
      </c>
      <c r="F211" s="232">
        <v>9309.32</v>
      </c>
      <c r="G211" s="232">
        <v>70075</v>
      </c>
      <c r="H211" s="232">
        <f>48584+23.5+25+63-80</f>
        <v>48615.5</v>
      </c>
      <c r="I211" s="232">
        <f>36575+2+500+555+485+29+400+15</f>
        <v>38561</v>
      </c>
      <c r="J211" s="244">
        <f>29167+1+26+14295+50+570+495+300+150+269+2200+726.44+60</f>
        <v>48309.440000000002</v>
      </c>
      <c r="K211" s="73">
        <f>190837+5</f>
        <v>190842</v>
      </c>
      <c r="L211" s="73">
        <f>190837+5</f>
        <v>190842</v>
      </c>
      <c r="M211" s="74">
        <f>196037+5</f>
        <v>196042</v>
      </c>
    </row>
    <row r="212" spans="1:13" s="2" customFormat="1">
      <c r="A212" s="364"/>
      <c r="B212" s="71" t="s">
        <v>332</v>
      </c>
      <c r="C212" s="69"/>
      <c r="D212" s="72" t="s">
        <v>333</v>
      </c>
      <c r="E212" s="232">
        <f t="shared" si="64"/>
        <v>0</v>
      </c>
      <c r="F212" s="232">
        <f>F213+F214+F215</f>
        <v>0</v>
      </c>
      <c r="G212" s="232">
        <f>G213+G214+G215</f>
        <v>0</v>
      </c>
      <c r="H212" s="232"/>
      <c r="I212" s="232"/>
      <c r="J212" s="243">
        <f>J213+J214+J215</f>
        <v>0</v>
      </c>
      <c r="K212" s="161">
        <f>K213+K214+K215</f>
        <v>0</v>
      </c>
      <c r="L212" s="161">
        <f>L213+L214+L215</f>
        <v>0</v>
      </c>
      <c r="M212" s="161">
        <f>M213+M214+M215</f>
        <v>0</v>
      </c>
    </row>
    <row r="213" spans="1:13" s="2" customFormat="1">
      <c r="A213" s="364"/>
      <c r="B213" s="69" t="s">
        <v>334</v>
      </c>
      <c r="C213" s="69"/>
      <c r="D213" s="72" t="s">
        <v>335</v>
      </c>
      <c r="E213" s="232">
        <f t="shared" si="64"/>
        <v>0</v>
      </c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80" t="s">
        <v>336</v>
      </c>
      <c r="C214" s="80"/>
      <c r="D214" s="72" t="s">
        <v>337</v>
      </c>
      <c r="E214" s="232">
        <f t="shared" si="64"/>
        <v>0</v>
      </c>
      <c r="F214" s="232"/>
      <c r="G214" s="232"/>
      <c r="H214" s="232"/>
      <c r="I214" s="232"/>
      <c r="J214" s="244"/>
      <c r="K214" s="73"/>
      <c r="L214" s="74"/>
      <c r="M214" s="74"/>
    </row>
    <row r="215" spans="1:13" s="2" customFormat="1" hidden="1">
      <c r="A215" s="364"/>
      <c r="B215" s="69" t="s">
        <v>338</v>
      </c>
      <c r="C215" s="79"/>
      <c r="D215" s="72" t="s">
        <v>339</v>
      </c>
      <c r="E215" s="232">
        <f t="shared" si="64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79"/>
      <c r="D216" s="72"/>
      <c r="E216" s="232"/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69" t="s">
        <v>340</v>
      </c>
      <c r="C217" s="79"/>
      <c r="D217" s="72" t="s">
        <v>341</v>
      </c>
      <c r="E217" s="232">
        <f t="shared" ref="E217:E246" si="67">G217+H217+I217+J217</f>
        <v>0</v>
      </c>
      <c r="F217" s="232">
        <f t="shared" ref="F217:M217" si="68">F218+F219+F220</f>
        <v>0</v>
      </c>
      <c r="G217" s="232">
        <f t="shared" si="68"/>
        <v>0</v>
      </c>
      <c r="H217" s="232">
        <f t="shared" si="68"/>
        <v>0</v>
      </c>
      <c r="I217" s="232">
        <f t="shared" si="68"/>
        <v>0</v>
      </c>
      <c r="J217" s="243">
        <f t="shared" si="68"/>
        <v>0</v>
      </c>
      <c r="K217" s="161">
        <f t="shared" si="68"/>
        <v>0</v>
      </c>
      <c r="L217" s="161">
        <f t="shared" si="68"/>
        <v>0</v>
      </c>
      <c r="M217" s="161">
        <f t="shared" si="68"/>
        <v>0</v>
      </c>
    </row>
    <row r="218" spans="1:13" s="2" customFormat="1" ht="25.5" hidden="1">
      <c r="A218" s="364"/>
      <c r="B218" s="69"/>
      <c r="C218" s="79" t="s">
        <v>342</v>
      </c>
      <c r="D218" s="72" t="s">
        <v>343</v>
      </c>
      <c r="E218" s="232">
        <f t="shared" si="67"/>
        <v>0</v>
      </c>
      <c r="F218" s="232"/>
      <c r="G218" s="232"/>
      <c r="H218" s="232"/>
      <c r="I218" s="232"/>
      <c r="J218" s="244"/>
      <c r="K218" s="73"/>
      <c r="L218" s="74"/>
      <c r="M218" s="74"/>
    </row>
    <row r="219" spans="1:13" s="2" customFormat="1" hidden="1">
      <c r="A219" s="364"/>
      <c r="B219" s="69"/>
      <c r="C219" s="80" t="s">
        <v>344</v>
      </c>
      <c r="D219" s="81" t="s">
        <v>345</v>
      </c>
      <c r="E219" s="232">
        <f t="shared" si="67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idden="1">
      <c r="A220" s="364"/>
      <c r="B220" s="218"/>
      <c r="C220" s="69" t="s">
        <v>346</v>
      </c>
      <c r="D220" s="70" t="s">
        <v>347</v>
      </c>
      <c r="E220" s="232">
        <f t="shared" si="67"/>
        <v>0</v>
      </c>
      <c r="F220" s="232"/>
      <c r="G220" s="232"/>
      <c r="H220" s="232"/>
      <c r="I220" s="232"/>
      <c r="J220" s="244"/>
      <c r="K220" s="73"/>
      <c r="L220" s="74"/>
      <c r="M220" s="74"/>
    </row>
    <row r="221" spans="1:13" s="2" customFormat="1" hidden="1">
      <c r="A221" s="364"/>
      <c r="B221" s="69" t="s">
        <v>348</v>
      </c>
      <c r="C221" s="219"/>
      <c r="D221" s="134" t="s">
        <v>349</v>
      </c>
      <c r="E221" s="232">
        <f t="shared" si="67"/>
        <v>0</v>
      </c>
      <c r="F221" s="232">
        <f t="shared" ref="F221:M221" si="69">F222</f>
        <v>0</v>
      </c>
      <c r="G221" s="232">
        <f t="shared" si="69"/>
        <v>0</v>
      </c>
      <c r="H221" s="232">
        <f t="shared" si="69"/>
        <v>0</v>
      </c>
      <c r="I221" s="232">
        <f t="shared" si="69"/>
        <v>0</v>
      </c>
      <c r="J221" s="243">
        <f t="shared" si="69"/>
        <v>0</v>
      </c>
      <c r="K221" s="161">
        <f t="shared" si="69"/>
        <v>0</v>
      </c>
      <c r="L221" s="161">
        <f t="shared" si="69"/>
        <v>0</v>
      </c>
      <c r="M221" s="161">
        <f t="shared" si="69"/>
        <v>0</v>
      </c>
    </row>
    <row r="222" spans="1:13" s="2" customFormat="1" ht="13.5" hidden="1" customHeight="1">
      <c r="A222" s="364"/>
      <c r="B222" s="69" t="s">
        <v>350</v>
      </c>
      <c r="C222" s="358"/>
      <c r="D222" s="134" t="s">
        <v>351</v>
      </c>
      <c r="E222" s="232">
        <f t="shared" si="67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t="38.25" hidden="1">
      <c r="A223" s="364"/>
      <c r="B223" s="69"/>
      <c r="C223" s="79" t="s">
        <v>352</v>
      </c>
      <c r="D223" s="134" t="s">
        <v>353</v>
      </c>
      <c r="E223" s="232">
        <f t="shared" si="67"/>
        <v>0</v>
      </c>
      <c r="F223" s="232">
        <f>F224</f>
        <v>0</v>
      </c>
      <c r="G223" s="232">
        <f>G224</f>
        <v>0</v>
      </c>
      <c r="H223" s="232">
        <f>H224</f>
        <v>0</v>
      </c>
      <c r="I223" s="232">
        <f>I224</f>
        <v>0</v>
      </c>
      <c r="J223" s="243">
        <f>J224</f>
        <v>0</v>
      </c>
      <c r="K223" s="161"/>
      <c r="L223" s="74"/>
      <c r="M223" s="74"/>
    </row>
    <row r="224" spans="1:13" s="2" customFormat="1" ht="46.5" hidden="1" customHeight="1">
      <c r="A224" s="364"/>
      <c r="B224" s="626" t="s">
        <v>354</v>
      </c>
      <c r="C224" s="593"/>
      <c r="D224" s="72" t="s">
        <v>355</v>
      </c>
      <c r="E224" s="232">
        <f t="shared" si="67"/>
        <v>0</v>
      </c>
      <c r="F224" s="232">
        <f>F225+F226+F227+F228+F229+F230+F231+F232+F233+F234</f>
        <v>0</v>
      </c>
      <c r="G224" s="232">
        <f>G225+G226+G227+G228+G229+G230+G231+G232+G233+G234</f>
        <v>0</v>
      </c>
      <c r="H224" s="232">
        <f>H225+H226+H227+H228+H229+H230+H231+H232+H233+H234</f>
        <v>0</v>
      </c>
      <c r="I224" s="232">
        <f>I225+I226+I227+I228+I229+I230+I231+I232+I233+I234</f>
        <v>0</v>
      </c>
      <c r="J224" s="243">
        <f>J225+J226+J227+J228+J229+J230+J231+J232+J233+J234</f>
        <v>0</v>
      </c>
      <c r="K224" s="161"/>
      <c r="L224" s="74"/>
      <c r="M224" s="74"/>
    </row>
    <row r="225" spans="1:13" s="2" customFormat="1" hidden="1">
      <c r="A225" s="364"/>
      <c r="B225" s="69"/>
      <c r="C225" s="80" t="s">
        <v>356</v>
      </c>
      <c r="D225" s="72" t="s">
        <v>357</v>
      </c>
      <c r="E225" s="232">
        <f t="shared" si="67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85"/>
      <c r="C226" s="85" t="s">
        <v>358</v>
      </c>
      <c r="D226" s="70" t="s">
        <v>359</v>
      </c>
      <c r="E226" s="232">
        <f t="shared" si="67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idden="1">
      <c r="A227" s="364"/>
      <c r="B227" s="357"/>
      <c r="C227" s="46" t="s">
        <v>360</v>
      </c>
      <c r="D227" s="72" t="s">
        <v>361</v>
      </c>
      <c r="E227" s="232">
        <f t="shared" si="67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idden="1">
      <c r="A228" s="364"/>
      <c r="B228" s="69"/>
      <c r="C228" s="69" t="s">
        <v>362</v>
      </c>
      <c r="D228" s="72" t="s">
        <v>363</v>
      </c>
      <c r="E228" s="232">
        <f t="shared" si="67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idden="1">
      <c r="A229" s="364"/>
      <c r="B229" s="69"/>
      <c r="C229" s="80" t="s">
        <v>364</v>
      </c>
      <c r="D229" s="72" t="s">
        <v>365</v>
      </c>
      <c r="E229" s="232">
        <f t="shared" si="67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51" hidden="1">
      <c r="A230" s="364"/>
      <c r="B230" s="69"/>
      <c r="C230" s="79" t="s">
        <v>366</v>
      </c>
      <c r="D230" s="72" t="s">
        <v>367</v>
      </c>
      <c r="E230" s="232">
        <f t="shared" si="67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38.25" hidden="1">
      <c r="A231" s="364"/>
      <c r="B231" s="69"/>
      <c r="C231" s="79" t="s">
        <v>368</v>
      </c>
      <c r="D231" s="72" t="s">
        <v>369</v>
      </c>
      <c r="E231" s="232">
        <f t="shared" si="67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t="38.25" hidden="1">
      <c r="A232" s="364"/>
      <c r="B232" s="80"/>
      <c r="C232" s="79" t="s">
        <v>370</v>
      </c>
      <c r="D232" s="72" t="s">
        <v>371</v>
      </c>
      <c r="E232" s="232">
        <f t="shared" si="67"/>
        <v>0</v>
      </c>
      <c r="F232" s="232"/>
      <c r="G232" s="232"/>
      <c r="H232" s="232"/>
      <c r="I232" s="232"/>
      <c r="J232" s="244"/>
      <c r="K232" s="73"/>
      <c r="L232" s="74"/>
      <c r="M232" s="74"/>
    </row>
    <row r="233" spans="1:13" s="2" customFormat="1" ht="38.25" hidden="1">
      <c r="A233" s="364"/>
      <c r="B233" s="80"/>
      <c r="C233" s="79" t="s">
        <v>372</v>
      </c>
      <c r="D233" s="72" t="s">
        <v>373</v>
      </c>
      <c r="E233" s="232">
        <f t="shared" si="67"/>
        <v>0</v>
      </c>
      <c r="F233" s="232"/>
      <c r="G233" s="232"/>
      <c r="H233" s="232"/>
      <c r="I233" s="232"/>
      <c r="J233" s="244"/>
      <c r="K233" s="73"/>
      <c r="L233" s="74"/>
      <c r="M233" s="74"/>
    </row>
    <row r="234" spans="1:13" s="2" customFormat="1" ht="25.5" hidden="1">
      <c r="A234" s="364"/>
      <c r="B234" s="80"/>
      <c r="C234" s="79" t="s">
        <v>374</v>
      </c>
      <c r="D234" s="72" t="s">
        <v>375</v>
      </c>
      <c r="E234" s="232">
        <f t="shared" si="67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idden="1">
      <c r="A235" s="364"/>
      <c r="B235" s="80"/>
      <c r="C235" s="80" t="s">
        <v>376</v>
      </c>
      <c r="D235" s="72" t="s">
        <v>377</v>
      </c>
      <c r="E235" s="232">
        <f t="shared" si="67"/>
        <v>0</v>
      </c>
      <c r="F235" s="232">
        <f t="shared" ref="F235:M235" si="70">F236+F238</f>
        <v>0</v>
      </c>
      <c r="G235" s="232">
        <f t="shared" si="70"/>
        <v>0</v>
      </c>
      <c r="H235" s="232">
        <f t="shared" si="70"/>
        <v>0</v>
      </c>
      <c r="I235" s="232">
        <f t="shared" si="70"/>
        <v>0</v>
      </c>
      <c r="J235" s="243">
        <f t="shared" si="70"/>
        <v>0</v>
      </c>
      <c r="K235" s="161">
        <f t="shared" si="70"/>
        <v>0</v>
      </c>
      <c r="L235" s="161">
        <f t="shared" si="70"/>
        <v>0</v>
      </c>
      <c r="M235" s="161">
        <f t="shared" si="70"/>
        <v>0</v>
      </c>
    </row>
    <row r="236" spans="1:13" s="2" customFormat="1" hidden="1">
      <c r="A236" s="364"/>
      <c r="B236" s="80" t="s">
        <v>378</v>
      </c>
      <c r="C236" s="79" t="s">
        <v>591</v>
      </c>
      <c r="D236" s="72" t="s">
        <v>380</v>
      </c>
      <c r="E236" s="232">
        <f t="shared" si="67"/>
        <v>0</v>
      </c>
      <c r="F236" s="232">
        <f>F237</f>
        <v>0</v>
      </c>
      <c r="G236" s="232">
        <f>G237</f>
        <v>0</v>
      </c>
      <c r="H236" s="232">
        <f>H237</f>
        <v>0</v>
      </c>
      <c r="I236" s="232">
        <f>I237</f>
        <v>0</v>
      </c>
      <c r="J236" s="243">
        <f>J237</f>
        <v>0</v>
      </c>
      <c r="K236" s="161"/>
      <c r="L236" s="74"/>
      <c r="M236" s="74"/>
    </row>
    <row r="237" spans="1:13" s="2" customFormat="1" hidden="1">
      <c r="A237" s="364"/>
      <c r="B237" s="80"/>
      <c r="C237" s="80" t="s">
        <v>381</v>
      </c>
      <c r="D237" s="72" t="s">
        <v>382</v>
      </c>
      <c r="E237" s="232">
        <f t="shared" si="67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t="0.75" hidden="1" customHeight="1">
      <c r="A238" s="364"/>
      <c r="B238" s="88" t="s">
        <v>383</v>
      </c>
      <c r="C238" s="89"/>
      <c r="D238" s="70" t="s">
        <v>384</v>
      </c>
      <c r="E238" s="232">
        <f t="shared" si="67"/>
        <v>0</v>
      </c>
      <c r="F238" s="232">
        <f>F239+F240</f>
        <v>0</v>
      </c>
      <c r="G238" s="232">
        <f>G239+G240</f>
        <v>0</v>
      </c>
      <c r="H238" s="232">
        <f>H239+H240</f>
        <v>0</v>
      </c>
      <c r="I238" s="232">
        <f>I239+I240</f>
        <v>0</v>
      </c>
      <c r="J238" s="243">
        <f>J239+J240</f>
        <v>0</v>
      </c>
      <c r="K238" s="161"/>
      <c r="L238" s="74"/>
      <c r="M238" s="74"/>
    </row>
    <row r="239" spans="1:13" s="2" customFormat="1" ht="25.5" hidden="1">
      <c r="A239" s="364"/>
      <c r="B239" s="88"/>
      <c r="C239" s="89" t="s">
        <v>385</v>
      </c>
      <c r="D239" s="70" t="s">
        <v>386</v>
      </c>
      <c r="E239" s="232">
        <f t="shared" si="67"/>
        <v>0</v>
      </c>
      <c r="F239" s="232"/>
      <c r="G239" s="232"/>
      <c r="H239" s="232"/>
      <c r="I239" s="232"/>
      <c r="J239" s="244"/>
      <c r="K239" s="73"/>
      <c r="L239" s="74"/>
      <c r="M239" s="74"/>
    </row>
    <row r="240" spans="1:13" s="2" customFormat="1" hidden="1">
      <c r="A240" s="364"/>
      <c r="B240" s="218"/>
      <c r="C240" s="218" t="s">
        <v>387</v>
      </c>
      <c r="D240" s="70" t="s">
        <v>388</v>
      </c>
      <c r="E240" s="232">
        <f t="shared" si="67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 t="s">
        <v>592</v>
      </c>
      <c r="C241" s="69"/>
      <c r="D241" s="72" t="s">
        <v>390</v>
      </c>
      <c r="E241" s="232">
        <f t="shared" si="67"/>
        <v>0</v>
      </c>
      <c r="F241" s="232">
        <f t="shared" ref="F241:M241" si="71">F242</f>
        <v>0</v>
      </c>
      <c r="G241" s="232">
        <f t="shared" si="71"/>
        <v>0</v>
      </c>
      <c r="H241" s="232">
        <f t="shared" si="71"/>
        <v>0</v>
      </c>
      <c r="I241" s="232">
        <f t="shared" si="71"/>
        <v>0</v>
      </c>
      <c r="J241" s="243">
        <f t="shared" si="71"/>
        <v>0</v>
      </c>
      <c r="K241" s="161">
        <f t="shared" si="71"/>
        <v>0</v>
      </c>
      <c r="L241" s="161">
        <f t="shared" si="71"/>
        <v>0</v>
      </c>
      <c r="M241" s="161">
        <f t="shared" si="71"/>
        <v>0</v>
      </c>
    </row>
    <row r="242" spans="1:13" s="2" customFormat="1" ht="0.75" hidden="1" customHeight="1">
      <c r="A242" s="364"/>
      <c r="B242" s="90" t="s">
        <v>391</v>
      </c>
      <c r="C242" s="69"/>
      <c r="D242" s="72" t="s">
        <v>392</v>
      </c>
      <c r="E242" s="232">
        <f t="shared" si="67"/>
        <v>0</v>
      </c>
      <c r="F242" s="232">
        <f>F243+F244+F245+F246</f>
        <v>0</v>
      </c>
      <c r="G242" s="232">
        <f>G243+G244+G245+G246</f>
        <v>0</v>
      </c>
      <c r="H242" s="232">
        <f>H243+H244+H245+H246</f>
        <v>0</v>
      </c>
      <c r="I242" s="232">
        <f>I243+I244+I245+I246</f>
        <v>0</v>
      </c>
      <c r="J242" s="243">
        <f>J243+J244+J245+J246</f>
        <v>0</v>
      </c>
      <c r="K242" s="161"/>
      <c r="L242" s="74"/>
      <c r="M242" s="74"/>
    </row>
    <row r="243" spans="1:13" s="2" customFormat="1" hidden="1">
      <c r="A243" s="364"/>
      <c r="B243" s="90"/>
      <c r="C243" s="69" t="s">
        <v>393</v>
      </c>
      <c r="D243" s="72" t="s">
        <v>394</v>
      </c>
      <c r="E243" s="232">
        <f t="shared" si="67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 hidden="1">
      <c r="A244" s="364"/>
      <c r="B244" s="69"/>
      <c r="C244" s="80" t="s">
        <v>395</v>
      </c>
      <c r="D244" s="72" t="s">
        <v>396</v>
      </c>
      <c r="E244" s="232">
        <f t="shared" si="67"/>
        <v>0</v>
      </c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idden="1">
      <c r="A245" s="364"/>
      <c r="B245" s="92"/>
      <c r="C245" s="80" t="s">
        <v>397</v>
      </c>
      <c r="D245" s="72" t="s">
        <v>398</v>
      </c>
      <c r="E245" s="232">
        <f t="shared" si="67"/>
        <v>0</v>
      </c>
      <c r="F245" s="232"/>
      <c r="G245" s="232"/>
      <c r="H245" s="232"/>
      <c r="I245" s="232"/>
      <c r="J245" s="244"/>
      <c r="K245" s="73"/>
      <c r="L245" s="74"/>
      <c r="M245" s="74"/>
    </row>
    <row r="246" spans="1:13" s="2" customFormat="1" hidden="1">
      <c r="A246" s="364"/>
      <c r="B246" s="69"/>
      <c r="C246" s="92" t="s">
        <v>399</v>
      </c>
      <c r="D246" s="72" t="s">
        <v>400</v>
      </c>
      <c r="E246" s="232">
        <f t="shared" si="67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/>
      <c r="C247" s="92"/>
      <c r="D247" s="72"/>
      <c r="E247" s="232"/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 ht="20.25" customHeight="1">
      <c r="A248" s="364"/>
      <c r="B248" s="71" t="s">
        <v>401</v>
      </c>
      <c r="C248" s="92"/>
      <c r="D248" s="72" t="s">
        <v>309</v>
      </c>
      <c r="E248" s="232">
        <f t="shared" ref="E248:E269" si="72">G248+H248+I248+J248</f>
        <v>557</v>
      </c>
      <c r="F248" s="232"/>
      <c r="G248" s="232">
        <f>G249+G258</f>
        <v>141</v>
      </c>
      <c r="H248" s="232">
        <f t="shared" ref="H248:M248" si="73">H249+H258</f>
        <v>195</v>
      </c>
      <c r="I248" s="232">
        <f t="shared" si="73"/>
        <v>110</v>
      </c>
      <c r="J248" s="232">
        <f t="shared" si="73"/>
        <v>111</v>
      </c>
      <c r="K248" s="232">
        <f t="shared" si="73"/>
        <v>522</v>
      </c>
      <c r="L248" s="232">
        <f t="shared" si="73"/>
        <v>522</v>
      </c>
      <c r="M248" s="232">
        <f t="shared" si="73"/>
        <v>522</v>
      </c>
    </row>
    <row r="249" spans="1:13" s="2" customFormat="1">
      <c r="A249" s="364"/>
      <c r="B249" s="71" t="s">
        <v>402</v>
      </c>
      <c r="C249" s="92"/>
      <c r="D249" s="72" t="s">
        <v>403</v>
      </c>
      <c r="E249" s="232">
        <f t="shared" si="72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71" t="s">
        <v>404</v>
      </c>
      <c r="C250" s="92"/>
      <c r="D250" s="93" t="s">
        <v>405</v>
      </c>
      <c r="E250" s="232">
        <f t="shared" si="72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101" t="s">
        <v>406</v>
      </c>
      <c r="C251" s="162"/>
      <c r="D251" s="70" t="s">
        <v>407</v>
      </c>
      <c r="E251" s="232">
        <f t="shared" si="72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69" t="s">
        <v>408</v>
      </c>
      <c r="C252" s="80"/>
      <c r="D252" s="72" t="s">
        <v>409</v>
      </c>
      <c r="E252" s="232">
        <f t="shared" si="72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410</v>
      </c>
      <c r="C253" s="80"/>
      <c r="D253" s="72" t="s">
        <v>411</v>
      </c>
      <c r="E253" s="232">
        <f t="shared" si="72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1" t="s">
        <v>412</v>
      </c>
      <c r="C254" s="163"/>
      <c r="D254" s="72" t="s">
        <v>413</v>
      </c>
      <c r="E254" s="232">
        <f t="shared" si="72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>
      <c r="A255" s="364"/>
      <c r="B255" s="81" t="s">
        <v>414</v>
      </c>
      <c r="C255" s="163"/>
      <c r="D255" s="72" t="s">
        <v>415</v>
      </c>
      <c r="E255" s="232">
        <f t="shared" si="72"/>
        <v>0</v>
      </c>
      <c r="F255" s="232"/>
      <c r="G255" s="232"/>
      <c r="H255" s="232"/>
      <c r="I255" s="232"/>
      <c r="J255" s="244"/>
      <c r="K255" s="73"/>
      <c r="L255" s="74"/>
      <c r="M255" s="74"/>
    </row>
    <row r="256" spans="1:13" s="2" customFormat="1">
      <c r="A256" s="364"/>
      <c r="B256" s="80" t="s">
        <v>416</v>
      </c>
      <c r="C256" s="80"/>
      <c r="D256" s="72" t="s">
        <v>417</v>
      </c>
      <c r="E256" s="232">
        <f t="shared" si="72"/>
        <v>0</v>
      </c>
      <c r="F256" s="232"/>
      <c r="G256" s="232"/>
      <c r="H256" s="232"/>
      <c r="I256" s="232"/>
      <c r="J256" s="244"/>
      <c r="K256" s="73"/>
      <c r="L256" s="74"/>
      <c r="M256" s="74"/>
    </row>
    <row r="257" spans="1:13" s="2" customFormat="1">
      <c r="A257" s="364"/>
      <c r="B257" s="80" t="s">
        <v>418</v>
      </c>
      <c r="C257" s="80"/>
      <c r="D257" s="72" t="s">
        <v>419</v>
      </c>
      <c r="E257" s="232">
        <f t="shared" si="72"/>
        <v>0</v>
      </c>
      <c r="F257" s="232"/>
      <c r="G257" s="232"/>
      <c r="H257" s="232"/>
      <c r="I257" s="232"/>
      <c r="J257" s="244"/>
      <c r="K257" s="73"/>
      <c r="L257" s="74"/>
      <c r="M257" s="74"/>
    </row>
    <row r="258" spans="1:13" s="2" customFormat="1" ht="25.5" customHeight="1">
      <c r="A258" s="364"/>
      <c r="B258" s="627" t="s">
        <v>541</v>
      </c>
      <c r="C258" s="628"/>
      <c r="D258" s="72" t="s">
        <v>542</v>
      </c>
      <c r="E258" s="232">
        <f t="shared" si="72"/>
        <v>557</v>
      </c>
      <c r="F258" s="232"/>
      <c r="G258" s="232">
        <v>141</v>
      </c>
      <c r="H258" s="232">
        <f>115+80</f>
        <v>195</v>
      </c>
      <c r="I258" s="232">
        <v>110</v>
      </c>
      <c r="J258" s="244">
        <f>106+5</f>
        <v>111</v>
      </c>
      <c r="K258" s="73">
        <v>522</v>
      </c>
      <c r="L258" s="74">
        <v>522</v>
      </c>
      <c r="M258" s="74">
        <v>522</v>
      </c>
    </row>
    <row r="259" spans="1:13" s="2" customFormat="1">
      <c r="A259" s="364"/>
      <c r="B259" s="80" t="s">
        <v>420</v>
      </c>
      <c r="C259" s="80"/>
      <c r="D259" s="72" t="s">
        <v>421</v>
      </c>
      <c r="E259" s="232">
        <f t="shared" si="72"/>
        <v>0</v>
      </c>
      <c r="F259" s="232">
        <f>F260+F264</f>
        <v>0</v>
      </c>
      <c r="G259" s="232">
        <f>G260+G264</f>
        <v>0</v>
      </c>
      <c r="H259" s="232">
        <f>H260+H264</f>
        <v>0</v>
      </c>
      <c r="I259" s="232">
        <f>I260+I264</f>
        <v>0</v>
      </c>
      <c r="J259" s="243">
        <f>J260+J264</f>
        <v>0</v>
      </c>
      <c r="K259" s="161"/>
      <c r="L259" s="74"/>
      <c r="M259" s="74"/>
    </row>
    <row r="260" spans="1:13" s="2" customFormat="1">
      <c r="A260" s="364"/>
      <c r="B260" s="80" t="s">
        <v>422</v>
      </c>
      <c r="C260" s="80"/>
      <c r="D260" s="72" t="s">
        <v>423</v>
      </c>
      <c r="E260" s="232">
        <f t="shared" si="72"/>
        <v>0</v>
      </c>
      <c r="F260" s="232">
        <f t="shared" ref="F260:M260" si="74">F261+F262</f>
        <v>0</v>
      </c>
      <c r="G260" s="232">
        <f t="shared" si="74"/>
        <v>0</v>
      </c>
      <c r="H260" s="232">
        <f t="shared" si="74"/>
        <v>0</v>
      </c>
      <c r="I260" s="232">
        <f t="shared" si="74"/>
        <v>0</v>
      </c>
      <c r="J260" s="243">
        <f t="shared" si="74"/>
        <v>0</v>
      </c>
      <c r="K260" s="161">
        <f t="shared" si="74"/>
        <v>0</v>
      </c>
      <c r="L260" s="161">
        <f t="shared" si="74"/>
        <v>0</v>
      </c>
      <c r="M260" s="161">
        <f t="shared" si="74"/>
        <v>0</v>
      </c>
    </row>
    <row r="261" spans="1:13" s="2" customFormat="1" ht="38.25">
      <c r="A261" s="364"/>
      <c r="B261" s="90"/>
      <c r="C261" s="89" t="s">
        <v>424</v>
      </c>
      <c r="D261" s="72" t="s">
        <v>425</v>
      </c>
      <c r="E261" s="232">
        <f t="shared" si="72"/>
        <v>0</v>
      </c>
      <c r="F261" s="232"/>
      <c r="G261" s="232"/>
      <c r="H261" s="232"/>
      <c r="I261" s="232"/>
      <c r="J261" s="244"/>
      <c r="K261" s="73"/>
      <c r="L261" s="74"/>
      <c r="M261" s="74"/>
    </row>
    <row r="262" spans="1:13" s="2" customFormat="1">
      <c r="A262" s="364"/>
      <c r="B262" s="220" t="s">
        <v>426</v>
      </c>
      <c r="C262" s="221"/>
      <c r="D262" s="72" t="s">
        <v>427</v>
      </c>
      <c r="E262" s="232">
        <f t="shared" si="72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222"/>
      <c r="C263" s="218"/>
      <c r="D263" s="70"/>
      <c r="E263" s="232">
        <f t="shared" si="72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72" t="s">
        <v>428</v>
      </c>
      <c r="C264" s="223"/>
      <c r="D264" s="72" t="s">
        <v>429</v>
      </c>
      <c r="E264" s="232">
        <f t="shared" si="72"/>
        <v>0</v>
      </c>
      <c r="F264" s="232">
        <f t="shared" ref="F264:M264" si="75">F265+F266</f>
        <v>0</v>
      </c>
      <c r="G264" s="232">
        <f t="shared" si="75"/>
        <v>0</v>
      </c>
      <c r="H264" s="232">
        <f t="shared" si="75"/>
        <v>0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80" t="s">
        <v>430</v>
      </c>
      <c r="C265" s="80"/>
      <c r="D265" s="72" t="s">
        <v>431</v>
      </c>
      <c r="E265" s="232">
        <f t="shared" si="72"/>
        <v>0</v>
      </c>
      <c r="F265" s="232"/>
      <c r="G265" s="232"/>
      <c r="H265" s="232"/>
      <c r="I265" s="232"/>
      <c r="J265" s="244"/>
      <c r="K265" s="73"/>
      <c r="L265" s="74"/>
      <c r="M265" s="74"/>
    </row>
    <row r="266" spans="1:13" s="2" customFormat="1">
      <c r="A266" s="364"/>
      <c r="B266" s="69" t="s">
        <v>432</v>
      </c>
      <c r="C266" s="79"/>
      <c r="D266" s="72" t="s">
        <v>433</v>
      </c>
      <c r="E266" s="232">
        <f t="shared" si="72"/>
        <v>0</v>
      </c>
      <c r="F266" s="232"/>
      <c r="G266" s="232"/>
      <c r="H266" s="232"/>
      <c r="I266" s="232"/>
      <c r="J266" s="244"/>
      <c r="K266" s="73"/>
      <c r="L266" s="74"/>
      <c r="M266" s="74"/>
    </row>
    <row r="267" spans="1:13" s="2" customFormat="1">
      <c r="A267" s="364"/>
      <c r="B267" s="69" t="s">
        <v>528</v>
      </c>
      <c r="C267" s="80"/>
      <c r="D267" s="72" t="s">
        <v>435</v>
      </c>
      <c r="E267" s="232">
        <f t="shared" si="72"/>
        <v>-584.04</v>
      </c>
      <c r="F267" s="232">
        <f t="shared" ref="F267:M267" si="76">F268</f>
        <v>0</v>
      </c>
      <c r="G267" s="232">
        <f t="shared" si="76"/>
        <v>0</v>
      </c>
      <c r="H267" s="232">
        <f t="shared" si="76"/>
        <v>-197</v>
      </c>
      <c r="I267" s="232">
        <f t="shared" si="76"/>
        <v>-28</v>
      </c>
      <c r="J267" s="243">
        <f t="shared" si="76"/>
        <v>-359.04</v>
      </c>
      <c r="K267" s="161">
        <f t="shared" si="76"/>
        <v>0</v>
      </c>
      <c r="L267" s="161">
        <f t="shared" si="76"/>
        <v>0</v>
      </c>
      <c r="M267" s="161">
        <f t="shared" si="76"/>
        <v>0</v>
      </c>
    </row>
    <row r="268" spans="1:13" s="2" customFormat="1">
      <c r="A268" s="364"/>
      <c r="B268" s="69" t="s">
        <v>436</v>
      </c>
      <c r="C268" s="80"/>
      <c r="D268" s="72" t="s">
        <v>437</v>
      </c>
      <c r="E268" s="232">
        <f t="shared" si="72"/>
        <v>-584.04</v>
      </c>
      <c r="F268" s="232"/>
      <c r="G268" s="232"/>
      <c r="H268" s="232">
        <f>-123-74</f>
        <v>-197</v>
      </c>
      <c r="I268" s="232">
        <v>-28</v>
      </c>
      <c r="J268" s="244">
        <f>-295.6-63.44</f>
        <v>-359.04</v>
      </c>
      <c r="K268" s="73"/>
      <c r="L268" s="74"/>
      <c r="M268" s="74"/>
    </row>
    <row r="269" spans="1:13" s="13" customFormat="1" ht="18" customHeight="1">
      <c r="A269" s="596" t="s">
        <v>312</v>
      </c>
      <c r="B269" s="637"/>
      <c r="C269" s="637"/>
      <c r="D269" s="64"/>
      <c r="E269" s="238">
        <f t="shared" si="72"/>
        <v>76386.25</v>
      </c>
      <c r="F269" s="238">
        <f>F316+F320+F301+F284</f>
        <v>52.15</v>
      </c>
      <c r="G269" s="238">
        <f>G320+G301+G284+G316</f>
        <v>41839</v>
      </c>
      <c r="H269" s="238">
        <f>H320+H301+H284+H316+H281</f>
        <v>3912</v>
      </c>
      <c r="I269" s="238">
        <f t="shared" ref="I269:J269" si="77">I320+I301+I284+I316+I281</f>
        <v>17781</v>
      </c>
      <c r="J269" s="238">
        <f t="shared" si="77"/>
        <v>12854.25</v>
      </c>
      <c r="K269" s="238">
        <f t="shared" ref="K269:M269" si="78">K320+K301+K284</f>
        <v>0</v>
      </c>
      <c r="L269" s="238">
        <f t="shared" si="78"/>
        <v>0</v>
      </c>
      <c r="M269" s="238">
        <f t="shared" si="78"/>
        <v>0</v>
      </c>
    </row>
    <row r="270" spans="1:13" s="12" customFormat="1">
      <c r="A270" s="225"/>
      <c r="B270" s="612" t="s">
        <v>438</v>
      </c>
      <c r="C270" s="613"/>
      <c r="D270" s="224"/>
      <c r="E270" s="242">
        <f t="shared" ref="E270:M270" si="79">E301</f>
        <v>0</v>
      </c>
      <c r="F270" s="238">
        <f t="shared" si="79"/>
        <v>0</v>
      </c>
      <c r="G270" s="238">
        <f t="shared" si="79"/>
        <v>0</v>
      </c>
      <c r="H270" s="238">
        <f t="shared" si="79"/>
        <v>0</v>
      </c>
      <c r="I270" s="238">
        <f t="shared" si="79"/>
        <v>0</v>
      </c>
      <c r="J270" s="254">
        <f t="shared" si="79"/>
        <v>0</v>
      </c>
      <c r="K270" s="159">
        <f t="shared" si="79"/>
        <v>0</v>
      </c>
      <c r="L270" s="159">
        <f t="shared" si="79"/>
        <v>0</v>
      </c>
      <c r="M270" s="159">
        <f t="shared" si="79"/>
        <v>0</v>
      </c>
    </row>
    <row r="271" spans="1:13" s="2" customFormat="1" ht="12.75" customHeight="1">
      <c r="A271" s="364"/>
      <c r="B271" s="101" t="s">
        <v>439</v>
      </c>
      <c r="C271" s="162"/>
      <c r="D271" s="70" t="s">
        <v>440</v>
      </c>
      <c r="E271" s="232">
        <f t="shared" ref="E271:E280" si="80">G271+H271+I271+J271</f>
        <v>0</v>
      </c>
      <c r="F271" s="232">
        <f t="shared" ref="F271:M271" si="81">F272</f>
        <v>0</v>
      </c>
      <c r="G271" s="232">
        <f t="shared" si="81"/>
        <v>0</v>
      </c>
      <c r="H271" s="232">
        <f t="shared" si="81"/>
        <v>0</v>
      </c>
      <c r="I271" s="232">
        <f t="shared" si="81"/>
        <v>0</v>
      </c>
      <c r="J271" s="243">
        <f t="shared" si="81"/>
        <v>0</v>
      </c>
      <c r="K271" s="161">
        <f t="shared" si="81"/>
        <v>0</v>
      </c>
      <c r="L271" s="161">
        <f t="shared" si="81"/>
        <v>0</v>
      </c>
      <c r="M271" s="161">
        <f t="shared" si="81"/>
        <v>0</v>
      </c>
    </row>
    <row r="272" spans="1:13" s="2" customFormat="1" ht="12" customHeight="1">
      <c r="A272" s="364"/>
      <c r="B272" s="69" t="s">
        <v>441</v>
      </c>
      <c r="C272" s="80"/>
      <c r="D272" s="72" t="s">
        <v>442</v>
      </c>
      <c r="E272" s="232">
        <f t="shared" si="80"/>
        <v>0</v>
      </c>
      <c r="F272" s="232">
        <f>F273+F274+F275+F276+F277+F278+F279+F280</f>
        <v>0</v>
      </c>
      <c r="G272" s="232">
        <f>G273+G274+G275+G276+G277+G278+G279+G280</f>
        <v>0</v>
      </c>
      <c r="H272" s="232">
        <f>H273+H274+H275+H276+H277+H278+H279+H280</f>
        <v>0</v>
      </c>
      <c r="I272" s="232">
        <f>I273+I274+I275+I276+I277+I278+I279+I280</f>
        <v>0</v>
      </c>
      <c r="J272" s="243">
        <f>J273+J274+J275+J276+J277+J278+J279+J280</f>
        <v>0</v>
      </c>
      <c r="K272" s="161"/>
      <c r="L272" s="74"/>
      <c r="M272" s="74"/>
    </row>
    <row r="273" spans="1:13" s="2" customFormat="1" ht="12.75" hidden="1" customHeight="1">
      <c r="A273" s="364"/>
      <c r="B273" s="162"/>
      <c r="C273" s="102" t="s">
        <v>443</v>
      </c>
      <c r="D273" s="70" t="s">
        <v>444</v>
      </c>
      <c r="E273" s="232">
        <f t="shared" si="80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29.25" hidden="1" customHeight="1">
      <c r="A274" s="364"/>
      <c r="B274" s="162"/>
      <c r="C274" s="103" t="s">
        <v>445</v>
      </c>
      <c r="D274" s="93" t="s">
        <v>446</v>
      </c>
      <c r="E274" s="232">
        <f t="shared" si="80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62"/>
      <c r="C275" s="103" t="s">
        <v>447</v>
      </c>
      <c r="D275" s="93" t="s">
        <v>448</v>
      </c>
      <c r="E275" s="232">
        <f t="shared" si="80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28.5" hidden="1" customHeight="1">
      <c r="A276" s="364"/>
      <c r="B276" s="162"/>
      <c r="C276" s="102" t="s">
        <v>449</v>
      </c>
      <c r="D276" s="70" t="s">
        <v>450</v>
      </c>
      <c r="E276" s="232">
        <f t="shared" si="80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44.25" hidden="1" customHeight="1">
      <c r="A277" s="364"/>
      <c r="B277" s="90"/>
      <c r="C277" s="105" t="s">
        <v>451</v>
      </c>
      <c r="D277" s="93" t="s">
        <v>452</v>
      </c>
      <c r="E277" s="232">
        <f t="shared" si="80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29.25" hidden="1" customHeight="1">
      <c r="A278" s="364"/>
      <c r="B278" s="107"/>
      <c r="C278" s="107" t="s">
        <v>453</v>
      </c>
      <c r="D278" s="110" t="s">
        <v>454</v>
      </c>
      <c r="E278" s="232">
        <f t="shared" si="80"/>
        <v>0</v>
      </c>
      <c r="F278" s="232"/>
      <c r="G278" s="232"/>
      <c r="H278" s="232"/>
      <c r="I278" s="232"/>
      <c r="J278" s="244"/>
      <c r="K278" s="73"/>
      <c r="L278" s="74"/>
      <c r="M278" s="74"/>
    </row>
    <row r="279" spans="1:13" s="2" customFormat="1" ht="36.75" hidden="1" customHeight="1">
      <c r="A279" s="364"/>
      <c r="B279" s="379"/>
      <c r="C279" s="380" t="s">
        <v>455</v>
      </c>
      <c r="D279" s="380" t="s">
        <v>456</v>
      </c>
      <c r="E279" s="232">
        <f t="shared" si="80"/>
        <v>0</v>
      </c>
      <c r="F279" s="232"/>
      <c r="G279" s="232"/>
      <c r="H279" s="232"/>
      <c r="I279" s="232"/>
      <c r="J279" s="244"/>
      <c r="K279" s="73"/>
      <c r="L279" s="74"/>
      <c r="M279" s="74"/>
    </row>
    <row r="280" spans="1:13" s="2" customFormat="1" ht="18.75" hidden="1" customHeight="1">
      <c r="A280" s="364"/>
      <c r="B280" s="226"/>
      <c r="C280" s="151" t="s">
        <v>457</v>
      </c>
      <c r="D280" s="343" t="s">
        <v>458</v>
      </c>
      <c r="E280" s="232">
        <f t="shared" si="80"/>
        <v>0</v>
      </c>
      <c r="F280" s="232"/>
      <c r="G280" s="232"/>
      <c r="H280" s="232"/>
      <c r="I280" s="232"/>
      <c r="J280" s="244"/>
      <c r="K280" s="73"/>
      <c r="L280" s="74"/>
      <c r="M280" s="74"/>
    </row>
    <row r="281" spans="1:13" s="2" customFormat="1" ht="54.75" customHeight="1">
      <c r="A281" s="364"/>
      <c r="B281" s="638" t="s">
        <v>593</v>
      </c>
      <c r="C281" s="639"/>
      <c r="D281" s="201" t="s">
        <v>594</v>
      </c>
      <c r="E281" s="232">
        <f>G281+H281+I281+J281</f>
        <v>21103</v>
      </c>
      <c r="F281" s="377"/>
      <c r="G281" s="377"/>
      <c r="H281" s="377">
        <f>H282+H283</f>
        <v>0</v>
      </c>
      <c r="I281" s="377">
        <f t="shared" ref="I281:J281" si="82">I282+I283</f>
        <v>21103</v>
      </c>
      <c r="J281" s="377">
        <f t="shared" si="82"/>
        <v>0</v>
      </c>
      <c r="K281" s="73"/>
      <c r="L281" s="74"/>
      <c r="M281" s="74"/>
    </row>
    <row r="282" spans="1:13" s="2" customFormat="1" ht="27.75" customHeight="1">
      <c r="A282" s="364"/>
      <c r="B282" s="381"/>
      <c r="C282" s="382" t="s">
        <v>595</v>
      </c>
      <c r="D282" s="201" t="s">
        <v>596</v>
      </c>
      <c r="E282" s="232">
        <f>I282</f>
        <v>10827</v>
      </c>
      <c r="F282" s="377"/>
      <c r="G282" s="377"/>
      <c r="H282" s="377"/>
      <c r="I282" s="377">
        <v>10827</v>
      </c>
      <c r="J282" s="378"/>
      <c r="K282" s="73"/>
      <c r="L282" s="74"/>
      <c r="M282" s="74"/>
    </row>
    <row r="283" spans="1:13" s="2" customFormat="1" ht="18.75" customHeight="1">
      <c r="A283" s="364"/>
      <c r="B283" s="375"/>
      <c r="C283" s="376" t="s">
        <v>597</v>
      </c>
      <c r="D283" s="201" t="s">
        <v>598</v>
      </c>
      <c r="E283" s="232">
        <f>I283</f>
        <v>10276</v>
      </c>
      <c r="F283" s="377"/>
      <c r="G283" s="377"/>
      <c r="H283" s="377"/>
      <c r="I283" s="377">
        <v>10276</v>
      </c>
      <c r="J283" s="378"/>
      <c r="K283" s="73"/>
      <c r="L283" s="74"/>
      <c r="M283" s="74"/>
    </row>
    <row r="284" spans="1:13" s="2" customFormat="1" ht="65.25" customHeight="1">
      <c r="A284" s="364"/>
      <c r="B284" s="640" t="s">
        <v>599</v>
      </c>
      <c r="C284" s="641"/>
      <c r="D284" s="201" t="s">
        <v>316</v>
      </c>
      <c r="E284" s="232">
        <f t="shared" ref="E284:M284" si="83">E285</f>
        <v>0</v>
      </c>
      <c r="F284" s="232">
        <f t="shared" si="83"/>
        <v>0</v>
      </c>
      <c r="G284" s="232">
        <f t="shared" si="83"/>
        <v>0</v>
      </c>
      <c r="H284" s="232">
        <f t="shared" si="83"/>
        <v>0</v>
      </c>
      <c r="I284" s="232">
        <f t="shared" si="83"/>
        <v>0</v>
      </c>
      <c r="J284" s="232">
        <f t="shared" si="83"/>
        <v>0</v>
      </c>
      <c r="K284" s="232">
        <f t="shared" si="83"/>
        <v>0</v>
      </c>
      <c r="L284" s="232">
        <f t="shared" si="83"/>
        <v>0</v>
      </c>
      <c r="M284" s="232">
        <f t="shared" si="83"/>
        <v>0</v>
      </c>
    </row>
    <row r="285" spans="1:13" s="2" customFormat="1" ht="39" customHeight="1">
      <c r="A285" s="364"/>
      <c r="B285" s="226"/>
      <c r="C285" s="150" t="s">
        <v>600</v>
      </c>
      <c r="D285" s="201" t="s">
        <v>601</v>
      </c>
      <c r="E285" s="232">
        <f>G285+H285+I285+J285</f>
        <v>0</v>
      </c>
      <c r="F285" s="232">
        <f>F287</f>
        <v>0</v>
      </c>
      <c r="G285" s="232">
        <f>G286+G287+G315</f>
        <v>0</v>
      </c>
      <c r="H285" s="232">
        <f>H286+H287+H315</f>
        <v>0</v>
      </c>
      <c r="I285" s="232">
        <f>I286+I287+I315</f>
        <v>0</v>
      </c>
      <c r="J285" s="232">
        <f>J286+J287+J315</f>
        <v>0</v>
      </c>
      <c r="K285" s="232">
        <f>K286+K287</f>
        <v>0</v>
      </c>
      <c r="L285" s="232">
        <f>L286+L287</f>
        <v>0</v>
      </c>
      <c r="M285" s="232">
        <f>M286+M287</f>
        <v>0</v>
      </c>
    </row>
    <row r="286" spans="1:13" s="2" customFormat="1" ht="23.25" customHeight="1">
      <c r="A286" s="364"/>
      <c r="B286" s="226"/>
      <c r="C286" s="151" t="s">
        <v>602</v>
      </c>
      <c r="D286" s="201" t="s">
        <v>603</v>
      </c>
      <c r="E286" s="232">
        <f>G286+H286+I286+J286</f>
        <v>0</v>
      </c>
      <c r="F286" s="232"/>
      <c r="G286" s="232"/>
      <c r="H286" s="232"/>
      <c r="I286" s="232"/>
      <c r="J286" s="244"/>
      <c r="K286" s="73"/>
      <c r="L286" s="74"/>
      <c r="M286" s="74"/>
    </row>
    <row r="287" spans="1:13" s="2" customFormat="1" ht="18.75" customHeight="1">
      <c r="A287" s="364"/>
      <c r="B287" s="226"/>
      <c r="C287" s="151" t="s">
        <v>604</v>
      </c>
      <c r="D287" s="201" t="s">
        <v>605</v>
      </c>
      <c r="E287" s="232">
        <f>G287+H287+I287+J287</f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" hidden="1" customHeight="1">
      <c r="A288" s="364"/>
      <c r="B288" s="69" t="s">
        <v>459</v>
      </c>
      <c r="C288" s="69"/>
      <c r="D288" s="72" t="s">
        <v>460</v>
      </c>
      <c r="E288" s="232">
        <f t="shared" ref="E288:E329" si="84">G288+H288+I288+J288</f>
        <v>0</v>
      </c>
      <c r="F288" s="232">
        <f t="shared" ref="F288:M288" si="85">F289</f>
        <v>0</v>
      </c>
      <c r="G288" s="232"/>
      <c r="H288" s="232"/>
      <c r="I288" s="232"/>
      <c r="J288" s="243">
        <f t="shared" si="85"/>
        <v>0</v>
      </c>
      <c r="K288" s="161">
        <f t="shared" si="85"/>
        <v>0</v>
      </c>
      <c r="L288" s="161">
        <f t="shared" si="85"/>
        <v>0</v>
      </c>
      <c r="M288" s="161">
        <f t="shared" si="85"/>
        <v>0</v>
      </c>
    </row>
    <row r="289" spans="1:13" s="2" customFormat="1" ht="10.5" hidden="1" customHeight="1">
      <c r="A289" s="364"/>
      <c r="B289" s="80" t="s">
        <v>461</v>
      </c>
      <c r="C289" s="80"/>
      <c r="D289" s="72" t="s">
        <v>380</v>
      </c>
      <c r="E289" s="232">
        <f t="shared" si="84"/>
        <v>0</v>
      </c>
      <c r="F289" s="232">
        <f>F293+F294+F295+F296+F297+F298+F299</f>
        <v>0</v>
      </c>
      <c r="G289" s="232"/>
      <c r="H289" s="232"/>
      <c r="I289" s="232"/>
      <c r="J289" s="243">
        <f>J293+J294+J295+J296+J297+J298+J299</f>
        <v>0</v>
      </c>
      <c r="K289" s="161"/>
      <c r="L289" s="74"/>
      <c r="M289" s="74"/>
    </row>
    <row r="290" spans="1:13" s="2" customFormat="1" ht="12.75" hidden="1" customHeight="1">
      <c r="A290" s="364"/>
      <c r="B290" s="119"/>
      <c r="C290" s="119" t="s">
        <v>462</v>
      </c>
      <c r="D290" s="120" t="s">
        <v>463</v>
      </c>
      <c r="E290" s="232">
        <f t="shared" si="84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119"/>
      <c r="C291" s="119" t="s">
        <v>464</v>
      </c>
      <c r="D291" s="120" t="s">
        <v>465</v>
      </c>
      <c r="E291" s="232">
        <f t="shared" si="84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119"/>
      <c r="C292" s="119" t="s">
        <v>466</v>
      </c>
      <c r="D292" s="120" t="s">
        <v>467</v>
      </c>
      <c r="E292" s="232">
        <f t="shared" si="84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468</v>
      </c>
      <c r="D293" s="72" t="s">
        <v>469</v>
      </c>
      <c r="E293" s="232">
        <f t="shared" si="84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 t="s">
        <v>470</v>
      </c>
      <c r="D294" s="72" t="s">
        <v>471</v>
      </c>
      <c r="E294" s="232">
        <f t="shared" si="84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472</v>
      </c>
      <c r="D295" s="72" t="s">
        <v>473</v>
      </c>
      <c r="E295" s="232">
        <f t="shared" si="84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2.75" hidden="1" customHeight="1">
      <c r="A296" s="364"/>
      <c r="B296" s="80"/>
      <c r="C296" s="80" t="s">
        <v>474</v>
      </c>
      <c r="D296" s="72" t="s">
        <v>475</v>
      </c>
      <c r="E296" s="232">
        <f t="shared" si="84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80"/>
      <c r="C297" s="80"/>
      <c r="D297" s="72"/>
      <c r="E297" s="232">
        <f t="shared" si="84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2.75" hidden="1" customHeight="1">
      <c r="A298" s="364"/>
      <c r="B298" s="80"/>
      <c r="C298" s="80" t="s">
        <v>476</v>
      </c>
      <c r="D298" s="72" t="s">
        <v>477</v>
      </c>
      <c r="E298" s="232">
        <f t="shared" si="84"/>
        <v>0</v>
      </c>
      <c r="F298" s="232"/>
      <c r="G298" s="232"/>
      <c r="H298" s="232"/>
      <c r="I298" s="232"/>
      <c r="J298" s="244"/>
      <c r="K298" s="73"/>
      <c r="L298" s="74"/>
      <c r="M298" s="74"/>
    </row>
    <row r="299" spans="1:13" s="2" customFormat="1" ht="15" hidden="1" customHeight="1">
      <c r="A299" s="364"/>
      <c r="B299" s="80"/>
      <c r="C299" s="80" t="s">
        <v>478</v>
      </c>
      <c r="D299" s="72" t="s">
        <v>479</v>
      </c>
      <c r="E299" s="232">
        <f t="shared" si="84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/>
      <c r="C300" s="69"/>
      <c r="D300" s="72"/>
      <c r="E300" s="232">
        <f t="shared" si="84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5.75" hidden="1" customHeight="1">
      <c r="A301" s="364"/>
      <c r="B301" s="69" t="s">
        <v>480</v>
      </c>
      <c r="C301" s="69"/>
      <c r="D301" s="72" t="s">
        <v>314</v>
      </c>
      <c r="E301" s="232">
        <f t="shared" si="84"/>
        <v>0</v>
      </c>
      <c r="F301" s="232">
        <f>F302+F303+F304+F305+F306+F307+F308+F309+F310+F311+F312</f>
        <v>0</v>
      </c>
      <c r="G301" s="232"/>
      <c r="H301" s="232"/>
      <c r="I301" s="232"/>
      <c r="J301" s="243"/>
      <c r="K301" s="161"/>
      <c r="L301" s="74"/>
      <c r="M301" s="74"/>
    </row>
    <row r="302" spans="1:13" s="2" customFormat="1" ht="12.75" hidden="1" customHeight="1">
      <c r="A302" s="364"/>
      <c r="B302" s="69" t="s">
        <v>481</v>
      </c>
      <c r="C302" s="69"/>
      <c r="D302" s="72" t="s">
        <v>482</v>
      </c>
      <c r="E302" s="232">
        <f t="shared" si="84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69" t="s">
        <v>483</v>
      </c>
      <c r="C303" s="80"/>
      <c r="D303" s="72" t="s">
        <v>484</v>
      </c>
      <c r="E303" s="232">
        <f t="shared" si="84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69" t="s">
        <v>485</v>
      </c>
      <c r="C304" s="69"/>
      <c r="D304" s="72" t="s">
        <v>486</v>
      </c>
      <c r="E304" s="232">
        <f t="shared" si="84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2.75" hidden="1" customHeight="1">
      <c r="A305" s="364"/>
      <c r="B305" s="69" t="s">
        <v>487</v>
      </c>
      <c r="C305" s="71"/>
      <c r="D305" s="72" t="s">
        <v>488</v>
      </c>
      <c r="E305" s="232">
        <f t="shared" si="84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489</v>
      </c>
      <c r="C306" s="357"/>
      <c r="D306" s="72" t="s">
        <v>490</v>
      </c>
      <c r="E306" s="232">
        <f t="shared" si="84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227" t="s">
        <v>491</v>
      </c>
      <c r="C307" s="80"/>
      <c r="D307" s="72" t="s">
        <v>492</v>
      </c>
      <c r="E307" s="232">
        <f t="shared" si="84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5" hidden="1" customHeight="1">
      <c r="A308" s="364"/>
      <c r="B308" s="71" t="s">
        <v>493</v>
      </c>
      <c r="C308" s="69"/>
      <c r="D308" s="72" t="s">
        <v>494</v>
      </c>
      <c r="E308" s="232">
        <f t="shared" si="84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71" t="s">
        <v>495</v>
      </c>
      <c r="C309" s="69"/>
      <c r="D309" s="72" t="s">
        <v>496</v>
      </c>
      <c r="E309" s="232">
        <f t="shared" si="84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69" t="s">
        <v>497</v>
      </c>
      <c r="C310" s="80"/>
      <c r="D310" s="72" t="s">
        <v>498</v>
      </c>
      <c r="E310" s="232">
        <f t="shared" si="84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71" t="s">
        <v>499</v>
      </c>
      <c r="C311" s="69"/>
      <c r="D311" s="72" t="s">
        <v>500</v>
      </c>
      <c r="E311" s="232">
        <f t="shared" si="84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hidden="1" customHeight="1">
      <c r="A312" s="364"/>
      <c r="B312" s="228" t="s">
        <v>501</v>
      </c>
      <c r="C312" s="80"/>
      <c r="D312" s="72" t="s">
        <v>502</v>
      </c>
      <c r="E312" s="232">
        <f t="shared" si="84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12.75" hidden="1" customHeight="1">
      <c r="A313" s="364"/>
      <c r="B313" s="71"/>
      <c r="C313" s="69"/>
      <c r="D313" s="72"/>
      <c r="E313" s="232">
        <f t="shared" si="84"/>
        <v>0</v>
      </c>
      <c r="F313" s="232"/>
      <c r="G313" s="232"/>
      <c r="H313" s="232"/>
      <c r="I313" s="232"/>
      <c r="J313" s="244"/>
      <c r="K313" s="73"/>
      <c r="L313" s="74"/>
      <c r="M313" s="74"/>
    </row>
    <row r="314" spans="1:13" s="2" customFormat="1" ht="12.75" hidden="1" customHeight="1">
      <c r="A314" s="364"/>
      <c r="B314" s="69" t="s">
        <v>606</v>
      </c>
      <c r="C314" s="69"/>
      <c r="D314" s="72" t="s">
        <v>482</v>
      </c>
      <c r="E314" s="232">
        <f t="shared" si="84"/>
        <v>0</v>
      </c>
      <c r="F314" s="232"/>
      <c r="G314" s="232"/>
      <c r="H314" s="232"/>
      <c r="I314" s="232"/>
      <c r="J314" s="244"/>
      <c r="K314" s="73"/>
      <c r="L314" s="74"/>
      <c r="M314" s="74"/>
    </row>
    <row r="315" spans="1:13" s="2" customFormat="1" ht="12.75" customHeight="1">
      <c r="A315" s="364"/>
      <c r="B315" s="69"/>
      <c r="C315" s="69" t="s">
        <v>607</v>
      </c>
      <c r="D315" s="153" t="s">
        <v>608</v>
      </c>
      <c r="E315" s="232">
        <f t="shared" si="84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48.75" customHeight="1">
      <c r="A316" s="364"/>
      <c r="B316" s="642" t="s">
        <v>609</v>
      </c>
      <c r="C316" s="643"/>
      <c r="D316" s="153" t="s">
        <v>318</v>
      </c>
      <c r="E316" s="232">
        <f t="shared" si="84"/>
        <v>10270</v>
      </c>
      <c r="F316" s="232">
        <f>F317+F318+F319</f>
        <v>40.46</v>
      </c>
      <c r="G316" s="232">
        <f>G317+G318+G319</f>
        <v>7359</v>
      </c>
      <c r="H316" s="232">
        <f t="shared" ref="H316:J316" si="86">H317+H318+H319</f>
        <v>2911</v>
      </c>
      <c r="I316" s="232">
        <f t="shared" si="86"/>
        <v>0</v>
      </c>
      <c r="J316" s="232">
        <f t="shared" si="86"/>
        <v>0</v>
      </c>
      <c r="K316" s="73"/>
      <c r="L316" s="74"/>
      <c r="M316" s="74"/>
    </row>
    <row r="317" spans="1:13" s="2" customFormat="1" ht="20.25" customHeight="1">
      <c r="A317" s="364"/>
      <c r="B317" s="69"/>
      <c r="C317" s="69" t="s">
        <v>141</v>
      </c>
      <c r="D317" s="153" t="s">
        <v>610</v>
      </c>
      <c r="E317" s="232">
        <f t="shared" si="84"/>
        <v>8630</v>
      </c>
      <c r="F317" s="232">
        <v>34</v>
      </c>
      <c r="G317" s="232">
        <v>6184</v>
      </c>
      <c r="H317" s="232">
        <v>2446</v>
      </c>
      <c r="I317" s="232"/>
      <c r="J317" s="244"/>
      <c r="K317" s="73"/>
      <c r="L317" s="74"/>
      <c r="M317" s="74"/>
    </row>
    <row r="318" spans="1:13" s="2" customFormat="1" ht="18" customHeight="1">
      <c r="A318" s="364"/>
      <c r="B318" s="69"/>
      <c r="C318" s="69" t="s">
        <v>143</v>
      </c>
      <c r="D318" s="153" t="s">
        <v>611</v>
      </c>
      <c r="E318" s="232">
        <f t="shared" si="84"/>
        <v>0</v>
      </c>
      <c r="F318" s="232"/>
      <c r="G318" s="232"/>
      <c r="H318" s="232"/>
      <c r="I318" s="232"/>
      <c r="J318" s="244"/>
      <c r="K318" s="73"/>
      <c r="L318" s="74"/>
      <c r="M318" s="74"/>
    </row>
    <row r="319" spans="1:13" s="2" customFormat="1" ht="18.75" customHeight="1">
      <c r="A319" s="364"/>
      <c r="B319" s="69"/>
      <c r="C319" s="69" t="s">
        <v>145</v>
      </c>
      <c r="D319" s="153" t="s">
        <v>612</v>
      </c>
      <c r="E319" s="232">
        <f t="shared" si="84"/>
        <v>1640</v>
      </c>
      <c r="F319" s="232">
        <v>6.46</v>
      </c>
      <c r="G319" s="232">
        <v>1175</v>
      </c>
      <c r="H319" s="232">
        <v>465</v>
      </c>
      <c r="I319" s="232"/>
      <c r="J319" s="244"/>
      <c r="K319" s="73"/>
      <c r="L319" s="74"/>
      <c r="M319" s="74"/>
    </row>
    <row r="320" spans="1:13" s="2" customFormat="1" ht="18.75" customHeight="1">
      <c r="A320" s="364"/>
      <c r="B320" s="80" t="s">
        <v>503</v>
      </c>
      <c r="C320" s="80"/>
      <c r="D320" s="72" t="s">
        <v>320</v>
      </c>
      <c r="E320" s="232">
        <f t="shared" si="84"/>
        <v>45013.25</v>
      </c>
      <c r="F320" s="232">
        <f t="shared" ref="F320:M320" si="87">F321+F331</f>
        <v>11.69</v>
      </c>
      <c r="G320" s="232">
        <f>G321+G331</f>
        <v>34480</v>
      </c>
      <c r="H320" s="232">
        <f t="shared" si="87"/>
        <v>1001</v>
      </c>
      <c r="I320" s="232">
        <f t="shared" si="87"/>
        <v>-3322</v>
      </c>
      <c r="J320" s="243">
        <f t="shared" si="87"/>
        <v>12854.25</v>
      </c>
      <c r="K320" s="161">
        <f t="shared" si="87"/>
        <v>0</v>
      </c>
      <c r="L320" s="161">
        <f t="shared" si="87"/>
        <v>0</v>
      </c>
      <c r="M320" s="161">
        <f t="shared" si="87"/>
        <v>0</v>
      </c>
    </row>
    <row r="321" spans="1:13" s="2" customFormat="1" ht="12.75" customHeight="1">
      <c r="A321" s="364"/>
      <c r="B321" s="71" t="s">
        <v>504</v>
      </c>
      <c r="C321" s="69"/>
      <c r="D321" s="72" t="s">
        <v>505</v>
      </c>
      <c r="E321" s="232">
        <f t="shared" si="84"/>
        <v>45013.25</v>
      </c>
      <c r="F321" s="232">
        <f>F322+F327+F329</f>
        <v>11.69</v>
      </c>
      <c r="G321" s="232">
        <f>G322+G327+G329</f>
        <v>34480</v>
      </c>
      <c r="H321" s="232">
        <f>H322+H327+H329</f>
        <v>1001</v>
      </c>
      <c r="I321" s="232">
        <f>I322+I327+I329</f>
        <v>-3322</v>
      </c>
      <c r="J321" s="243">
        <f>J322+J327+J329</f>
        <v>12854.25</v>
      </c>
      <c r="K321" s="161"/>
      <c r="L321" s="161"/>
      <c r="M321" s="161"/>
    </row>
    <row r="322" spans="1:13" s="2" customFormat="1" ht="12.75" customHeight="1">
      <c r="A322" s="364"/>
      <c r="B322" s="71" t="s">
        <v>506</v>
      </c>
      <c r="C322" s="69"/>
      <c r="D322" s="72" t="s">
        <v>507</v>
      </c>
      <c r="E322" s="232">
        <f t="shared" si="84"/>
        <v>35405.25</v>
      </c>
      <c r="F322" s="232">
        <f t="shared" ref="F322:M322" si="88">F323+F324+F325+F326</f>
        <v>11.69</v>
      </c>
      <c r="G322" s="232">
        <f t="shared" si="88"/>
        <v>24872</v>
      </c>
      <c r="H322" s="232">
        <f t="shared" si="88"/>
        <v>1001</v>
      </c>
      <c r="I322" s="232">
        <f t="shared" si="88"/>
        <v>-3322</v>
      </c>
      <c r="J322" s="243">
        <f t="shared" si="88"/>
        <v>12854.25</v>
      </c>
      <c r="K322" s="161">
        <f t="shared" si="88"/>
        <v>0</v>
      </c>
      <c r="L322" s="161">
        <f t="shared" si="88"/>
        <v>0</v>
      </c>
      <c r="M322" s="161">
        <f t="shared" si="88"/>
        <v>0</v>
      </c>
    </row>
    <row r="323" spans="1:13" s="2" customFormat="1" ht="12.75" customHeight="1">
      <c r="A323" s="364"/>
      <c r="B323" s="69"/>
      <c r="C323" s="69" t="s">
        <v>508</v>
      </c>
      <c r="D323" s="72" t="s">
        <v>509</v>
      </c>
      <c r="E323" s="232">
        <f t="shared" si="84"/>
        <v>7148</v>
      </c>
      <c r="F323" s="232">
        <v>11.69</v>
      </c>
      <c r="G323" s="232">
        <v>10245</v>
      </c>
      <c r="H323" s="232"/>
      <c r="I323" s="232">
        <f>-220+112-6894-96</f>
        <v>-7098</v>
      </c>
      <c r="J323" s="244">
        <f>-25+4026</f>
        <v>4001</v>
      </c>
      <c r="K323" s="73"/>
      <c r="L323" s="74"/>
      <c r="M323" s="74"/>
    </row>
    <row r="324" spans="1:13" s="2" customFormat="1" ht="12.75" customHeight="1">
      <c r="A324" s="364"/>
      <c r="B324" s="69"/>
      <c r="C324" s="69" t="s">
        <v>510</v>
      </c>
      <c r="D324" s="72" t="s">
        <v>511</v>
      </c>
      <c r="E324" s="232">
        <f t="shared" si="84"/>
        <v>21672.25</v>
      </c>
      <c r="F324" s="232"/>
      <c r="G324" s="232">
        <v>8361</v>
      </c>
      <c r="H324" s="232">
        <f>29+972</f>
        <v>1001</v>
      </c>
      <c r="I324" s="232">
        <f>3335+8+51</f>
        <v>3394</v>
      </c>
      <c r="J324" s="244">
        <f>8082+141+88.25+605</f>
        <v>8916.25</v>
      </c>
      <c r="K324" s="73"/>
      <c r="L324" s="74"/>
      <c r="M324" s="74"/>
    </row>
    <row r="325" spans="1:13" s="2" customFormat="1" ht="12.75" customHeight="1">
      <c r="A325" s="364"/>
      <c r="B325" s="69"/>
      <c r="C325" s="80" t="s">
        <v>512</v>
      </c>
      <c r="D325" s="72" t="s">
        <v>513</v>
      </c>
      <c r="E325" s="232">
        <f t="shared" si="84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/>
      <c r="C326" s="80" t="s">
        <v>514</v>
      </c>
      <c r="D326" s="72" t="s">
        <v>515</v>
      </c>
      <c r="E326" s="232">
        <f t="shared" si="84"/>
        <v>6585</v>
      </c>
      <c r="F326" s="232"/>
      <c r="G326" s="232">
        <v>6266</v>
      </c>
      <c r="H326" s="232"/>
      <c r="I326" s="232">
        <f>113+212-112+169</f>
        <v>382</v>
      </c>
      <c r="J326" s="244">
        <v>-63</v>
      </c>
      <c r="K326" s="73"/>
      <c r="L326" s="74"/>
      <c r="M326" s="74"/>
    </row>
    <row r="327" spans="1:13" s="2" customFormat="1" ht="12.75" customHeight="1">
      <c r="A327" s="364"/>
      <c r="B327" s="69" t="s">
        <v>516</v>
      </c>
      <c r="C327" s="80"/>
      <c r="D327" s="72" t="s">
        <v>517</v>
      </c>
      <c r="E327" s="232">
        <f t="shared" si="84"/>
        <v>0</v>
      </c>
      <c r="F327" s="232">
        <f t="shared" ref="F327:M327" si="89">F328</f>
        <v>0</v>
      </c>
      <c r="G327" s="232"/>
      <c r="H327" s="232"/>
      <c r="I327" s="232"/>
      <c r="J327" s="243"/>
      <c r="K327" s="161">
        <f t="shared" si="89"/>
        <v>0</v>
      </c>
      <c r="L327" s="161">
        <f t="shared" si="89"/>
        <v>0</v>
      </c>
      <c r="M327" s="161">
        <f t="shared" si="89"/>
        <v>0</v>
      </c>
    </row>
    <row r="328" spans="1:13" s="2" customFormat="1" ht="12.75" customHeight="1">
      <c r="A328" s="364"/>
      <c r="B328" s="69"/>
      <c r="C328" s="80" t="s">
        <v>518</v>
      </c>
      <c r="D328" s="72" t="s">
        <v>519</v>
      </c>
      <c r="E328" s="232">
        <f t="shared" si="84"/>
        <v>0</v>
      </c>
      <c r="F328" s="232"/>
      <c r="G328" s="232"/>
      <c r="H328" s="232"/>
      <c r="I328" s="232"/>
      <c r="J328" s="244"/>
      <c r="K328" s="73"/>
      <c r="L328" s="74"/>
      <c r="M328" s="74"/>
    </row>
    <row r="329" spans="1:13" s="2" customFormat="1" ht="12.75" customHeight="1">
      <c r="A329" s="364"/>
      <c r="B329" s="69" t="s">
        <v>520</v>
      </c>
      <c r="C329" s="80"/>
      <c r="D329" s="72" t="s">
        <v>521</v>
      </c>
      <c r="E329" s="232">
        <f t="shared" si="84"/>
        <v>9608</v>
      </c>
      <c r="F329" s="232"/>
      <c r="G329" s="232">
        <v>9608</v>
      </c>
      <c r="H329" s="232"/>
      <c r="I329" s="232"/>
      <c r="J329" s="244"/>
      <c r="K329" s="73"/>
      <c r="L329" s="74"/>
      <c r="M329" s="74"/>
    </row>
    <row r="330" spans="1:13" s="2" customFormat="1" ht="12.75" customHeight="1">
      <c r="A330" s="364"/>
      <c r="B330" s="69"/>
      <c r="C330" s="80"/>
      <c r="D330" s="72"/>
      <c r="E330" s="232"/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hidden="1" customHeight="1">
      <c r="A331" s="364"/>
      <c r="B331" s="69" t="s">
        <v>522</v>
      </c>
      <c r="C331" s="80"/>
      <c r="D331" s="72" t="s">
        <v>523</v>
      </c>
      <c r="E331" s="232">
        <f t="shared" ref="E331:E336" si="90">G331+H331+I331+J331</f>
        <v>0</v>
      </c>
      <c r="F331" s="232">
        <f t="shared" ref="F331:M332" si="91">F332</f>
        <v>0</v>
      </c>
      <c r="G331" s="232">
        <f t="shared" si="91"/>
        <v>0</v>
      </c>
      <c r="H331" s="232">
        <f t="shared" si="91"/>
        <v>0</v>
      </c>
      <c r="I331" s="232">
        <f t="shared" si="91"/>
        <v>0</v>
      </c>
      <c r="J331" s="243">
        <f t="shared" si="91"/>
        <v>0</v>
      </c>
      <c r="K331" s="161">
        <f t="shared" si="91"/>
        <v>0</v>
      </c>
      <c r="L331" s="161">
        <f t="shared" si="91"/>
        <v>0</v>
      </c>
      <c r="M331" s="161">
        <f t="shared" si="91"/>
        <v>0</v>
      </c>
    </row>
    <row r="332" spans="1:13" s="2" customFormat="1" ht="12.75" hidden="1" customHeight="1">
      <c r="A332" s="364"/>
      <c r="B332" s="126" t="s">
        <v>524</v>
      </c>
      <c r="C332" s="167"/>
      <c r="D332" s="72" t="s">
        <v>525</v>
      </c>
      <c r="E332" s="232">
        <f t="shared" si="90"/>
        <v>0</v>
      </c>
      <c r="F332" s="232">
        <f t="shared" si="91"/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hidden="1" customHeight="1">
      <c r="A333" s="364"/>
      <c r="B333" s="69"/>
      <c r="C333" s="80" t="s">
        <v>526</v>
      </c>
      <c r="D333" s="72" t="s">
        <v>527</v>
      </c>
      <c r="E333" s="232">
        <f t="shared" si="90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 s="2" customFormat="1" ht="12.75" customHeight="1">
      <c r="A334" s="364"/>
      <c r="B334" s="69"/>
      <c r="C334" s="80"/>
      <c r="D334" s="72"/>
      <c r="E334" s="232">
        <f t="shared" si="90"/>
        <v>0</v>
      </c>
      <c r="F334" s="232"/>
      <c r="G334" s="232"/>
      <c r="H334" s="232"/>
      <c r="I334" s="232"/>
      <c r="J334" s="244"/>
      <c r="K334" s="73"/>
      <c r="L334" s="74"/>
      <c r="M334" s="74"/>
    </row>
    <row r="335" spans="1:13" s="2" customFormat="1" ht="12.75" customHeight="1">
      <c r="A335" s="364"/>
      <c r="B335" s="69" t="s">
        <v>528</v>
      </c>
      <c r="C335" s="80"/>
      <c r="D335" s="72" t="s">
        <v>435</v>
      </c>
      <c r="E335" s="232">
        <f t="shared" si="90"/>
        <v>0</v>
      </c>
      <c r="F335" s="232">
        <f t="shared" ref="F335:M335" si="92">F336</f>
        <v>0</v>
      </c>
      <c r="G335" s="232">
        <f t="shared" si="92"/>
        <v>0</v>
      </c>
      <c r="H335" s="232">
        <f t="shared" si="92"/>
        <v>0</v>
      </c>
      <c r="I335" s="232">
        <f t="shared" si="92"/>
        <v>0</v>
      </c>
      <c r="J335" s="243">
        <f t="shared" si="92"/>
        <v>0</v>
      </c>
      <c r="K335" s="161">
        <f t="shared" si="92"/>
        <v>0</v>
      </c>
      <c r="L335" s="161">
        <f t="shared" si="92"/>
        <v>0</v>
      </c>
      <c r="M335" s="161">
        <f t="shared" si="92"/>
        <v>0</v>
      </c>
    </row>
    <row r="336" spans="1:13" s="2" customFormat="1" ht="12.75" customHeight="1">
      <c r="A336" s="364"/>
      <c r="B336" s="69" t="s">
        <v>436</v>
      </c>
      <c r="C336" s="80"/>
      <c r="D336" s="72" t="s">
        <v>437</v>
      </c>
      <c r="E336" s="232">
        <f t="shared" si="90"/>
        <v>0</v>
      </c>
      <c r="F336" s="232"/>
      <c r="G336" s="232"/>
      <c r="H336" s="232"/>
      <c r="I336" s="232"/>
      <c r="J336" s="244"/>
      <c r="K336" s="73"/>
      <c r="L336" s="74"/>
      <c r="M336" s="74"/>
    </row>
    <row r="337" spans="1:13">
      <c r="A337" s="125" t="s">
        <v>529</v>
      </c>
      <c r="B337" s="125"/>
      <c r="C337" s="125"/>
      <c r="D337" s="140"/>
      <c r="E337" s="231">
        <f>E338+E340</f>
        <v>735054.75</v>
      </c>
      <c r="F337" s="231">
        <f>F338+F341+F342</f>
        <v>9361.4699999999993</v>
      </c>
      <c r="G337" s="231">
        <f t="shared" ref="G337:M337" si="93">G338+G341+G342</f>
        <v>251479</v>
      </c>
      <c r="H337" s="231">
        <f t="shared" si="93"/>
        <v>180442.5</v>
      </c>
      <c r="I337" s="231">
        <f t="shared" si="93"/>
        <v>169250</v>
      </c>
      <c r="J337" s="231">
        <f t="shared" si="93"/>
        <v>133883.25</v>
      </c>
      <c r="K337" s="231">
        <f t="shared" si="93"/>
        <v>686803</v>
      </c>
      <c r="L337" s="231">
        <f t="shared" si="93"/>
        <v>686803</v>
      </c>
      <c r="M337" s="231">
        <f t="shared" si="93"/>
        <v>692003</v>
      </c>
    </row>
    <row r="338" spans="1:13" ht="28.5" customHeight="1">
      <c r="A338" s="125"/>
      <c r="B338" s="612" t="s">
        <v>613</v>
      </c>
      <c r="C338" s="613"/>
      <c r="D338" s="140" t="s">
        <v>614</v>
      </c>
      <c r="E338" s="231">
        <f>E339</f>
        <v>727158.75</v>
      </c>
      <c r="F338" s="232">
        <f t="shared" ref="F338:M338" si="94">F339+F340</f>
        <v>9361.4699999999993</v>
      </c>
      <c r="G338" s="232">
        <f t="shared" si="94"/>
        <v>251479</v>
      </c>
      <c r="H338" s="232">
        <f t="shared" si="94"/>
        <v>180442.5</v>
      </c>
      <c r="I338" s="232">
        <f t="shared" si="94"/>
        <v>169250</v>
      </c>
      <c r="J338" s="232">
        <f t="shared" si="94"/>
        <v>133883.25</v>
      </c>
      <c r="K338" s="232">
        <f t="shared" si="94"/>
        <v>686803</v>
      </c>
      <c r="L338" s="232">
        <f t="shared" si="94"/>
        <v>686803</v>
      </c>
      <c r="M338" s="232">
        <f t="shared" si="94"/>
        <v>692003</v>
      </c>
    </row>
    <row r="339" spans="1:13">
      <c r="A339" s="125"/>
      <c r="B339" s="125"/>
      <c r="C339" s="46" t="s">
        <v>615</v>
      </c>
      <c r="D339" s="154" t="s">
        <v>616</v>
      </c>
      <c r="E339" s="231">
        <f t="shared" ref="E339:E345" si="95">G339+H339+I339+J339</f>
        <v>727158.75</v>
      </c>
      <c r="F339" s="247">
        <v>9361.4699999999993</v>
      </c>
      <c r="G339" s="247">
        <v>249489</v>
      </c>
      <c r="H339" s="247">
        <f>174507+2963.5+25+973</f>
        <v>178468.5</v>
      </c>
      <c r="I339" s="247">
        <f>148880+3335+113+21103-6339+125</f>
        <v>167217</v>
      </c>
      <c r="J339" s="244">
        <f>146781+8082+9+300-22384.75-803</f>
        <v>131984.25</v>
      </c>
      <c r="K339" s="73">
        <v>678786</v>
      </c>
      <c r="L339" s="74">
        <v>678786</v>
      </c>
      <c r="M339" s="74">
        <v>683986</v>
      </c>
    </row>
    <row r="340" spans="1:13">
      <c r="A340" s="125"/>
      <c r="B340" s="155"/>
      <c r="C340" s="46" t="s">
        <v>617</v>
      </c>
      <c r="D340" s="140" t="s">
        <v>618</v>
      </c>
      <c r="E340" s="231">
        <f t="shared" si="95"/>
        <v>7896</v>
      </c>
      <c r="F340" s="247"/>
      <c r="G340" s="247">
        <v>1990</v>
      </c>
      <c r="H340" s="247">
        <f>1949+25</f>
        <v>1974</v>
      </c>
      <c r="I340" s="247">
        <f>1954+79</f>
        <v>2033</v>
      </c>
      <c r="J340" s="244">
        <f>1824+75</f>
        <v>1899</v>
      </c>
      <c r="K340" s="73">
        <f>7717+300</f>
        <v>8017</v>
      </c>
      <c r="L340" s="74">
        <f>7717+300</f>
        <v>8017</v>
      </c>
      <c r="M340" s="74">
        <f>7717+300</f>
        <v>8017</v>
      </c>
    </row>
    <row r="341" spans="1:13">
      <c r="A341" s="125"/>
      <c r="B341" s="633" t="s">
        <v>619</v>
      </c>
      <c r="C341" s="634"/>
      <c r="D341" s="140" t="s">
        <v>620</v>
      </c>
      <c r="E341" s="231">
        <f t="shared" si="95"/>
        <v>0</v>
      </c>
      <c r="F341" s="247"/>
      <c r="G341" s="247"/>
      <c r="H341" s="247"/>
      <c r="I341" s="247"/>
      <c r="J341" s="244"/>
      <c r="K341" s="73"/>
      <c r="L341" s="74"/>
      <c r="M341" s="74"/>
    </row>
    <row r="342" spans="1:13" ht="24.75" customHeight="1">
      <c r="A342" s="128"/>
      <c r="B342" s="612" t="s">
        <v>621</v>
      </c>
      <c r="C342" s="613"/>
      <c r="D342" s="140" t="s">
        <v>622</v>
      </c>
      <c r="E342" s="231">
        <f t="shared" si="95"/>
        <v>0</v>
      </c>
      <c r="F342" s="247">
        <f>F343</f>
        <v>0</v>
      </c>
      <c r="G342" s="247">
        <f>G343</f>
        <v>0</v>
      </c>
      <c r="H342" s="247"/>
      <c r="I342" s="247">
        <f>I343</f>
        <v>0</v>
      </c>
      <c r="J342" s="247">
        <f>J343</f>
        <v>0</v>
      </c>
      <c r="K342" s="73">
        <f>K343</f>
        <v>0</v>
      </c>
      <c r="L342" s="73">
        <f>L343</f>
        <v>0</v>
      </c>
      <c r="M342" s="73">
        <f>M343</f>
        <v>0</v>
      </c>
    </row>
    <row r="343" spans="1:13" ht="14.25" customHeight="1">
      <c r="A343" s="128"/>
      <c r="B343" s="135"/>
      <c r="C343" s="46" t="s">
        <v>623</v>
      </c>
      <c r="D343" s="154" t="s">
        <v>624</v>
      </c>
      <c r="E343" s="231">
        <f t="shared" si="95"/>
        <v>0</v>
      </c>
      <c r="F343" s="247"/>
      <c r="G343" s="247"/>
      <c r="H343" s="247"/>
      <c r="I343" s="247"/>
      <c r="J343" s="244"/>
      <c r="K343" s="73"/>
      <c r="L343" s="74"/>
      <c r="M343" s="74"/>
    </row>
    <row r="344" spans="1:13" ht="35.25" customHeight="1">
      <c r="A344" s="589" t="s">
        <v>625</v>
      </c>
      <c r="B344" s="590"/>
      <c r="C344" s="591"/>
      <c r="D344" s="145" t="s">
        <v>626</v>
      </c>
      <c r="E344" s="156">
        <f t="shared" si="95"/>
        <v>118391.87</v>
      </c>
      <c r="F344" s="156">
        <f t="shared" ref="F344:M344" si="96">F474+F487+F489</f>
        <v>0</v>
      </c>
      <c r="G344" s="156">
        <f t="shared" si="96"/>
        <v>74444</v>
      </c>
      <c r="H344" s="156">
        <f t="shared" si="96"/>
        <v>11209</v>
      </c>
      <c r="I344" s="156">
        <f t="shared" si="96"/>
        <v>15999</v>
      </c>
      <c r="J344" s="237">
        <f t="shared" si="96"/>
        <v>16739.87</v>
      </c>
      <c r="K344" s="156">
        <f t="shared" si="96"/>
        <v>45340</v>
      </c>
      <c r="L344" s="156">
        <f t="shared" si="96"/>
        <v>44649</v>
      </c>
      <c r="M344" s="156">
        <f t="shared" si="96"/>
        <v>44755</v>
      </c>
    </row>
    <row r="345" spans="1:13" s="12" customFormat="1" ht="30" customHeight="1">
      <c r="A345" s="157"/>
      <c r="B345" s="635" t="s">
        <v>326</v>
      </c>
      <c r="C345" s="636"/>
      <c r="D345" s="158"/>
      <c r="E345" s="238">
        <f t="shared" si="95"/>
        <v>118391.87</v>
      </c>
      <c r="F345" s="239"/>
      <c r="G345" s="239">
        <f t="shared" ref="G345:M346" si="97">G347+G408</f>
        <v>74444</v>
      </c>
      <c r="H345" s="239">
        <f t="shared" si="97"/>
        <v>11209</v>
      </c>
      <c r="I345" s="239">
        <f t="shared" si="97"/>
        <v>15999</v>
      </c>
      <c r="J345" s="240">
        <f t="shared" si="97"/>
        <v>16739.87</v>
      </c>
      <c r="K345" s="240">
        <f t="shared" si="97"/>
        <v>45340</v>
      </c>
      <c r="L345" s="240">
        <f t="shared" si="97"/>
        <v>44649</v>
      </c>
      <c r="M345" s="240">
        <f t="shared" si="97"/>
        <v>44755</v>
      </c>
    </row>
    <row r="346" spans="1:13" s="12" customFormat="1">
      <c r="A346" s="157"/>
      <c r="B346" s="705" t="s">
        <v>327</v>
      </c>
      <c r="C346" s="706"/>
      <c r="D346" s="158"/>
      <c r="E346" s="238">
        <f>E348+E409</f>
        <v>118423.87000000001</v>
      </c>
      <c r="F346" s="238">
        <f>F348+F409</f>
        <v>0</v>
      </c>
      <c r="G346" s="238">
        <f t="shared" si="97"/>
        <v>74444</v>
      </c>
      <c r="H346" s="238">
        <f t="shared" si="97"/>
        <v>11209</v>
      </c>
      <c r="I346" s="238">
        <f t="shared" si="97"/>
        <v>16031</v>
      </c>
      <c r="J346" s="254">
        <f t="shared" si="97"/>
        <v>16739.87</v>
      </c>
      <c r="K346" s="159">
        <f t="shared" si="97"/>
        <v>45340</v>
      </c>
      <c r="L346" s="159">
        <f t="shared" si="97"/>
        <v>44649</v>
      </c>
      <c r="M346" s="159">
        <f t="shared" si="97"/>
        <v>44755</v>
      </c>
    </row>
    <row r="347" spans="1:13" s="6" customFormat="1" ht="15">
      <c r="A347" s="61"/>
      <c r="B347" s="61" t="s">
        <v>301</v>
      </c>
      <c r="C347" s="62"/>
      <c r="D347" s="64"/>
      <c r="E347" s="238">
        <f t="shared" ref="E347:E354" si="98">G347+H347+I347+J347</f>
        <v>48955</v>
      </c>
      <c r="F347" s="242">
        <f>F348</f>
        <v>0</v>
      </c>
      <c r="G347" s="242">
        <f>G348</f>
        <v>11070</v>
      </c>
      <c r="H347" s="242">
        <f>H348+H406</f>
        <v>11178</v>
      </c>
      <c r="I347" s="242">
        <f>I348+I406</f>
        <v>14656</v>
      </c>
      <c r="J347" s="255">
        <f>J348+J407</f>
        <v>12051</v>
      </c>
      <c r="K347" s="160">
        <f>K348</f>
        <v>45160</v>
      </c>
      <c r="L347" s="160">
        <f>L348</f>
        <v>44469</v>
      </c>
      <c r="M347" s="160">
        <f>M348</f>
        <v>44575</v>
      </c>
    </row>
    <row r="348" spans="1:13" s="2" customFormat="1" ht="13.5">
      <c r="A348" s="65"/>
      <c r="B348" s="66" t="s">
        <v>627</v>
      </c>
      <c r="C348" s="67"/>
      <c r="D348" s="68" t="s">
        <v>329</v>
      </c>
      <c r="E348" s="231">
        <f t="shared" si="98"/>
        <v>48987</v>
      </c>
      <c r="F348" s="232">
        <f t="shared" ref="F348:M348" si="99">F349+F350+F351+F356+F360+F362+F374+F380+F387</f>
        <v>0</v>
      </c>
      <c r="G348" s="232">
        <f t="shared" si="99"/>
        <v>11070</v>
      </c>
      <c r="H348" s="232">
        <f t="shared" si="99"/>
        <v>11178</v>
      </c>
      <c r="I348" s="232">
        <f t="shared" si="99"/>
        <v>14688</v>
      </c>
      <c r="J348" s="243">
        <f t="shared" si="99"/>
        <v>12051</v>
      </c>
      <c r="K348" s="161">
        <f t="shared" si="99"/>
        <v>45160</v>
      </c>
      <c r="L348" s="161">
        <f t="shared" si="99"/>
        <v>44469</v>
      </c>
      <c r="M348" s="161">
        <f t="shared" si="99"/>
        <v>44575</v>
      </c>
    </row>
    <row r="349" spans="1:13" s="2" customFormat="1" ht="13.5">
      <c r="A349" s="65"/>
      <c r="B349" s="66"/>
      <c r="C349" s="69" t="s">
        <v>330</v>
      </c>
      <c r="D349" s="70" t="s">
        <v>304</v>
      </c>
      <c r="E349" s="231">
        <f t="shared" si="98"/>
        <v>32225</v>
      </c>
      <c r="F349" s="232"/>
      <c r="G349" s="232">
        <v>8220</v>
      </c>
      <c r="H349" s="232">
        <v>8120</v>
      </c>
      <c r="I349" s="232">
        <f>8110-200-155</f>
        <v>7755</v>
      </c>
      <c r="J349" s="244">
        <f>7900+230</f>
        <v>8130</v>
      </c>
      <c r="K349" s="73">
        <v>32400</v>
      </c>
      <c r="L349" s="74">
        <v>32400</v>
      </c>
      <c r="M349" s="74">
        <v>32400</v>
      </c>
    </row>
    <row r="350" spans="1:13" s="2" customFormat="1">
      <c r="A350" s="65"/>
      <c r="B350" s="71"/>
      <c r="C350" s="357" t="s">
        <v>331</v>
      </c>
      <c r="D350" s="72" t="s">
        <v>306</v>
      </c>
      <c r="E350" s="231">
        <f t="shared" si="98"/>
        <v>16337</v>
      </c>
      <c r="F350" s="232"/>
      <c r="G350" s="232">
        <v>2750</v>
      </c>
      <c r="H350" s="232">
        <v>2948</v>
      </c>
      <c r="I350" s="232">
        <f>6191+400+200+32</f>
        <v>6823</v>
      </c>
      <c r="J350" s="244">
        <f>2696+500+580+40</f>
        <v>3816</v>
      </c>
      <c r="K350" s="73">
        <v>12335</v>
      </c>
      <c r="L350" s="74">
        <v>11644</v>
      </c>
      <c r="M350" s="74">
        <v>11750</v>
      </c>
    </row>
    <row r="351" spans="1:13" s="2" customFormat="1" hidden="1">
      <c r="A351" s="65"/>
      <c r="B351" s="75" t="s">
        <v>332</v>
      </c>
      <c r="C351" s="69"/>
      <c r="D351" s="72" t="s">
        <v>333</v>
      </c>
      <c r="E351" s="231">
        <f t="shared" si="98"/>
        <v>0</v>
      </c>
      <c r="F351" s="232">
        <f>F352+F353+F354</f>
        <v>0</v>
      </c>
      <c r="G351" s="232">
        <f>G352+G353+G354</f>
        <v>0</v>
      </c>
      <c r="H351" s="232"/>
      <c r="I351" s="232">
        <f>I352+I353+I354</f>
        <v>0</v>
      </c>
      <c r="J351" s="243">
        <f>J352+J353+J354</f>
        <v>0</v>
      </c>
      <c r="K351" s="161">
        <f>K352+K353+K354</f>
        <v>0</v>
      </c>
      <c r="L351" s="161">
        <f>L352+L353+L354</f>
        <v>0</v>
      </c>
      <c r="M351" s="161">
        <f>M352+M353+M354</f>
        <v>0</v>
      </c>
    </row>
    <row r="352" spans="1:13" s="2" customFormat="1" ht="0.75" hidden="1" customHeight="1">
      <c r="A352" s="65"/>
      <c r="B352" s="76" t="s">
        <v>334</v>
      </c>
      <c r="C352" s="69"/>
      <c r="D352" s="72" t="s">
        <v>335</v>
      </c>
      <c r="E352" s="231">
        <f t="shared" si="98"/>
        <v>0</v>
      </c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7" t="s">
        <v>336</v>
      </c>
      <c r="C353" s="77"/>
      <c r="D353" s="78" t="s">
        <v>337</v>
      </c>
      <c r="E353" s="231">
        <f t="shared" si="98"/>
        <v>0</v>
      </c>
      <c r="F353" s="232"/>
      <c r="G353" s="232"/>
      <c r="H353" s="232"/>
      <c r="I353" s="232"/>
      <c r="J353" s="244"/>
      <c r="K353" s="73"/>
      <c r="L353" s="74"/>
      <c r="M353" s="74"/>
    </row>
    <row r="354" spans="1:13" s="2" customFormat="1" hidden="1">
      <c r="A354" s="65"/>
      <c r="B354" s="76" t="s">
        <v>338</v>
      </c>
      <c r="C354" s="79"/>
      <c r="D354" s="72" t="s">
        <v>339</v>
      </c>
      <c r="E354" s="231">
        <f t="shared" si="98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79"/>
      <c r="D355" s="72"/>
      <c r="E355" s="231"/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idden="1">
      <c r="A356" s="65"/>
      <c r="B356" s="76" t="s">
        <v>340</v>
      </c>
      <c r="C356" s="79"/>
      <c r="D356" s="72" t="s">
        <v>341</v>
      </c>
      <c r="E356" s="231">
        <f t="shared" ref="E356:E385" si="100">G356+H356+I356+J356</f>
        <v>0</v>
      </c>
      <c r="F356" s="232">
        <f t="shared" ref="F356:M356" si="101">F357+F358+F359</f>
        <v>0</v>
      </c>
      <c r="G356" s="232">
        <f t="shared" si="101"/>
        <v>0</v>
      </c>
      <c r="H356" s="232">
        <f t="shared" si="101"/>
        <v>0</v>
      </c>
      <c r="I356" s="232">
        <f t="shared" si="101"/>
        <v>0</v>
      </c>
      <c r="J356" s="243">
        <f t="shared" si="101"/>
        <v>0</v>
      </c>
      <c r="K356" s="161">
        <f t="shared" si="101"/>
        <v>0</v>
      </c>
      <c r="L356" s="161">
        <f t="shared" si="101"/>
        <v>0</v>
      </c>
      <c r="M356" s="161">
        <f t="shared" si="101"/>
        <v>0</v>
      </c>
    </row>
    <row r="357" spans="1:13" s="2" customFormat="1" ht="25.5" hidden="1">
      <c r="A357" s="65"/>
      <c r="B357" s="76"/>
      <c r="C357" s="79" t="s">
        <v>342</v>
      </c>
      <c r="D357" s="72" t="s">
        <v>343</v>
      </c>
      <c r="E357" s="231">
        <f t="shared" si="100"/>
        <v>0</v>
      </c>
      <c r="F357" s="232"/>
      <c r="G357" s="232"/>
      <c r="H357" s="232"/>
      <c r="I357" s="232"/>
      <c r="J357" s="244"/>
      <c r="K357" s="73"/>
      <c r="L357" s="74"/>
      <c r="M357" s="74"/>
    </row>
    <row r="358" spans="1:13" s="2" customFormat="1" hidden="1">
      <c r="A358" s="65"/>
      <c r="B358" s="76"/>
      <c r="C358" s="80" t="s">
        <v>344</v>
      </c>
      <c r="D358" s="81" t="s">
        <v>345</v>
      </c>
      <c r="E358" s="231">
        <f t="shared" si="100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3.5" hidden="1">
      <c r="A359" s="65"/>
      <c r="B359" s="67"/>
      <c r="C359" s="69" t="s">
        <v>346</v>
      </c>
      <c r="D359" s="68" t="s">
        <v>347</v>
      </c>
      <c r="E359" s="231">
        <f t="shared" si="100"/>
        <v>0</v>
      </c>
      <c r="F359" s="232"/>
      <c r="G359" s="232"/>
      <c r="H359" s="232"/>
      <c r="I359" s="232"/>
      <c r="J359" s="244"/>
      <c r="K359" s="73"/>
      <c r="L359" s="74"/>
      <c r="M359" s="74"/>
    </row>
    <row r="360" spans="1:13" s="2" customFormat="1" hidden="1">
      <c r="A360" s="65"/>
      <c r="B360" s="69" t="s">
        <v>348</v>
      </c>
      <c r="C360" s="82"/>
      <c r="D360" s="44" t="s">
        <v>349</v>
      </c>
      <c r="E360" s="231">
        <f t="shared" si="100"/>
        <v>0</v>
      </c>
      <c r="F360" s="232">
        <f t="shared" ref="F360:M360" si="102">F361</f>
        <v>0</v>
      </c>
      <c r="G360" s="232">
        <f t="shared" si="102"/>
        <v>0</v>
      </c>
      <c r="H360" s="232">
        <f t="shared" si="102"/>
        <v>0</v>
      </c>
      <c r="I360" s="232">
        <f t="shared" si="102"/>
        <v>0</v>
      </c>
      <c r="J360" s="243">
        <f t="shared" si="102"/>
        <v>0</v>
      </c>
      <c r="K360" s="161">
        <f t="shared" si="102"/>
        <v>0</v>
      </c>
      <c r="L360" s="161">
        <f t="shared" si="102"/>
        <v>0</v>
      </c>
      <c r="M360" s="161">
        <f t="shared" si="102"/>
        <v>0</v>
      </c>
    </row>
    <row r="361" spans="1:13" s="2" customFormat="1" hidden="1">
      <c r="A361" s="65"/>
      <c r="B361" s="76" t="s">
        <v>350</v>
      </c>
      <c r="C361" s="83"/>
      <c r="D361" s="44" t="s">
        <v>351</v>
      </c>
      <c r="E361" s="231">
        <f t="shared" si="100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4.25" hidden="1" customHeight="1">
      <c r="A362" s="65"/>
      <c r="B362" s="76"/>
      <c r="C362" s="79" t="s">
        <v>352</v>
      </c>
      <c r="D362" s="44" t="s">
        <v>353</v>
      </c>
      <c r="E362" s="231">
        <f t="shared" si="100"/>
        <v>0</v>
      </c>
      <c r="F362" s="232">
        <f t="shared" ref="F362:M362" si="103">F363</f>
        <v>0</v>
      </c>
      <c r="G362" s="232">
        <f t="shared" si="103"/>
        <v>0</v>
      </c>
      <c r="H362" s="232">
        <f t="shared" si="103"/>
        <v>0</v>
      </c>
      <c r="I362" s="232">
        <f t="shared" si="103"/>
        <v>0</v>
      </c>
      <c r="J362" s="243">
        <f t="shared" si="103"/>
        <v>0</v>
      </c>
      <c r="K362" s="161">
        <f t="shared" si="103"/>
        <v>0</v>
      </c>
      <c r="L362" s="161">
        <f t="shared" si="103"/>
        <v>0</v>
      </c>
      <c r="M362" s="161">
        <f t="shared" si="103"/>
        <v>0</v>
      </c>
    </row>
    <row r="363" spans="1:13" s="2" customFormat="1" ht="46.5" hidden="1" customHeight="1">
      <c r="A363" s="65"/>
      <c r="B363" s="592" t="s">
        <v>354</v>
      </c>
      <c r="C363" s="593"/>
      <c r="D363" s="78" t="s">
        <v>355</v>
      </c>
      <c r="E363" s="231">
        <f t="shared" si="100"/>
        <v>0</v>
      </c>
      <c r="F363" s="232">
        <f>F364+F365+F366+F367+F368+F369+F370+F371+F372+F373</f>
        <v>0</v>
      </c>
      <c r="G363" s="232">
        <f>G364+G365+G366+G367+G368+G369+G370+G371+G372+G373</f>
        <v>0</v>
      </c>
      <c r="H363" s="232">
        <f>H364+H365+H366+H367+H368+H369+H370+H371+H372+H373</f>
        <v>0</v>
      </c>
      <c r="I363" s="232">
        <f>I364+I365+I366+I367+I368+I369+I370+I371+I372+I373</f>
        <v>0</v>
      </c>
      <c r="J363" s="243">
        <f>J364+J365+J366+J367+J368+J369+J370+J371+J372+J373</f>
        <v>0</v>
      </c>
      <c r="K363" s="161"/>
      <c r="L363" s="74"/>
      <c r="M363" s="74"/>
    </row>
    <row r="364" spans="1:13" s="2" customFormat="1" hidden="1">
      <c r="A364" s="65"/>
      <c r="B364" s="76"/>
      <c r="C364" s="80" t="s">
        <v>356</v>
      </c>
      <c r="D364" s="78" t="s">
        <v>357</v>
      </c>
      <c r="E364" s="231">
        <f t="shared" si="100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t="13.5" hidden="1">
      <c r="A365" s="65"/>
      <c r="B365" s="84"/>
      <c r="C365" s="85" t="s">
        <v>358</v>
      </c>
      <c r="D365" s="68" t="s">
        <v>359</v>
      </c>
      <c r="E365" s="231">
        <f t="shared" si="100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idden="1">
      <c r="A366" s="65"/>
      <c r="B366" s="355"/>
      <c r="C366" s="46" t="s">
        <v>360</v>
      </c>
      <c r="D366" s="78" t="s">
        <v>361</v>
      </c>
      <c r="E366" s="231">
        <f t="shared" si="100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idden="1">
      <c r="A367" s="65"/>
      <c r="B367" s="76"/>
      <c r="C367" s="69" t="s">
        <v>362</v>
      </c>
      <c r="D367" s="72" t="s">
        <v>363</v>
      </c>
      <c r="E367" s="231">
        <f t="shared" si="100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idden="1">
      <c r="A368" s="65"/>
      <c r="B368" s="76"/>
      <c r="C368" s="80" t="s">
        <v>364</v>
      </c>
      <c r="D368" s="72" t="s">
        <v>365</v>
      </c>
      <c r="E368" s="231">
        <f t="shared" si="100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51" hidden="1">
      <c r="A369" s="65"/>
      <c r="B369" s="76"/>
      <c r="C369" s="79" t="s">
        <v>366</v>
      </c>
      <c r="D369" s="72" t="s">
        <v>367</v>
      </c>
      <c r="E369" s="231">
        <f t="shared" si="100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38.25" hidden="1">
      <c r="A370" s="65"/>
      <c r="B370" s="76"/>
      <c r="C370" s="79" t="s">
        <v>368</v>
      </c>
      <c r="D370" s="72" t="s">
        <v>369</v>
      </c>
      <c r="E370" s="231">
        <f t="shared" si="100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t="38.25" hidden="1">
      <c r="A371" s="65"/>
      <c r="B371" s="80"/>
      <c r="C371" s="79" t="s">
        <v>370</v>
      </c>
      <c r="D371" s="72" t="s">
        <v>371</v>
      </c>
      <c r="E371" s="231">
        <f t="shared" si="100"/>
        <v>0</v>
      </c>
      <c r="F371" s="232"/>
      <c r="G371" s="232"/>
      <c r="H371" s="232"/>
      <c r="I371" s="232"/>
      <c r="J371" s="244"/>
      <c r="K371" s="73"/>
      <c r="L371" s="74"/>
      <c r="M371" s="74"/>
    </row>
    <row r="372" spans="1:13" s="2" customFormat="1" ht="38.25" hidden="1">
      <c r="A372" s="65"/>
      <c r="B372" s="80"/>
      <c r="C372" s="79" t="s">
        <v>372</v>
      </c>
      <c r="D372" s="72" t="s">
        <v>373</v>
      </c>
      <c r="E372" s="231">
        <f t="shared" si="100"/>
        <v>0</v>
      </c>
      <c r="F372" s="232"/>
      <c r="G372" s="232"/>
      <c r="H372" s="232"/>
      <c r="I372" s="232"/>
      <c r="J372" s="244"/>
      <c r="K372" s="73"/>
      <c r="L372" s="74"/>
      <c r="M372" s="74"/>
    </row>
    <row r="373" spans="1:13" s="2" customFormat="1" ht="25.5" hidden="1">
      <c r="A373" s="65"/>
      <c r="B373" s="80"/>
      <c r="C373" s="79" t="s">
        <v>374</v>
      </c>
      <c r="D373" s="72" t="s">
        <v>375</v>
      </c>
      <c r="E373" s="231">
        <f t="shared" si="100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0"/>
      <c r="C374" s="80" t="s">
        <v>376</v>
      </c>
      <c r="D374" s="72" t="s">
        <v>377</v>
      </c>
      <c r="E374" s="231">
        <f t="shared" si="100"/>
        <v>0</v>
      </c>
      <c r="F374" s="232">
        <f t="shared" ref="F374:M374" si="104">F375+F377</f>
        <v>0</v>
      </c>
      <c r="G374" s="232">
        <f t="shared" si="104"/>
        <v>0</v>
      </c>
      <c r="H374" s="232">
        <f t="shared" si="104"/>
        <v>0</v>
      </c>
      <c r="I374" s="232">
        <f t="shared" si="104"/>
        <v>0</v>
      </c>
      <c r="J374" s="243">
        <f t="shared" si="104"/>
        <v>0</v>
      </c>
      <c r="K374" s="161">
        <f t="shared" si="104"/>
        <v>0</v>
      </c>
      <c r="L374" s="161">
        <f t="shared" si="104"/>
        <v>0</v>
      </c>
      <c r="M374" s="161">
        <f t="shared" si="104"/>
        <v>0</v>
      </c>
    </row>
    <row r="375" spans="1:13" s="2" customFormat="1" hidden="1">
      <c r="A375" s="65"/>
      <c r="B375" s="80" t="s">
        <v>378</v>
      </c>
      <c r="C375" s="79" t="s">
        <v>591</v>
      </c>
      <c r="D375" s="72" t="s">
        <v>380</v>
      </c>
      <c r="E375" s="231">
        <f t="shared" si="100"/>
        <v>0</v>
      </c>
      <c r="F375" s="232">
        <f>F376</f>
        <v>0</v>
      </c>
      <c r="G375" s="232">
        <f>G376</f>
        <v>0</v>
      </c>
      <c r="H375" s="232">
        <f>H376</f>
        <v>0</v>
      </c>
      <c r="I375" s="232">
        <f>I376</f>
        <v>0</v>
      </c>
      <c r="J375" s="243">
        <f>J376</f>
        <v>0</v>
      </c>
      <c r="K375" s="161"/>
      <c r="L375" s="74"/>
      <c r="M375" s="74"/>
    </row>
    <row r="376" spans="1:13" s="2" customFormat="1" hidden="1">
      <c r="A376" s="65"/>
      <c r="B376" s="80"/>
      <c r="C376" s="80" t="s">
        <v>381</v>
      </c>
      <c r="D376" s="72" t="s">
        <v>382</v>
      </c>
      <c r="E376" s="231">
        <f t="shared" si="100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88" t="s">
        <v>383</v>
      </c>
      <c r="C377" s="89"/>
      <c r="D377" s="70" t="s">
        <v>384</v>
      </c>
      <c r="E377" s="231">
        <f t="shared" si="100"/>
        <v>0</v>
      </c>
      <c r="F377" s="232">
        <f>F378+F379</f>
        <v>0</v>
      </c>
      <c r="G377" s="232">
        <f>G378+G379</f>
        <v>0</v>
      </c>
      <c r="H377" s="232">
        <f>H378+H379</f>
        <v>0</v>
      </c>
      <c r="I377" s="232">
        <f>I378+I379</f>
        <v>0</v>
      </c>
      <c r="J377" s="243">
        <f>J378+J379</f>
        <v>0</v>
      </c>
      <c r="K377" s="161"/>
      <c r="L377" s="74"/>
      <c r="M377" s="74"/>
    </row>
    <row r="378" spans="1:13" s="2" customFormat="1" ht="25.5" hidden="1">
      <c r="A378" s="65"/>
      <c r="B378" s="88"/>
      <c r="C378" s="89" t="s">
        <v>385</v>
      </c>
      <c r="D378" s="70" t="s">
        <v>386</v>
      </c>
      <c r="E378" s="231">
        <f t="shared" si="100"/>
        <v>0</v>
      </c>
      <c r="F378" s="232"/>
      <c r="G378" s="232"/>
      <c r="H378" s="232"/>
      <c r="I378" s="232"/>
      <c r="J378" s="244"/>
      <c r="K378" s="73"/>
      <c r="L378" s="74"/>
      <c r="M378" s="74"/>
    </row>
    <row r="379" spans="1:13" s="2" customFormat="1" ht="13.5" hidden="1">
      <c r="A379" s="65"/>
      <c r="B379" s="67"/>
      <c r="C379" s="67" t="s">
        <v>387</v>
      </c>
      <c r="D379" s="68" t="s">
        <v>388</v>
      </c>
      <c r="E379" s="231">
        <f t="shared" si="100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69" t="s">
        <v>389</v>
      </c>
      <c r="C380" s="76"/>
      <c r="D380" s="78" t="s">
        <v>390</v>
      </c>
      <c r="E380" s="231">
        <f t="shared" si="100"/>
        <v>0</v>
      </c>
      <c r="F380" s="232">
        <f t="shared" ref="F380:M380" si="105">F381</f>
        <v>0</v>
      </c>
      <c r="G380" s="232">
        <f t="shared" si="105"/>
        <v>0</v>
      </c>
      <c r="H380" s="232">
        <f t="shared" si="105"/>
        <v>0</v>
      </c>
      <c r="I380" s="232">
        <f t="shared" si="105"/>
        <v>0</v>
      </c>
      <c r="J380" s="243">
        <f t="shared" si="105"/>
        <v>0</v>
      </c>
      <c r="K380" s="161">
        <f t="shared" si="105"/>
        <v>0</v>
      </c>
      <c r="L380" s="161">
        <f t="shared" si="105"/>
        <v>0</v>
      </c>
      <c r="M380" s="161">
        <f t="shared" si="105"/>
        <v>0</v>
      </c>
    </row>
    <row r="381" spans="1:13" s="2" customFormat="1" ht="0.75" hidden="1" customHeight="1">
      <c r="A381" s="65"/>
      <c r="B381" s="90" t="s">
        <v>391</v>
      </c>
      <c r="C381" s="69"/>
      <c r="D381" s="72" t="s">
        <v>392</v>
      </c>
      <c r="E381" s="231">
        <f t="shared" si="100"/>
        <v>0</v>
      </c>
      <c r="F381" s="232">
        <f>F382+F383+F384+F385</f>
        <v>0</v>
      </c>
      <c r="G381" s="232">
        <f>G382+G383+G384+G385</f>
        <v>0</v>
      </c>
      <c r="H381" s="232">
        <f>H382+H383+H384+H385</f>
        <v>0</v>
      </c>
      <c r="I381" s="232">
        <f>I382+I383+I384+I385</f>
        <v>0</v>
      </c>
      <c r="J381" s="243">
        <f>J382+J383+J384+J385</f>
        <v>0</v>
      </c>
      <c r="K381" s="161"/>
      <c r="L381" s="74"/>
      <c r="M381" s="74"/>
    </row>
    <row r="382" spans="1:13" s="2" customFormat="1" hidden="1">
      <c r="A382" s="65"/>
      <c r="B382" s="90"/>
      <c r="C382" s="69" t="s">
        <v>393</v>
      </c>
      <c r="D382" s="72" t="s">
        <v>394</v>
      </c>
      <c r="E382" s="231">
        <f t="shared" si="100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6"/>
      <c r="C383" s="80" t="s">
        <v>395</v>
      </c>
      <c r="D383" s="78" t="s">
        <v>396</v>
      </c>
      <c r="E383" s="231">
        <f t="shared" si="100"/>
        <v>0</v>
      </c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idden="1">
      <c r="A384" s="65"/>
      <c r="B384" s="91"/>
      <c r="C384" s="80" t="s">
        <v>397</v>
      </c>
      <c r="D384" s="78" t="s">
        <v>398</v>
      </c>
      <c r="E384" s="231">
        <f t="shared" si="100"/>
        <v>0</v>
      </c>
      <c r="F384" s="232"/>
      <c r="G384" s="232"/>
      <c r="H384" s="232"/>
      <c r="I384" s="232"/>
      <c r="J384" s="244"/>
      <c r="K384" s="73"/>
      <c r="L384" s="74"/>
      <c r="M384" s="74"/>
    </row>
    <row r="385" spans="1:13" s="2" customFormat="1" hidden="1">
      <c r="A385" s="65"/>
      <c r="B385" s="76"/>
      <c r="C385" s="92" t="s">
        <v>399</v>
      </c>
      <c r="D385" s="72" t="s">
        <v>400</v>
      </c>
      <c r="E385" s="231">
        <f t="shared" si="100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 hidden="1">
      <c r="A386" s="65"/>
      <c r="B386" s="75"/>
      <c r="C386" s="92"/>
      <c r="D386" s="72"/>
      <c r="E386" s="231"/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 ht="20.25" customHeight="1">
      <c r="A387" s="65"/>
      <c r="B387" s="71" t="s">
        <v>401</v>
      </c>
      <c r="C387" s="92"/>
      <c r="D387" s="72" t="s">
        <v>309</v>
      </c>
      <c r="E387" s="231">
        <f t="shared" ref="E387:E401" si="106">G387+H387+I387+J387</f>
        <v>425</v>
      </c>
      <c r="F387" s="232"/>
      <c r="G387" s="232">
        <f t="shared" ref="G387:M387" si="107">G397</f>
        <v>100</v>
      </c>
      <c r="H387" s="232">
        <f t="shared" si="107"/>
        <v>110</v>
      </c>
      <c r="I387" s="232">
        <f t="shared" si="107"/>
        <v>110</v>
      </c>
      <c r="J387" s="232">
        <f t="shared" si="107"/>
        <v>105</v>
      </c>
      <c r="K387" s="232">
        <f t="shared" si="107"/>
        <v>425</v>
      </c>
      <c r="L387" s="232">
        <f t="shared" si="107"/>
        <v>425</v>
      </c>
      <c r="M387" s="232">
        <f t="shared" si="107"/>
        <v>425</v>
      </c>
    </row>
    <row r="388" spans="1:13" s="2" customFormat="1">
      <c r="A388" s="65"/>
      <c r="B388" s="71" t="s">
        <v>402</v>
      </c>
      <c r="C388" s="92"/>
      <c r="D388" s="72" t="s">
        <v>403</v>
      </c>
      <c r="E388" s="231">
        <f t="shared" si="106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71" t="s">
        <v>404</v>
      </c>
      <c r="C389" s="92"/>
      <c r="D389" s="93" t="s">
        <v>405</v>
      </c>
      <c r="E389" s="231">
        <f t="shared" si="106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101" t="s">
        <v>406</v>
      </c>
      <c r="C390" s="162"/>
      <c r="D390" s="70" t="s">
        <v>407</v>
      </c>
      <c r="E390" s="231">
        <f t="shared" si="106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69" t="s">
        <v>408</v>
      </c>
      <c r="C391" s="80"/>
      <c r="D391" s="72" t="s">
        <v>409</v>
      </c>
      <c r="E391" s="231">
        <f t="shared" si="106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410</v>
      </c>
      <c r="C392" s="80"/>
      <c r="D392" s="72" t="s">
        <v>411</v>
      </c>
      <c r="E392" s="231">
        <f t="shared" si="106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1" t="s">
        <v>412</v>
      </c>
      <c r="C393" s="163"/>
      <c r="D393" s="72" t="s">
        <v>413</v>
      </c>
      <c r="E393" s="231">
        <f t="shared" si="106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>
      <c r="A394" s="65"/>
      <c r="B394" s="81" t="s">
        <v>414</v>
      </c>
      <c r="C394" s="163"/>
      <c r="D394" s="72" t="s">
        <v>415</v>
      </c>
      <c r="E394" s="231">
        <f t="shared" si="106"/>
        <v>0</v>
      </c>
      <c r="F394" s="232"/>
      <c r="G394" s="232"/>
      <c r="H394" s="232"/>
      <c r="I394" s="232"/>
      <c r="J394" s="244"/>
      <c r="K394" s="73"/>
      <c r="L394" s="74"/>
      <c r="M394" s="74"/>
    </row>
    <row r="395" spans="1:13" s="2" customFormat="1">
      <c r="A395" s="65"/>
      <c r="B395" s="80" t="s">
        <v>416</v>
      </c>
      <c r="C395" s="80"/>
      <c r="D395" s="72" t="s">
        <v>417</v>
      </c>
      <c r="E395" s="231">
        <f t="shared" si="106"/>
        <v>0</v>
      </c>
      <c r="F395" s="232"/>
      <c r="G395" s="232"/>
      <c r="H395" s="232"/>
      <c r="I395" s="232"/>
      <c r="J395" s="244"/>
      <c r="K395" s="73"/>
      <c r="L395" s="74"/>
      <c r="M395" s="74"/>
    </row>
    <row r="396" spans="1:13" s="2" customFormat="1">
      <c r="A396" s="65"/>
      <c r="B396" s="80" t="s">
        <v>418</v>
      </c>
      <c r="C396" s="80"/>
      <c r="D396" s="72" t="s">
        <v>419</v>
      </c>
      <c r="E396" s="231">
        <f t="shared" si="106"/>
        <v>0</v>
      </c>
      <c r="F396" s="232"/>
      <c r="G396" s="232"/>
      <c r="H396" s="232"/>
      <c r="I396" s="232"/>
      <c r="J396" s="244"/>
      <c r="K396" s="73"/>
      <c r="L396" s="74"/>
      <c r="M396" s="74"/>
    </row>
    <row r="397" spans="1:13" s="2" customFormat="1" ht="28.5" customHeight="1">
      <c r="A397" s="65"/>
      <c r="B397" s="627" t="s">
        <v>541</v>
      </c>
      <c r="C397" s="628"/>
      <c r="D397" s="72" t="s">
        <v>542</v>
      </c>
      <c r="E397" s="231">
        <f t="shared" si="106"/>
        <v>425</v>
      </c>
      <c r="F397" s="232"/>
      <c r="G397" s="232">
        <v>100</v>
      </c>
      <c r="H397" s="232">
        <v>110</v>
      </c>
      <c r="I397" s="232">
        <v>110</v>
      </c>
      <c r="J397" s="244">
        <v>105</v>
      </c>
      <c r="K397" s="73">
        <v>425</v>
      </c>
      <c r="L397" s="74">
        <v>425</v>
      </c>
      <c r="M397" s="74">
        <v>425</v>
      </c>
    </row>
    <row r="398" spans="1:13" s="2" customFormat="1" hidden="1">
      <c r="A398" s="65"/>
      <c r="B398" s="77" t="s">
        <v>420</v>
      </c>
      <c r="C398" s="77"/>
      <c r="D398" s="78" t="s">
        <v>421</v>
      </c>
      <c r="E398" s="231">
        <f t="shared" si="106"/>
        <v>0</v>
      </c>
      <c r="F398" s="232">
        <f>F399+F403</f>
        <v>0</v>
      </c>
      <c r="G398" s="232">
        <f>G399+G403</f>
        <v>0</v>
      </c>
      <c r="H398" s="232">
        <f>H399+H403</f>
        <v>0</v>
      </c>
      <c r="I398" s="232">
        <f>I399+I403</f>
        <v>0</v>
      </c>
      <c r="J398" s="243">
        <f>J399+J403</f>
        <v>0</v>
      </c>
      <c r="K398" s="161"/>
      <c r="L398" s="74"/>
      <c r="M398" s="74"/>
    </row>
    <row r="399" spans="1:13" s="2" customFormat="1" hidden="1">
      <c r="A399" s="65"/>
      <c r="B399" s="80" t="s">
        <v>422</v>
      </c>
      <c r="C399" s="77"/>
      <c r="D399" s="78" t="s">
        <v>423</v>
      </c>
      <c r="E399" s="231">
        <f t="shared" si="106"/>
        <v>0</v>
      </c>
      <c r="F399" s="232">
        <f t="shared" ref="F399:M399" si="108">F400+F401</f>
        <v>0</v>
      </c>
      <c r="G399" s="232">
        <f t="shared" si="108"/>
        <v>0</v>
      </c>
      <c r="H399" s="232">
        <f t="shared" si="108"/>
        <v>0</v>
      </c>
      <c r="I399" s="232">
        <f t="shared" si="108"/>
        <v>0</v>
      </c>
      <c r="J399" s="243">
        <f t="shared" si="108"/>
        <v>0</v>
      </c>
      <c r="K399" s="161">
        <f t="shared" si="108"/>
        <v>0</v>
      </c>
      <c r="L399" s="161">
        <f t="shared" si="108"/>
        <v>0</v>
      </c>
      <c r="M399" s="161">
        <f t="shared" si="108"/>
        <v>0</v>
      </c>
    </row>
    <row r="400" spans="1:13" s="2" customFormat="1" ht="38.25" hidden="1">
      <c r="A400" s="65"/>
      <c r="B400" s="90"/>
      <c r="C400" s="89" t="s">
        <v>424</v>
      </c>
      <c r="D400" s="78" t="s">
        <v>425</v>
      </c>
      <c r="E400" s="231">
        <f t="shared" si="106"/>
        <v>0</v>
      </c>
      <c r="F400" s="232"/>
      <c r="G400" s="232"/>
      <c r="H400" s="232"/>
      <c r="I400" s="232"/>
      <c r="J400" s="244"/>
      <c r="K400" s="73"/>
      <c r="L400" s="74"/>
      <c r="M400" s="74"/>
    </row>
    <row r="401" spans="1:13" s="2" customFormat="1" hidden="1">
      <c r="A401" s="65"/>
      <c r="B401" s="97" t="s">
        <v>426</v>
      </c>
      <c r="C401" s="98"/>
      <c r="D401" s="72" t="s">
        <v>427</v>
      </c>
      <c r="E401" s="231">
        <f t="shared" si="106"/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t="13.5" hidden="1">
      <c r="A402" s="65"/>
      <c r="B402" s="99"/>
      <c r="C402" s="67"/>
      <c r="D402" s="68"/>
      <c r="E402" s="231"/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 hidden="1">
      <c r="A403" s="65"/>
      <c r="B403" s="72" t="s">
        <v>428</v>
      </c>
      <c r="C403" s="100"/>
      <c r="D403" s="78" t="s">
        <v>429</v>
      </c>
      <c r="E403" s="231">
        <f>G403+H403+I403+J403</f>
        <v>0</v>
      </c>
      <c r="F403" s="232">
        <f t="shared" ref="F403:M403" si="109">F404+F405</f>
        <v>0</v>
      </c>
      <c r="G403" s="232">
        <f t="shared" si="109"/>
        <v>0</v>
      </c>
      <c r="H403" s="232">
        <f t="shared" si="109"/>
        <v>0</v>
      </c>
      <c r="I403" s="232">
        <f t="shared" si="109"/>
        <v>0</v>
      </c>
      <c r="J403" s="243">
        <f t="shared" si="109"/>
        <v>0</v>
      </c>
      <c r="K403" s="161">
        <f t="shared" si="109"/>
        <v>0</v>
      </c>
      <c r="L403" s="161">
        <f t="shared" si="109"/>
        <v>0</v>
      </c>
      <c r="M403" s="161">
        <f t="shared" si="109"/>
        <v>0</v>
      </c>
    </row>
    <row r="404" spans="1:13" s="2" customFormat="1" ht="0.75" hidden="1" customHeight="1">
      <c r="A404" s="65"/>
      <c r="B404" s="77" t="s">
        <v>430</v>
      </c>
      <c r="C404" s="77"/>
      <c r="D404" s="78" t="s">
        <v>431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2" customFormat="1" hidden="1">
      <c r="A405" s="65"/>
      <c r="B405" s="76" t="s">
        <v>432</v>
      </c>
      <c r="C405" s="79"/>
      <c r="D405" s="72" t="s">
        <v>433</v>
      </c>
      <c r="E405" s="231">
        <f>G405+H405+I405+J405</f>
        <v>0</v>
      </c>
      <c r="F405" s="232"/>
      <c r="G405" s="232"/>
      <c r="H405" s="232"/>
      <c r="I405" s="232"/>
      <c r="J405" s="244"/>
      <c r="K405" s="73"/>
      <c r="L405" s="74"/>
      <c r="M405" s="74"/>
    </row>
    <row r="406" spans="1:13" s="2" customFormat="1">
      <c r="A406" s="65"/>
      <c r="B406" s="69" t="s">
        <v>434</v>
      </c>
      <c r="C406" s="80"/>
      <c r="D406" s="72" t="s">
        <v>435</v>
      </c>
      <c r="E406" s="231">
        <f>G406+H406+I406+J406</f>
        <v>-32</v>
      </c>
      <c r="F406" s="232">
        <f>F407</f>
        <v>0</v>
      </c>
      <c r="G406" s="232">
        <v>0</v>
      </c>
      <c r="H406" s="232">
        <f>H407</f>
        <v>0</v>
      </c>
      <c r="I406" s="232">
        <f>I407</f>
        <v>-32</v>
      </c>
      <c r="J406" s="232">
        <f>J407</f>
        <v>0</v>
      </c>
      <c r="K406" s="161"/>
      <c r="L406" s="74"/>
      <c r="M406" s="74"/>
    </row>
    <row r="407" spans="1:13" s="2" customFormat="1" ht="25.5" customHeight="1">
      <c r="A407" s="65"/>
      <c r="B407" s="594" t="s">
        <v>436</v>
      </c>
      <c r="C407" s="595"/>
      <c r="D407" s="72" t="s">
        <v>437</v>
      </c>
      <c r="E407" s="231">
        <f>G407+H407+I407+J407</f>
        <v>-32</v>
      </c>
      <c r="F407" s="232"/>
      <c r="G407" s="232"/>
      <c r="H407" s="232"/>
      <c r="I407" s="232">
        <v>-32</v>
      </c>
      <c r="J407" s="244"/>
      <c r="K407" s="73"/>
      <c r="L407" s="74"/>
      <c r="M407" s="74"/>
    </row>
    <row r="408" spans="1:13" s="12" customFormat="1">
      <c r="A408" s="596" t="s">
        <v>312</v>
      </c>
      <c r="B408" s="597"/>
      <c r="C408" s="597"/>
      <c r="D408" s="64"/>
      <c r="E408" s="238">
        <f t="shared" ref="E408:M408" si="110">E409</f>
        <v>69436.87000000001</v>
      </c>
      <c r="F408" s="238">
        <f t="shared" si="110"/>
        <v>0</v>
      </c>
      <c r="G408" s="238">
        <f t="shared" si="110"/>
        <v>63374.000000000007</v>
      </c>
      <c r="H408" s="238">
        <f t="shared" si="110"/>
        <v>31</v>
      </c>
      <c r="I408" s="238">
        <f t="shared" si="110"/>
        <v>1343</v>
      </c>
      <c r="J408" s="238">
        <f t="shared" si="110"/>
        <v>4688.87</v>
      </c>
      <c r="K408" s="238">
        <f t="shared" si="110"/>
        <v>180</v>
      </c>
      <c r="L408" s="238">
        <f t="shared" si="110"/>
        <v>180</v>
      </c>
      <c r="M408" s="238">
        <f t="shared" si="110"/>
        <v>180</v>
      </c>
    </row>
    <row r="409" spans="1:13" s="12" customFormat="1" ht="24" customHeight="1">
      <c r="A409" s="356"/>
      <c r="B409" s="651" t="s">
        <v>628</v>
      </c>
      <c r="C409" s="652"/>
      <c r="D409" s="64"/>
      <c r="E409" s="238">
        <f>E434+E456+E452</f>
        <v>69436.87000000001</v>
      </c>
      <c r="F409" s="238">
        <f>F434+F456+F452</f>
        <v>0</v>
      </c>
      <c r="G409" s="238">
        <f>G434+G456+G452</f>
        <v>63374.000000000007</v>
      </c>
      <c r="H409" s="238">
        <f t="shared" ref="H409:M409" si="111">H434+H456+H452</f>
        <v>31</v>
      </c>
      <c r="I409" s="238">
        <f t="shared" si="111"/>
        <v>1343</v>
      </c>
      <c r="J409" s="238">
        <f t="shared" si="111"/>
        <v>4688.87</v>
      </c>
      <c r="K409" s="238">
        <f t="shared" si="111"/>
        <v>180</v>
      </c>
      <c r="L409" s="238">
        <f t="shared" si="111"/>
        <v>180</v>
      </c>
      <c r="M409" s="238">
        <f t="shared" si="111"/>
        <v>180</v>
      </c>
    </row>
    <row r="410" spans="1:13" s="2" customFormat="1" ht="12.75" hidden="1" customHeight="1">
      <c r="A410" s="65"/>
      <c r="B410" s="101" t="s">
        <v>439</v>
      </c>
      <c r="C410" s="94"/>
      <c r="D410" s="68" t="s">
        <v>440</v>
      </c>
      <c r="E410" s="231">
        <f t="shared" ref="E410:E432" si="112">G410+H410+I410+J410</f>
        <v>0</v>
      </c>
      <c r="F410" s="232">
        <f t="shared" ref="F410:M410" si="113">F411</f>
        <v>0</v>
      </c>
      <c r="G410" s="232">
        <f t="shared" si="113"/>
        <v>0</v>
      </c>
      <c r="H410" s="232">
        <f t="shared" si="113"/>
        <v>0</v>
      </c>
      <c r="I410" s="232">
        <f t="shared" si="113"/>
        <v>0</v>
      </c>
      <c r="J410" s="243">
        <f t="shared" si="113"/>
        <v>0</v>
      </c>
      <c r="K410" s="161">
        <f t="shared" si="113"/>
        <v>0</v>
      </c>
      <c r="L410" s="161">
        <f t="shared" si="113"/>
        <v>0</v>
      </c>
      <c r="M410" s="161">
        <f t="shared" si="113"/>
        <v>0</v>
      </c>
    </row>
    <row r="411" spans="1:13" s="2" customFormat="1" ht="12.75" hidden="1" customHeight="1">
      <c r="A411" s="65"/>
      <c r="B411" s="76" t="s">
        <v>441</v>
      </c>
      <c r="C411" s="80"/>
      <c r="D411" s="78" t="s">
        <v>442</v>
      </c>
      <c r="E411" s="231">
        <f t="shared" si="112"/>
        <v>0</v>
      </c>
      <c r="F411" s="232">
        <f>F412+F413+F414+F415+F416+F417+F418+F419</f>
        <v>0</v>
      </c>
      <c r="G411" s="232">
        <f>G412+G413+G414+G415+G416+G417+G418+G419</f>
        <v>0</v>
      </c>
      <c r="H411" s="232">
        <f>H412+H413+H414+H415+H416+H417+H418+H419</f>
        <v>0</v>
      </c>
      <c r="I411" s="232">
        <f>I412+I413+I414+I415+I416+I417+I418+I419</f>
        <v>0</v>
      </c>
      <c r="J411" s="243">
        <f>J412+J413+J414+J415+J416+J417+J418+J419</f>
        <v>0</v>
      </c>
      <c r="K411" s="161"/>
      <c r="L411" s="74"/>
      <c r="M411" s="74"/>
    </row>
    <row r="412" spans="1:13" s="2" customFormat="1" ht="12.75" hidden="1" customHeight="1">
      <c r="A412" s="65"/>
      <c r="B412" s="94"/>
      <c r="C412" s="102" t="s">
        <v>443</v>
      </c>
      <c r="D412" s="68" t="s">
        <v>444</v>
      </c>
      <c r="E412" s="231">
        <f t="shared" si="112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29.25" hidden="1" customHeight="1">
      <c r="A413" s="65"/>
      <c r="B413" s="94"/>
      <c r="C413" s="103" t="s">
        <v>445</v>
      </c>
      <c r="D413" s="104" t="s">
        <v>446</v>
      </c>
      <c r="E413" s="231">
        <f t="shared" si="112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94"/>
      <c r="C414" s="103" t="s">
        <v>447</v>
      </c>
      <c r="D414" s="104" t="s">
        <v>448</v>
      </c>
      <c r="E414" s="231">
        <f t="shared" si="112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8.5" hidden="1" customHeight="1">
      <c r="A415" s="65"/>
      <c r="B415" s="94"/>
      <c r="C415" s="102" t="s">
        <v>449</v>
      </c>
      <c r="D415" s="68" t="s">
        <v>450</v>
      </c>
      <c r="E415" s="231">
        <f t="shared" si="112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44.25" hidden="1" customHeight="1">
      <c r="A416" s="65"/>
      <c r="B416" s="90"/>
      <c r="C416" s="105" t="s">
        <v>451</v>
      </c>
      <c r="D416" s="93" t="s">
        <v>452</v>
      </c>
      <c r="E416" s="231">
        <f t="shared" si="112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29.25" hidden="1" customHeight="1">
      <c r="A417" s="65"/>
      <c r="B417" s="106"/>
      <c r="C417" s="107" t="s">
        <v>453</v>
      </c>
      <c r="D417" s="108" t="s">
        <v>454</v>
      </c>
      <c r="E417" s="231">
        <f t="shared" si="112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29.25" hidden="1" customHeight="1">
      <c r="A418" s="65"/>
      <c r="B418" s="109"/>
      <c r="C418" s="110" t="s">
        <v>455</v>
      </c>
      <c r="D418" s="111" t="s">
        <v>456</v>
      </c>
      <c r="E418" s="231">
        <f t="shared" si="112"/>
        <v>0</v>
      </c>
      <c r="F418" s="232"/>
      <c r="G418" s="232"/>
      <c r="H418" s="232"/>
      <c r="I418" s="232"/>
      <c r="J418" s="244"/>
      <c r="K418" s="73"/>
      <c r="L418" s="74"/>
      <c r="M418" s="74"/>
    </row>
    <row r="419" spans="1:13" s="2" customFormat="1" ht="18.75" hidden="1" customHeight="1">
      <c r="A419" s="65"/>
      <c r="B419" s="112"/>
      <c r="C419" s="113" t="s">
        <v>457</v>
      </c>
      <c r="D419" s="114" t="s">
        <v>458</v>
      </c>
      <c r="E419" s="231">
        <f t="shared" si="112"/>
        <v>0</v>
      </c>
      <c r="F419" s="232"/>
      <c r="G419" s="232"/>
      <c r="H419" s="232"/>
      <c r="I419" s="232"/>
      <c r="J419" s="244"/>
      <c r="K419" s="73"/>
      <c r="L419" s="74"/>
      <c r="M419" s="74"/>
    </row>
    <row r="420" spans="1:13" s="2" customFormat="1" ht="12.75" hidden="1" customHeight="1">
      <c r="A420" s="65"/>
      <c r="B420" s="115"/>
      <c r="C420" s="116"/>
      <c r="D420" s="117"/>
      <c r="E420" s="231">
        <f t="shared" si="112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5" hidden="1" customHeight="1">
      <c r="A421" s="65"/>
      <c r="B421" s="69" t="s">
        <v>459</v>
      </c>
      <c r="C421" s="76"/>
      <c r="D421" s="78" t="s">
        <v>460</v>
      </c>
      <c r="E421" s="231">
        <f t="shared" si="112"/>
        <v>0</v>
      </c>
      <c r="F421" s="232">
        <f t="shared" ref="F421:M421" si="114">F422</f>
        <v>0</v>
      </c>
      <c r="G421" s="232">
        <f t="shared" si="114"/>
        <v>0</v>
      </c>
      <c r="H421" s="232">
        <f t="shared" si="114"/>
        <v>0</v>
      </c>
      <c r="I421" s="232">
        <f t="shared" si="114"/>
        <v>0</v>
      </c>
      <c r="J421" s="243">
        <f t="shared" si="114"/>
        <v>0</v>
      </c>
      <c r="K421" s="161">
        <f t="shared" si="114"/>
        <v>0</v>
      </c>
      <c r="L421" s="161">
        <f t="shared" si="114"/>
        <v>0</v>
      </c>
      <c r="M421" s="161">
        <f t="shared" si="114"/>
        <v>0</v>
      </c>
    </row>
    <row r="422" spans="1:13" s="2" customFormat="1" ht="12.75" hidden="1" customHeight="1">
      <c r="A422" s="65"/>
      <c r="B422" s="80" t="s">
        <v>461</v>
      </c>
      <c r="C422" s="80"/>
      <c r="D422" s="72" t="s">
        <v>380</v>
      </c>
      <c r="E422" s="231">
        <f t="shared" si="112"/>
        <v>0</v>
      </c>
      <c r="F422" s="232">
        <f>F426+F427+F428+F429+F430+F431+F432</f>
        <v>0</v>
      </c>
      <c r="G422" s="232">
        <f>G426+G427+G428+G429+G430+G431+G432</f>
        <v>0</v>
      </c>
      <c r="H422" s="232">
        <f>H426+H427+H428+H429+H430+H431+H432</f>
        <v>0</v>
      </c>
      <c r="I422" s="232">
        <f>I426+I427+I428+I429+I430+I431+I432</f>
        <v>0</v>
      </c>
      <c r="J422" s="243">
        <f>J426+J427+J428+J429+J430+J431+J432</f>
        <v>0</v>
      </c>
      <c r="K422" s="161"/>
      <c r="L422" s="74"/>
      <c r="M422" s="74"/>
    </row>
    <row r="423" spans="1:13" s="2" customFormat="1" ht="12.75" hidden="1" customHeight="1">
      <c r="A423" s="65"/>
      <c r="B423" s="118"/>
      <c r="C423" s="119" t="s">
        <v>462</v>
      </c>
      <c r="D423" s="120" t="s">
        <v>463</v>
      </c>
      <c r="E423" s="231">
        <f t="shared" si="112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118"/>
      <c r="C424" s="119" t="s">
        <v>464</v>
      </c>
      <c r="D424" s="120" t="s">
        <v>465</v>
      </c>
      <c r="E424" s="231">
        <f t="shared" si="112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118"/>
      <c r="C425" s="119" t="s">
        <v>466</v>
      </c>
      <c r="D425" s="120" t="s">
        <v>467</v>
      </c>
      <c r="E425" s="231">
        <f t="shared" si="112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468</v>
      </c>
      <c r="D426" s="72" t="s">
        <v>469</v>
      </c>
      <c r="E426" s="231">
        <f t="shared" si="112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 t="s">
        <v>470</v>
      </c>
      <c r="D427" s="72" t="s">
        <v>471</v>
      </c>
      <c r="E427" s="231">
        <f t="shared" si="112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472</v>
      </c>
      <c r="D428" s="72" t="s">
        <v>473</v>
      </c>
      <c r="E428" s="231">
        <f t="shared" si="112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474</v>
      </c>
      <c r="D429" s="72" t="s">
        <v>475</v>
      </c>
      <c r="E429" s="231">
        <f t="shared" si="112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7"/>
      <c r="C430" s="80"/>
      <c r="D430" s="72"/>
      <c r="E430" s="231">
        <f t="shared" si="112"/>
        <v>0</v>
      </c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12.75" hidden="1" customHeight="1">
      <c r="A431" s="65"/>
      <c r="B431" s="77"/>
      <c r="C431" s="80" t="s">
        <v>476</v>
      </c>
      <c r="D431" s="72" t="s">
        <v>477</v>
      </c>
      <c r="E431" s="231">
        <f t="shared" si="112"/>
        <v>0</v>
      </c>
      <c r="F431" s="232"/>
      <c r="G431" s="232"/>
      <c r="H431" s="232"/>
      <c r="I431" s="232"/>
      <c r="J431" s="244"/>
      <c r="K431" s="73"/>
      <c r="L431" s="74"/>
      <c r="M431" s="74"/>
    </row>
    <row r="432" spans="1:13" s="2" customFormat="1" ht="12.75" hidden="1" customHeight="1">
      <c r="A432" s="65"/>
      <c r="B432" s="77"/>
      <c r="C432" s="80" t="s">
        <v>478</v>
      </c>
      <c r="D432" s="72" t="s">
        <v>479</v>
      </c>
      <c r="E432" s="231">
        <f t="shared" si="112"/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/>
      <c r="C433" s="69"/>
      <c r="D433" s="72"/>
      <c r="E433" s="231"/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56.25" hidden="1" customHeight="1">
      <c r="A434" s="65"/>
      <c r="B434" s="594" t="s">
        <v>480</v>
      </c>
      <c r="C434" s="595"/>
      <c r="D434" s="152" t="s">
        <v>314</v>
      </c>
      <c r="E434" s="231">
        <f t="shared" ref="E434:M434" si="115">E447+E450</f>
        <v>0</v>
      </c>
      <c r="F434" s="231">
        <f t="shared" si="115"/>
        <v>0</v>
      </c>
      <c r="G434" s="231">
        <f t="shared" si="115"/>
        <v>0</v>
      </c>
      <c r="H434" s="231">
        <f t="shared" si="115"/>
        <v>0</v>
      </c>
      <c r="I434" s="231">
        <f t="shared" si="115"/>
        <v>0</v>
      </c>
      <c r="J434" s="231">
        <f t="shared" si="115"/>
        <v>0</v>
      </c>
      <c r="K434" s="231">
        <f t="shared" si="115"/>
        <v>0</v>
      </c>
      <c r="L434" s="231">
        <f t="shared" si="115"/>
        <v>0</v>
      </c>
      <c r="M434" s="231">
        <f t="shared" si="115"/>
        <v>0</v>
      </c>
    </row>
    <row r="435" spans="1:13" s="2" customFormat="1" ht="12.75" hidden="1" customHeight="1">
      <c r="A435" s="65"/>
      <c r="B435" s="76" t="s">
        <v>481</v>
      </c>
      <c r="C435" s="69"/>
      <c r="D435" s="72" t="s">
        <v>482</v>
      </c>
      <c r="E435" s="231">
        <f t="shared" ref="E435:E465" si="116">G435+H435+I435+J435</f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6" t="s">
        <v>483</v>
      </c>
      <c r="C436" s="80"/>
      <c r="D436" s="72" t="s">
        <v>484</v>
      </c>
      <c r="E436" s="231">
        <f t="shared" si="116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76" t="s">
        <v>485</v>
      </c>
      <c r="C437" s="69"/>
      <c r="D437" s="72" t="s">
        <v>486</v>
      </c>
      <c r="E437" s="231">
        <f t="shared" si="116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6" t="s">
        <v>487</v>
      </c>
      <c r="C438" s="71"/>
      <c r="D438" s="72" t="s">
        <v>488</v>
      </c>
      <c r="E438" s="231">
        <f t="shared" si="116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489</v>
      </c>
      <c r="C439" s="357"/>
      <c r="D439" s="72" t="s">
        <v>490</v>
      </c>
      <c r="E439" s="231">
        <f t="shared" si="116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121" t="s">
        <v>491</v>
      </c>
      <c r="C440" s="80"/>
      <c r="D440" s="78" t="s">
        <v>492</v>
      </c>
      <c r="E440" s="231">
        <f t="shared" si="116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493</v>
      </c>
      <c r="C441" s="69"/>
      <c r="D441" s="72" t="s">
        <v>494</v>
      </c>
      <c r="E441" s="231">
        <f t="shared" si="116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75" t="s">
        <v>495</v>
      </c>
      <c r="C442" s="69"/>
      <c r="D442" s="72" t="s">
        <v>496</v>
      </c>
      <c r="E442" s="231">
        <f t="shared" si="116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6" t="s">
        <v>497</v>
      </c>
      <c r="C443" s="77"/>
      <c r="D443" s="78" t="s">
        <v>498</v>
      </c>
      <c r="E443" s="231">
        <f t="shared" si="116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75" t="s">
        <v>499</v>
      </c>
      <c r="C444" s="69"/>
      <c r="D444" s="72" t="s">
        <v>500</v>
      </c>
      <c r="E444" s="231">
        <f t="shared" si="116"/>
        <v>0</v>
      </c>
      <c r="F444" s="232"/>
      <c r="G444" s="232"/>
      <c r="H444" s="232"/>
      <c r="I444" s="232"/>
      <c r="J444" s="244"/>
      <c r="K444" s="73"/>
      <c r="L444" s="74"/>
      <c r="M444" s="74"/>
    </row>
    <row r="445" spans="1:13" s="2" customFormat="1" ht="12.75" hidden="1" customHeight="1">
      <c r="A445" s="65"/>
      <c r="B445" s="122" t="s">
        <v>501</v>
      </c>
      <c r="C445" s="77"/>
      <c r="D445" s="78" t="s">
        <v>502</v>
      </c>
      <c r="E445" s="231">
        <f t="shared" si="116"/>
        <v>0</v>
      </c>
      <c r="F445" s="232"/>
      <c r="G445" s="232"/>
      <c r="H445" s="232"/>
      <c r="I445" s="232"/>
      <c r="J445" s="244"/>
      <c r="K445" s="73"/>
      <c r="L445" s="74"/>
      <c r="M445" s="74"/>
    </row>
    <row r="446" spans="1:13" s="2" customFormat="1" ht="12.75" hidden="1" customHeight="1">
      <c r="A446" s="65"/>
      <c r="B446" s="75"/>
      <c r="C446" s="69"/>
      <c r="D446" s="72"/>
      <c r="E446" s="231">
        <f t="shared" si="116"/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648" t="s">
        <v>497</v>
      </c>
      <c r="C447" s="649"/>
      <c r="D447" s="152" t="s">
        <v>498</v>
      </c>
      <c r="E447" s="231">
        <f>E448+E449</f>
        <v>0</v>
      </c>
      <c r="F447" s="231">
        <f>F449</f>
        <v>0</v>
      </c>
      <c r="G447" s="231">
        <f>G448+G449</f>
        <v>0</v>
      </c>
      <c r="H447" s="231">
        <f t="shared" ref="H447:M447" si="117">H448+H449</f>
        <v>0</v>
      </c>
      <c r="I447" s="231">
        <f t="shared" si="117"/>
        <v>0</v>
      </c>
      <c r="J447" s="231">
        <f t="shared" si="117"/>
        <v>0</v>
      </c>
      <c r="K447" s="231">
        <f t="shared" si="117"/>
        <v>0</v>
      </c>
      <c r="L447" s="231">
        <f t="shared" si="117"/>
        <v>0</v>
      </c>
      <c r="M447" s="231">
        <f t="shared" si="117"/>
        <v>0</v>
      </c>
    </row>
    <row r="448" spans="1:13" s="2" customFormat="1" ht="12.75" hidden="1" customHeight="1">
      <c r="A448" s="65"/>
      <c r="B448" s="75"/>
      <c r="C448" s="69" t="s">
        <v>604</v>
      </c>
      <c r="D448" s="72" t="s">
        <v>629</v>
      </c>
      <c r="E448" s="231">
        <f>G448+H448+I448+J448</f>
        <v>0</v>
      </c>
      <c r="F448" s="231"/>
      <c r="G448" s="232"/>
      <c r="H448" s="232"/>
      <c r="I448" s="232"/>
      <c r="J448" s="256"/>
      <c r="K448" s="73"/>
      <c r="L448" s="74"/>
      <c r="M448" s="74"/>
    </row>
    <row r="449" spans="1:13" s="2" customFormat="1" ht="12.75" hidden="1" customHeight="1">
      <c r="A449" s="65"/>
      <c r="B449" s="75"/>
      <c r="C449" s="69" t="s">
        <v>607</v>
      </c>
      <c r="D449" s="72" t="s">
        <v>630</v>
      </c>
      <c r="E449" s="231">
        <f>G449+H449+I449+J449</f>
        <v>0</v>
      </c>
      <c r="F449" s="232"/>
      <c r="G449" s="232"/>
      <c r="H449" s="232"/>
      <c r="I449" s="232"/>
      <c r="J449" s="244"/>
      <c r="K449" s="73"/>
      <c r="L449" s="74"/>
      <c r="M449" s="74"/>
    </row>
    <row r="450" spans="1:13" s="2" customFormat="1" ht="12.75" hidden="1" customHeight="1">
      <c r="A450" s="65"/>
      <c r="B450" s="75"/>
      <c r="C450" s="69" t="s">
        <v>631</v>
      </c>
      <c r="D450" s="72" t="s">
        <v>500</v>
      </c>
      <c r="E450" s="231">
        <f>E451</f>
        <v>0</v>
      </c>
      <c r="F450" s="232"/>
      <c r="G450" s="232">
        <f>G451</f>
        <v>0</v>
      </c>
      <c r="H450" s="232">
        <f>H451</f>
        <v>0</v>
      </c>
      <c r="I450" s="232">
        <f>I451</f>
        <v>0</v>
      </c>
      <c r="J450" s="244"/>
      <c r="K450" s="73"/>
      <c r="L450" s="74"/>
      <c r="M450" s="74"/>
    </row>
    <row r="451" spans="1:13" s="2" customFormat="1" ht="12.75" hidden="1" customHeight="1">
      <c r="A451" s="65"/>
      <c r="B451" s="75"/>
      <c r="C451" s="69" t="s">
        <v>607</v>
      </c>
      <c r="D451" s="72" t="s">
        <v>632</v>
      </c>
      <c r="E451" s="231">
        <f>G451+H451+I451+J451</f>
        <v>0</v>
      </c>
      <c r="F451" s="232"/>
      <c r="G451" s="232"/>
      <c r="H451" s="232"/>
      <c r="I451" s="232"/>
      <c r="J451" s="244"/>
      <c r="K451" s="73"/>
      <c r="L451" s="74"/>
      <c r="M451" s="74"/>
    </row>
    <row r="452" spans="1:13" s="2" customFormat="1" ht="59.25" customHeight="1">
      <c r="A452" s="65"/>
      <c r="B452" s="644" t="s">
        <v>633</v>
      </c>
      <c r="C452" s="645"/>
      <c r="D452" s="152" t="s">
        <v>316</v>
      </c>
      <c r="E452" s="231">
        <f>E453</f>
        <v>0</v>
      </c>
      <c r="F452" s="231">
        <f>F453</f>
        <v>0</v>
      </c>
      <c r="G452" s="231">
        <f>G453</f>
        <v>0</v>
      </c>
      <c r="H452" s="231">
        <f t="shared" ref="H452:M452" si="118">H453</f>
        <v>0</v>
      </c>
      <c r="I452" s="231">
        <f t="shared" si="118"/>
        <v>0</v>
      </c>
      <c r="J452" s="231">
        <f t="shared" si="118"/>
        <v>0</v>
      </c>
      <c r="K452" s="231">
        <f t="shared" si="118"/>
        <v>0</v>
      </c>
      <c r="L452" s="231">
        <f t="shared" si="118"/>
        <v>0</v>
      </c>
      <c r="M452" s="231">
        <f t="shared" si="118"/>
        <v>0</v>
      </c>
    </row>
    <row r="453" spans="1:13" s="2" customFormat="1" ht="12.75" customHeight="1">
      <c r="A453" s="65"/>
      <c r="B453" s="646" t="s">
        <v>497</v>
      </c>
      <c r="C453" s="647"/>
      <c r="D453" s="153" t="s">
        <v>634</v>
      </c>
      <c r="E453" s="231">
        <f>E454+E455</f>
        <v>0</v>
      </c>
      <c r="F453" s="231">
        <f>F454+F455</f>
        <v>0</v>
      </c>
      <c r="G453" s="231">
        <f>G454+G455</f>
        <v>0</v>
      </c>
      <c r="H453" s="231">
        <f t="shared" ref="H453:M453" si="119">H454+H455</f>
        <v>0</v>
      </c>
      <c r="I453" s="231">
        <f t="shared" si="119"/>
        <v>0</v>
      </c>
      <c r="J453" s="231">
        <f t="shared" si="119"/>
        <v>0</v>
      </c>
      <c r="K453" s="231">
        <f t="shared" si="119"/>
        <v>0</v>
      </c>
      <c r="L453" s="231">
        <f t="shared" si="119"/>
        <v>0</v>
      </c>
      <c r="M453" s="231">
        <f t="shared" si="119"/>
        <v>0</v>
      </c>
    </row>
    <row r="454" spans="1:13" s="2" customFormat="1" ht="12.75" customHeight="1">
      <c r="A454" s="65"/>
      <c r="B454" s="363"/>
      <c r="C454" s="69" t="s">
        <v>604</v>
      </c>
      <c r="D454" s="72" t="s">
        <v>635</v>
      </c>
      <c r="E454" s="231">
        <f>G454+H454+I454+J454</f>
        <v>0</v>
      </c>
      <c r="F454" s="232"/>
      <c r="G454" s="232"/>
      <c r="H454" s="232">
        <v>0</v>
      </c>
      <c r="I454" s="232"/>
      <c r="J454" s="244">
        <v>0</v>
      </c>
      <c r="K454" s="73"/>
      <c r="L454" s="74"/>
      <c r="M454" s="74"/>
    </row>
    <row r="455" spans="1:13" s="2" customFormat="1" ht="12.75" customHeight="1">
      <c r="A455" s="65"/>
      <c r="B455" s="75"/>
      <c r="C455" s="69" t="s">
        <v>607</v>
      </c>
      <c r="D455" s="72" t="s">
        <v>636</v>
      </c>
      <c r="E455" s="231">
        <f>G455+H455+I455+J455</f>
        <v>0</v>
      </c>
      <c r="F455" s="232"/>
      <c r="G455" s="232"/>
      <c r="H455" s="232">
        <v>0</v>
      </c>
      <c r="I455" s="232">
        <v>0</v>
      </c>
      <c r="J455" s="244">
        <v>0</v>
      </c>
      <c r="K455" s="73">
        <v>0</v>
      </c>
      <c r="L455" s="74">
        <v>0</v>
      </c>
      <c r="M455" s="74">
        <v>0</v>
      </c>
    </row>
    <row r="456" spans="1:13" s="2" customFormat="1" ht="12.75" customHeight="1">
      <c r="A456" s="65"/>
      <c r="B456" s="77" t="s">
        <v>503</v>
      </c>
      <c r="C456" s="77"/>
      <c r="D456" s="78" t="s">
        <v>320</v>
      </c>
      <c r="E456" s="231">
        <f t="shared" si="116"/>
        <v>69436.87000000001</v>
      </c>
      <c r="F456" s="232">
        <f>F457+F467</f>
        <v>0</v>
      </c>
      <c r="G456" s="232">
        <f>G457+G467</f>
        <v>63374.000000000007</v>
      </c>
      <c r="H456" s="232">
        <f>H457+H467</f>
        <v>31</v>
      </c>
      <c r="I456" s="232">
        <f>I457+I467</f>
        <v>1343</v>
      </c>
      <c r="J456" s="243">
        <f>J457+J467</f>
        <v>4688.87</v>
      </c>
      <c r="K456" s="161">
        <v>180</v>
      </c>
      <c r="L456" s="161">
        <v>180</v>
      </c>
      <c r="M456" s="161">
        <v>180</v>
      </c>
    </row>
    <row r="457" spans="1:13" s="2" customFormat="1" ht="12.75" customHeight="1">
      <c r="A457" s="65"/>
      <c r="B457" s="71" t="s">
        <v>504</v>
      </c>
      <c r="C457" s="69"/>
      <c r="D457" s="72" t="s">
        <v>505</v>
      </c>
      <c r="E457" s="231">
        <f t="shared" si="116"/>
        <v>69436.87000000001</v>
      </c>
      <c r="F457" s="232">
        <f>F458+F463+F465</f>
        <v>0</v>
      </c>
      <c r="G457" s="232">
        <f>G458+G463+G465</f>
        <v>63374.000000000007</v>
      </c>
      <c r="H457" s="232">
        <f>H458+H463+H465</f>
        <v>31</v>
      </c>
      <c r="I457" s="232">
        <f>I458+I463+I465</f>
        <v>1343</v>
      </c>
      <c r="J457" s="243">
        <f>J458+J463+J465</f>
        <v>4688.87</v>
      </c>
      <c r="K457" s="161"/>
      <c r="L457" s="161"/>
      <c r="M457" s="161"/>
    </row>
    <row r="458" spans="1:13" s="2" customFormat="1" ht="12.75" customHeight="1">
      <c r="A458" s="65"/>
      <c r="B458" s="75" t="s">
        <v>506</v>
      </c>
      <c r="C458" s="69"/>
      <c r="D458" s="72" t="s">
        <v>507</v>
      </c>
      <c r="E458" s="231">
        <f t="shared" si="116"/>
        <v>69284.87000000001</v>
      </c>
      <c r="F458" s="232">
        <f t="shared" ref="F458:M458" si="120">F459+F460+F461+F462</f>
        <v>0</v>
      </c>
      <c r="G458" s="232">
        <f t="shared" si="120"/>
        <v>63222.000000000007</v>
      </c>
      <c r="H458" s="232">
        <f t="shared" si="120"/>
        <v>31</v>
      </c>
      <c r="I458" s="232">
        <f t="shared" si="120"/>
        <v>1343</v>
      </c>
      <c r="J458" s="243">
        <f t="shared" si="120"/>
        <v>4688.87</v>
      </c>
      <c r="K458" s="161">
        <f t="shared" si="120"/>
        <v>0</v>
      </c>
      <c r="L458" s="161">
        <f t="shared" si="120"/>
        <v>0</v>
      </c>
      <c r="M458" s="161">
        <f t="shared" si="120"/>
        <v>0</v>
      </c>
    </row>
    <row r="459" spans="1:13" s="2" customFormat="1" ht="12.75" customHeight="1">
      <c r="A459" s="65"/>
      <c r="B459" s="76"/>
      <c r="C459" s="76" t="s">
        <v>508</v>
      </c>
      <c r="D459" s="78" t="s">
        <v>509</v>
      </c>
      <c r="E459" s="231">
        <f t="shared" si="116"/>
        <v>56612.490000000005</v>
      </c>
      <c r="F459" s="232"/>
      <c r="G459" s="232">
        <v>53793.120000000003</v>
      </c>
      <c r="H459" s="232"/>
      <c r="I459" s="232"/>
      <c r="J459" s="244">
        <v>2819.37</v>
      </c>
      <c r="K459" s="73"/>
      <c r="L459" s="74"/>
      <c r="M459" s="74"/>
    </row>
    <row r="460" spans="1:13" s="2" customFormat="1" ht="12.75" customHeight="1">
      <c r="A460" s="65"/>
      <c r="B460" s="76"/>
      <c r="C460" s="76" t="s">
        <v>510</v>
      </c>
      <c r="D460" s="78" t="s">
        <v>511</v>
      </c>
      <c r="E460" s="231">
        <f t="shared" si="116"/>
        <v>9850.58</v>
      </c>
      <c r="F460" s="232"/>
      <c r="G460" s="232">
        <v>8718.08</v>
      </c>
      <c r="H460" s="232">
        <v>31</v>
      </c>
      <c r="I460" s="244">
        <v>98</v>
      </c>
      <c r="J460" s="244">
        <f>819.5+106+78</f>
        <v>1003.5</v>
      </c>
      <c r="K460" s="73"/>
      <c r="L460" s="74"/>
      <c r="M460" s="74"/>
    </row>
    <row r="461" spans="1:13" s="2" customFormat="1" ht="12.75" customHeight="1">
      <c r="A461" s="65"/>
      <c r="B461" s="76"/>
      <c r="C461" s="77" t="s">
        <v>512</v>
      </c>
      <c r="D461" s="78" t="s">
        <v>513</v>
      </c>
      <c r="E461" s="231">
        <f t="shared" si="116"/>
        <v>94</v>
      </c>
      <c r="F461" s="232"/>
      <c r="G461" s="232"/>
      <c r="H461" s="232"/>
      <c r="I461" s="244">
        <f>130-36</f>
        <v>94</v>
      </c>
      <c r="J461" s="244"/>
      <c r="K461" s="73"/>
      <c r="L461" s="74"/>
      <c r="M461" s="74"/>
    </row>
    <row r="462" spans="1:13" s="2" customFormat="1" ht="12.75" customHeight="1">
      <c r="A462" s="65"/>
      <c r="B462" s="76"/>
      <c r="C462" s="77" t="s">
        <v>514</v>
      </c>
      <c r="D462" s="78" t="s">
        <v>515</v>
      </c>
      <c r="E462" s="231">
        <f t="shared" si="116"/>
        <v>2727.8</v>
      </c>
      <c r="F462" s="232"/>
      <c r="G462" s="232">
        <v>710.8</v>
      </c>
      <c r="H462" s="232"/>
      <c r="I462" s="232">
        <f>960+191</f>
        <v>1151</v>
      </c>
      <c r="J462" s="244">
        <f>700+14+140+12</f>
        <v>866</v>
      </c>
      <c r="K462" s="73"/>
      <c r="L462" s="74"/>
      <c r="M462" s="74"/>
    </row>
    <row r="463" spans="1:13" s="2" customFormat="1" ht="12.75" customHeight="1">
      <c r="A463" s="65"/>
      <c r="B463" s="76" t="s">
        <v>516</v>
      </c>
      <c r="C463" s="77"/>
      <c r="D463" s="78" t="s">
        <v>517</v>
      </c>
      <c r="E463" s="231">
        <f t="shared" si="116"/>
        <v>0</v>
      </c>
      <c r="F463" s="232">
        <f t="shared" ref="F463:M463" si="121">F464</f>
        <v>0</v>
      </c>
      <c r="G463" s="232"/>
      <c r="H463" s="232"/>
      <c r="I463" s="232"/>
      <c r="J463" s="243"/>
      <c r="K463" s="161">
        <f t="shared" si="121"/>
        <v>0</v>
      </c>
      <c r="L463" s="161">
        <f t="shared" si="121"/>
        <v>0</v>
      </c>
      <c r="M463" s="161">
        <f t="shared" si="121"/>
        <v>0</v>
      </c>
    </row>
    <row r="464" spans="1:13" s="2" customFormat="1" ht="12.75" customHeight="1">
      <c r="A464" s="65"/>
      <c r="B464" s="76"/>
      <c r="C464" s="77" t="s">
        <v>518</v>
      </c>
      <c r="D464" s="78" t="s">
        <v>519</v>
      </c>
      <c r="E464" s="231">
        <f t="shared" si="116"/>
        <v>0</v>
      </c>
      <c r="F464" s="232"/>
      <c r="G464" s="232"/>
      <c r="H464" s="232"/>
      <c r="I464" s="232"/>
      <c r="J464" s="244"/>
      <c r="K464" s="73"/>
      <c r="L464" s="74"/>
      <c r="M464" s="74"/>
    </row>
    <row r="465" spans="1:13" s="2" customFormat="1" ht="12.75" customHeight="1">
      <c r="A465" s="65"/>
      <c r="B465" s="76" t="s">
        <v>520</v>
      </c>
      <c r="C465" s="77"/>
      <c r="D465" s="78" t="s">
        <v>521</v>
      </c>
      <c r="E465" s="231">
        <f t="shared" si="116"/>
        <v>152</v>
      </c>
      <c r="F465" s="232"/>
      <c r="G465" s="232">
        <v>152</v>
      </c>
      <c r="H465" s="232"/>
      <c r="I465" s="232"/>
      <c r="J465" s="244"/>
      <c r="K465" s="73"/>
      <c r="L465" s="74"/>
      <c r="M465" s="74"/>
    </row>
    <row r="466" spans="1:13" s="2" customFormat="1" ht="12.75" hidden="1" customHeight="1">
      <c r="A466" s="65"/>
      <c r="B466" s="76"/>
      <c r="C466" s="77"/>
      <c r="D466" s="78"/>
      <c r="E466" s="231"/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hidden="1" customHeight="1">
      <c r="A467" s="65"/>
      <c r="B467" s="69" t="s">
        <v>522</v>
      </c>
      <c r="C467" s="77"/>
      <c r="D467" s="78" t="s">
        <v>523</v>
      </c>
      <c r="E467" s="231">
        <f t="shared" ref="E467:E500" si="122">G467+H467+I467+J467</f>
        <v>0</v>
      </c>
      <c r="F467" s="232">
        <f t="shared" ref="F467:M468" si="123">F468</f>
        <v>0</v>
      </c>
      <c r="G467" s="232">
        <f t="shared" si="123"/>
        <v>0</v>
      </c>
      <c r="H467" s="232">
        <f t="shared" si="123"/>
        <v>0</v>
      </c>
      <c r="I467" s="232">
        <f t="shared" si="123"/>
        <v>0</v>
      </c>
      <c r="J467" s="243">
        <f t="shared" si="123"/>
        <v>0</v>
      </c>
      <c r="K467" s="161">
        <f t="shared" si="123"/>
        <v>0</v>
      </c>
      <c r="L467" s="161">
        <f t="shared" si="123"/>
        <v>0</v>
      </c>
      <c r="M467" s="161">
        <f t="shared" si="123"/>
        <v>0</v>
      </c>
    </row>
    <row r="468" spans="1:13" s="2" customFormat="1" ht="12.75" hidden="1" customHeight="1">
      <c r="A468" s="65"/>
      <c r="B468" s="123" t="s">
        <v>524</v>
      </c>
      <c r="C468" s="124"/>
      <c r="D468" s="78" t="s">
        <v>525</v>
      </c>
      <c r="E468" s="231">
        <f t="shared" si="122"/>
        <v>0</v>
      </c>
      <c r="F468" s="232">
        <f t="shared" si="123"/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12.75" hidden="1" customHeight="1">
      <c r="A469" s="65"/>
      <c r="B469" s="76"/>
      <c r="C469" s="77" t="s">
        <v>526</v>
      </c>
      <c r="D469" s="78" t="s">
        <v>527</v>
      </c>
      <c r="E469" s="231">
        <f t="shared" si="122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 s="2" customFormat="1" ht="12.75" customHeight="1">
      <c r="A470" s="65"/>
      <c r="B470" s="76"/>
      <c r="C470" s="77"/>
      <c r="D470" s="78"/>
      <c r="E470" s="231">
        <f t="shared" si="122"/>
        <v>0</v>
      </c>
      <c r="F470" s="232"/>
      <c r="G470" s="232"/>
      <c r="H470" s="232"/>
      <c r="I470" s="232"/>
      <c r="J470" s="244"/>
      <c r="K470" s="73"/>
      <c r="L470" s="74"/>
      <c r="M470" s="74"/>
    </row>
    <row r="471" spans="1:13" s="2" customFormat="1" ht="12.75" hidden="1" customHeight="1">
      <c r="A471" s="65"/>
      <c r="B471" s="69" t="s">
        <v>528</v>
      </c>
      <c r="C471" s="77"/>
      <c r="D471" s="78" t="s">
        <v>435</v>
      </c>
      <c r="E471" s="231">
        <f t="shared" si="122"/>
        <v>0</v>
      </c>
      <c r="F471" s="232">
        <f t="shared" ref="F471:M471" si="124">F472</f>
        <v>0</v>
      </c>
      <c r="G471" s="232">
        <f t="shared" si="124"/>
        <v>0</v>
      </c>
      <c r="H471" s="232">
        <f t="shared" si="124"/>
        <v>0</v>
      </c>
      <c r="I471" s="232">
        <f t="shared" si="124"/>
        <v>0</v>
      </c>
      <c r="J471" s="243">
        <f t="shared" si="124"/>
        <v>0</v>
      </c>
      <c r="K471" s="161">
        <f t="shared" si="124"/>
        <v>0</v>
      </c>
      <c r="L471" s="161">
        <f t="shared" si="124"/>
        <v>0</v>
      </c>
      <c r="M471" s="161">
        <f t="shared" si="124"/>
        <v>0</v>
      </c>
    </row>
    <row r="472" spans="1:13" s="2" customFormat="1" ht="27.75" hidden="1" customHeight="1">
      <c r="A472" s="65"/>
      <c r="B472" s="648" t="s">
        <v>436</v>
      </c>
      <c r="C472" s="649"/>
      <c r="D472" s="78" t="s">
        <v>437</v>
      </c>
      <c r="E472" s="231">
        <f t="shared" si="122"/>
        <v>0</v>
      </c>
      <c r="F472" s="232"/>
      <c r="G472" s="232"/>
      <c r="H472" s="232"/>
      <c r="I472" s="232"/>
      <c r="J472" s="244"/>
      <c r="K472" s="73"/>
      <c r="L472" s="74"/>
      <c r="M472" s="74"/>
    </row>
    <row r="473" spans="1:13">
      <c r="A473" s="125" t="s">
        <v>529</v>
      </c>
      <c r="B473" s="125"/>
      <c r="C473" s="125"/>
      <c r="D473" s="140"/>
      <c r="E473" s="231">
        <f t="shared" si="122"/>
        <v>118391.87</v>
      </c>
      <c r="F473" s="247">
        <f t="shared" ref="F473:M473" si="125">F474+F489</f>
        <v>0</v>
      </c>
      <c r="G473" s="247">
        <f t="shared" si="125"/>
        <v>74444</v>
      </c>
      <c r="H473" s="247">
        <f t="shared" si="125"/>
        <v>11209</v>
      </c>
      <c r="I473" s="247">
        <f t="shared" si="125"/>
        <v>15999</v>
      </c>
      <c r="J473" s="244">
        <f t="shared" si="125"/>
        <v>16739.87</v>
      </c>
      <c r="K473" s="73">
        <f t="shared" si="125"/>
        <v>45340</v>
      </c>
      <c r="L473" s="73">
        <f t="shared" si="125"/>
        <v>44649</v>
      </c>
      <c r="M473" s="73">
        <f t="shared" si="125"/>
        <v>44755</v>
      </c>
    </row>
    <row r="474" spans="1:13" ht="59.25" customHeight="1">
      <c r="A474" s="46"/>
      <c r="B474" s="650" t="s">
        <v>637</v>
      </c>
      <c r="C474" s="650"/>
      <c r="D474" s="164" t="s">
        <v>638</v>
      </c>
      <c r="E474" s="231">
        <f t="shared" si="122"/>
        <v>118391.87</v>
      </c>
      <c r="F474" s="247">
        <f t="shared" ref="F474:M474" si="126">SUM(F475:F486)</f>
        <v>0</v>
      </c>
      <c r="G474" s="247">
        <f t="shared" si="126"/>
        <v>74444</v>
      </c>
      <c r="H474" s="247">
        <f t="shared" si="126"/>
        <v>11209</v>
      </c>
      <c r="I474" s="247">
        <f t="shared" si="126"/>
        <v>15999</v>
      </c>
      <c r="J474" s="244">
        <f t="shared" si="126"/>
        <v>16739.87</v>
      </c>
      <c r="K474" s="73">
        <f t="shared" si="126"/>
        <v>45340</v>
      </c>
      <c r="L474" s="73">
        <f t="shared" si="126"/>
        <v>44649</v>
      </c>
      <c r="M474" s="73">
        <f t="shared" si="126"/>
        <v>44755</v>
      </c>
    </row>
    <row r="475" spans="1:13">
      <c r="A475" s="46"/>
      <c r="B475" s="135"/>
      <c r="C475" s="165" t="s">
        <v>639</v>
      </c>
      <c r="D475" s="166" t="s">
        <v>640</v>
      </c>
      <c r="E475" s="231">
        <f t="shared" si="122"/>
        <v>25479</v>
      </c>
      <c r="F475" s="247">
        <v>0</v>
      </c>
      <c r="G475" s="247">
        <v>5193</v>
      </c>
      <c r="H475" s="247">
        <v>4612</v>
      </c>
      <c r="I475" s="247">
        <f>9299+400</f>
        <v>9699</v>
      </c>
      <c r="J475" s="244">
        <f>5575+200+120-50+130</f>
        <v>5975</v>
      </c>
      <c r="K475" s="73">
        <f>8642+11458</f>
        <v>20100</v>
      </c>
      <c r="L475" s="74">
        <f>8669+10650</f>
        <v>19319</v>
      </c>
      <c r="M475" s="74">
        <f>8695+10650</f>
        <v>19345</v>
      </c>
    </row>
    <row r="476" spans="1:13" ht="25.5">
      <c r="A476" s="46"/>
      <c r="B476" s="135"/>
      <c r="C476" s="165" t="s">
        <v>641</v>
      </c>
      <c r="D476" s="166" t="s">
        <v>642</v>
      </c>
      <c r="E476" s="231">
        <f t="shared" si="122"/>
        <v>92912.87</v>
      </c>
      <c r="F476" s="247"/>
      <c r="G476" s="247">
        <v>69251</v>
      </c>
      <c r="H476" s="247">
        <v>6597</v>
      </c>
      <c r="I476" s="247">
        <v>6300</v>
      </c>
      <c r="J476" s="244">
        <f>5826+300+4388.87+110+140</f>
        <v>10764.869999999999</v>
      </c>
      <c r="K476" s="73">
        <f>17250+7990</f>
        <v>25240</v>
      </c>
      <c r="L476" s="74">
        <f>17300+8030</f>
        <v>25330</v>
      </c>
      <c r="M476" s="74">
        <f>17350+8060</f>
        <v>25410</v>
      </c>
    </row>
    <row r="477" spans="1:13">
      <c r="A477" s="46"/>
      <c r="B477" s="135"/>
      <c r="C477" s="165" t="s">
        <v>643</v>
      </c>
      <c r="D477" s="166" t="s">
        <v>644</v>
      </c>
      <c r="E477" s="231">
        <f t="shared" si="122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 ht="14.25" customHeight="1">
      <c r="A478" s="46"/>
      <c r="B478" s="135"/>
      <c r="C478" s="165" t="s">
        <v>645</v>
      </c>
      <c r="D478" s="166" t="s">
        <v>646</v>
      </c>
      <c r="E478" s="231">
        <f t="shared" si="122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 ht="12" customHeight="1">
      <c r="A479" s="46"/>
      <c r="B479" s="135"/>
      <c r="C479" s="165" t="s">
        <v>647</v>
      </c>
      <c r="D479" s="166" t="s">
        <v>648</v>
      </c>
      <c r="E479" s="231">
        <f t="shared" si="122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 ht="24.75" customHeight="1">
      <c r="A480" s="46"/>
      <c r="B480" s="135"/>
      <c r="C480" s="45" t="s">
        <v>649</v>
      </c>
      <c r="D480" s="166" t="s">
        <v>650</v>
      </c>
      <c r="E480" s="231">
        <f t="shared" si="122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651</v>
      </c>
      <c r="D481" s="166" t="s">
        <v>652</v>
      </c>
      <c r="E481" s="231">
        <f t="shared" si="122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653</v>
      </c>
      <c r="D482" s="166" t="s">
        <v>654</v>
      </c>
      <c r="E482" s="231">
        <f t="shared" si="122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165" t="s">
        <v>655</v>
      </c>
      <c r="D483" s="166" t="s">
        <v>656</v>
      </c>
      <c r="E483" s="231">
        <f t="shared" si="122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>
      <c r="A484" s="46"/>
      <c r="B484" s="135"/>
      <c r="C484" s="165" t="s">
        <v>657</v>
      </c>
      <c r="D484" s="166" t="s">
        <v>658</v>
      </c>
      <c r="E484" s="231">
        <f t="shared" si="122"/>
        <v>0</v>
      </c>
      <c r="F484" s="247"/>
      <c r="G484" s="247"/>
      <c r="H484" s="247"/>
      <c r="I484" s="247"/>
      <c r="J484" s="244"/>
      <c r="K484" s="73"/>
      <c r="L484" s="74"/>
      <c r="M484" s="74"/>
    </row>
    <row r="485" spans="1:13">
      <c r="A485" s="46"/>
      <c r="B485" s="135"/>
      <c r="C485" s="165" t="s">
        <v>659</v>
      </c>
      <c r="D485" s="166" t="s">
        <v>660</v>
      </c>
      <c r="E485" s="231">
        <f t="shared" si="122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>
      <c r="A486" s="46"/>
      <c r="B486" s="135"/>
      <c r="C486" s="46" t="s">
        <v>661</v>
      </c>
      <c r="D486" s="166" t="s">
        <v>662</v>
      </c>
      <c r="E486" s="231">
        <f t="shared" si="122"/>
        <v>0</v>
      </c>
      <c r="F486" s="247"/>
      <c r="G486" s="247"/>
      <c r="H486" s="247"/>
      <c r="I486" s="247"/>
      <c r="J486" s="244"/>
      <c r="K486" s="73"/>
      <c r="L486" s="74"/>
      <c r="M486" s="74"/>
    </row>
    <row r="487" spans="1:13" ht="24" customHeight="1">
      <c r="A487" s="46"/>
      <c r="B487" s="612" t="s">
        <v>663</v>
      </c>
      <c r="C487" s="613"/>
      <c r="D487" s="167" t="s">
        <v>664</v>
      </c>
      <c r="E487" s="231">
        <f t="shared" si="122"/>
        <v>0</v>
      </c>
      <c r="F487" s="247">
        <f t="shared" ref="F487:M487" si="127">F488</f>
        <v>0</v>
      </c>
      <c r="G487" s="247">
        <f t="shared" si="127"/>
        <v>0</v>
      </c>
      <c r="H487" s="247">
        <f t="shared" si="127"/>
        <v>0</v>
      </c>
      <c r="I487" s="247">
        <f t="shared" si="127"/>
        <v>0</v>
      </c>
      <c r="J487" s="244">
        <f t="shared" si="127"/>
        <v>0</v>
      </c>
      <c r="K487" s="73">
        <f t="shared" si="127"/>
        <v>0</v>
      </c>
      <c r="L487" s="73">
        <f t="shared" si="127"/>
        <v>0</v>
      </c>
      <c r="M487" s="73">
        <f t="shared" si="127"/>
        <v>0</v>
      </c>
    </row>
    <row r="488" spans="1:13">
      <c r="A488" s="46"/>
      <c r="B488" s="135"/>
      <c r="C488" s="46" t="s">
        <v>665</v>
      </c>
      <c r="D488" s="168" t="s">
        <v>666</v>
      </c>
      <c r="E488" s="231">
        <f t="shared" si="122"/>
        <v>0</v>
      </c>
      <c r="F488" s="247"/>
      <c r="G488" s="247"/>
      <c r="H488" s="247"/>
      <c r="I488" s="247"/>
      <c r="J488" s="244"/>
      <c r="K488" s="73"/>
      <c r="L488" s="74"/>
      <c r="M488" s="74"/>
    </row>
    <row r="489" spans="1:13" ht="24.75" customHeight="1">
      <c r="A489" s="46"/>
      <c r="B489" s="612" t="s">
        <v>667</v>
      </c>
      <c r="C489" s="613"/>
      <c r="D489" s="167" t="s">
        <v>668</v>
      </c>
      <c r="E489" s="231">
        <f t="shared" si="122"/>
        <v>0</v>
      </c>
      <c r="F489" s="247"/>
      <c r="G489" s="247"/>
      <c r="H489" s="247"/>
      <c r="I489" s="247">
        <f>72.5-72.5</f>
        <v>0</v>
      </c>
      <c r="J489" s="244">
        <f>36.5-36.5</f>
        <v>0</v>
      </c>
      <c r="K489" s="73">
        <f>774-774</f>
        <v>0</v>
      </c>
      <c r="L489" s="74">
        <f>774-774</f>
        <v>0</v>
      </c>
      <c r="M489" s="74">
        <f>774-774</f>
        <v>0</v>
      </c>
    </row>
    <row r="490" spans="1:13" ht="50.25" customHeight="1">
      <c r="A490" s="589" t="s">
        <v>669</v>
      </c>
      <c r="B490" s="590"/>
      <c r="C490" s="591"/>
      <c r="D490" s="145" t="s">
        <v>670</v>
      </c>
      <c r="E490" s="156">
        <f t="shared" si="122"/>
        <v>27397</v>
      </c>
      <c r="F490" s="156">
        <f t="shared" ref="F490:M490" si="128">F612+F613+F615+F616+F617</f>
        <v>0</v>
      </c>
      <c r="G490" s="156">
        <f t="shared" si="128"/>
        <v>9169</v>
      </c>
      <c r="H490" s="156">
        <f t="shared" si="128"/>
        <v>6074</v>
      </c>
      <c r="I490" s="156">
        <f t="shared" si="128"/>
        <v>6362</v>
      </c>
      <c r="J490" s="237">
        <f t="shared" si="128"/>
        <v>5792</v>
      </c>
      <c r="K490" s="156">
        <f t="shared" si="128"/>
        <v>25315</v>
      </c>
      <c r="L490" s="156">
        <f t="shared" si="128"/>
        <v>25315</v>
      </c>
      <c r="M490" s="156">
        <f t="shared" si="128"/>
        <v>25315</v>
      </c>
    </row>
    <row r="491" spans="1:13" s="12" customFormat="1" ht="24.75" customHeight="1">
      <c r="A491" s="157"/>
      <c r="B491" s="635" t="s">
        <v>326</v>
      </c>
      <c r="C491" s="636"/>
      <c r="D491" s="158"/>
      <c r="E491" s="238">
        <f t="shared" si="122"/>
        <v>27397</v>
      </c>
      <c r="F491" s="239">
        <f>F493+F594</f>
        <v>0</v>
      </c>
      <c r="G491" s="239">
        <f>G493+G555</f>
        <v>9169</v>
      </c>
      <c r="H491" s="239">
        <f t="shared" ref="H491:J491" si="129">H493+H555</f>
        <v>6074</v>
      </c>
      <c r="I491" s="239">
        <f t="shared" si="129"/>
        <v>6362</v>
      </c>
      <c r="J491" s="239">
        <f t="shared" si="129"/>
        <v>5792.0000000000009</v>
      </c>
      <c r="K491" s="245">
        <f t="shared" ref="K491:M492" si="130">K493+K594+K552</f>
        <v>25315</v>
      </c>
      <c r="L491" s="245">
        <f t="shared" si="130"/>
        <v>25315</v>
      </c>
      <c r="M491" s="245">
        <f t="shared" si="130"/>
        <v>25315</v>
      </c>
    </row>
    <row r="492" spans="1:13" s="12" customFormat="1" hidden="1">
      <c r="A492" s="157"/>
      <c r="B492" s="705" t="s">
        <v>327</v>
      </c>
      <c r="C492" s="706"/>
      <c r="D492" s="158"/>
      <c r="E492" s="238">
        <f t="shared" si="122"/>
        <v>27477.190000000002</v>
      </c>
      <c r="F492" s="239"/>
      <c r="G492" s="239">
        <f>G494+G595</f>
        <v>9169</v>
      </c>
      <c r="H492" s="239">
        <f>H494+H595</f>
        <v>6074</v>
      </c>
      <c r="I492" s="239">
        <f>I494+I595</f>
        <v>6362</v>
      </c>
      <c r="J492" s="239">
        <f>J494+J595</f>
        <v>5872.1900000000005</v>
      </c>
      <c r="K492" s="245">
        <f t="shared" si="130"/>
        <v>25315</v>
      </c>
      <c r="L492" s="245">
        <f t="shared" si="130"/>
        <v>25315</v>
      </c>
      <c r="M492" s="245">
        <f t="shared" si="130"/>
        <v>25315</v>
      </c>
    </row>
    <row r="493" spans="1:13" s="6" customFormat="1" ht="27" customHeight="1">
      <c r="A493" s="61"/>
      <c r="B493" s="635" t="s">
        <v>671</v>
      </c>
      <c r="C493" s="636"/>
      <c r="D493" s="64"/>
      <c r="E493" s="238">
        <f t="shared" si="122"/>
        <v>22681</v>
      </c>
      <c r="F493" s="242">
        <f t="shared" ref="F493:M493" si="131">F494</f>
        <v>0</v>
      </c>
      <c r="G493" s="242">
        <f t="shared" si="131"/>
        <v>5160</v>
      </c>
      <c r="H493" s="242">
        <f t="shared" si="131"/>
        <v>5804</v>
      </c>
      <c r="I493" s="242">
        <f t="shared" si="131"/>
        <v>6362</v>
      </c>
      <c r="J493" s="255">
        <f>J494+J552</f>
        <v>5355.0000000000009</v>
      </c>
      <c r="K493" s="160">
        <f t="shared" si="131"/>
        <v>25315</v>
      </c>
      <c r="L493" s="160">
        <f t="shared" si="131"/>
        <v>25315</v>
      </c>
      <c r="M493" s="160">
        <f t="shared" si="131"/>
        <v>25315</v>
      </c>
    </row>
    <row r="494" spans="1:13" s="2" customFormat="1" ht="29.25" customHeight="1">
      <c r="A494" s="65"/>
      <c r="B494" s="657" t="s">
        <v>627</v>
      </c>
      <c r="C494" s="658"/>
      <c r="D494" s="68" t="s">
        <v>329</v>
      </c>
      <c r="E494" s="231">
        <f t="shared" si="122"/>
        <v>22761.190000000002</v>
      </c>
      <c r="F494" s="232">
        <f t="shared" ref="F494:M494" si="132">F495+F496+F497+F502+F506+F508+F520+F526+F533</f>
        <v>0</v>
      </c>
      <c r="G494" s="232">
        <f>G495+G496+G497+G502+G506+G508+G520+G526+G533+G552</f>
        <v>5160</v>
      </c>
      <c r="H494" s="232">
        <f>H495+H496+H497+H502+H506+H508+H520+H526+H533+H552</f>
        <v>5804</v>
      </c>
      <c r="I494" s="232">
        <f>I495+I496+I497+I502+I506+I508+I520+I526+I533+I552</f>
        <v>6362</v>
      </c>
      <c r="J494" s="232">
        <f>J495+J496+J497+J502+J506+J508+J520+J526+J533</f>
        <v>5435.1900000000005</v>
      </c>
      <c r="K494" s="161">
        <f t="shared" si="132"/>
        <v>25315</v>
      </c>
      <c r="L494" s="161">
        <f t="shared" si="132"/>
        <v>25315</v>
      </c>
      <c r="M494" s="161">
        <f t="shared" si="132"/>
        <v>25315</v>
      </c>
    </row>
    <row r="495" spans="1:13" s="2" customFormat="1" ht="13.5">
      <c r="A495" s="65"/>
      <c r="B495" s="66"/>
      <c r="C495" s="69" t="s">
        <v>330</v>
      </c>
      <c r="D495" s="70" t="s">
        <v>304</v>
      </c>
      <c r="E495" s="231">
        <f t="shared" si="122"/>
        <v>14513</v>
      </c>
      <c r="F495" s="232"/>
      <c r="G495" s="232">
        <v>3500</v>
      </c>
      <c r="H495" s="232">
        <f>3500+975-680</f>
        <v>3795</v>
      </c>
      <c r="I495" s="232">
        <f>3520+423</f>
        <v>3943</v>
      </c>
      <c r="J495" s="244">
        <f>3506+426-680+23</f>
        <v>3275</v>
      </c>
      <c r="K495" s="73">
        <f>14100+1705</f>
        <v>15805</v>
      </c>
      <c r="L495" s="74">
        <f>14100+1705</f>
        <v>15805</v>
      </c>
      <c r="M495" s="74">
        <f>14100+1705</f>
        <v>15805</v>
      </c>
    </row>
    <row r="496" spans="1:13" s="2" customFormat="1">
      <c r="A496" s="65"/>
      <c r="B496" s="71"/>
      <c r="C496" s="357" t="s">
        <v>331</v>
      </c>
      <c r="D496" s="72" t="s">
        <v>306</v>
      </c>
      <c r="E496" s="231">
        <f t="shared" si="122"/>
        <v>8178.1900000000005</v>
      </c>
      <c r="F496" s="232"/>
      <c r="G496" s="232">
        <v>1640</v>
      </c>
      <c r="H496" s="232">
        <f>1827+539-372</f>
        <v>1994</v>
      </c>
      <c r="I496" s="232">
        <f>2137+265</f>
        <v>2402</v>
      </c>
      <c r="J496" s="244">
        <f>1931+266-69.9-11.91+27</f>
        <v>2142.19</v>
      </c>
      <c r="K496" s="73">
        <f>8145+1295</f>
        <v>9440</v>
      </c>
      <c r="L496" s="74">
        <f>8145+1295</f>
        <v>9440</v>
      </c>
      <c r="M496" s="74">
        <f>8145+1295</f>
        <v>9440</v>
      </c>
    </row>
    <row r="497" spans="1:13" s="2" customFormat="1">
      <c r="A497" s="65"/>
      <c r="B497" s="75" t="s">
        <v>332</v>
      </c>
      <c r="C497" s="69"/>
      <c r="D497" s="72" t="s">
        <v>333</v>
      </c>
      <c r="E497" s="231">
        <f t="shared" si="122"/>
        <v>0</v>
      </c>
      <c r="F497" s="232">
        <f t="shared" ref="F497:M497" si="133">F498+F499+F500</f>
        <v>0</v>
      </c>
      <c r="G497" s="232">
        <f t="shared" si="133"/>
        <v>0</v>
      </c>
      <c r="H497" s="232">
        <f t="shared" si="133"/>
        <v>0</v>
      </c>
      <c r="I497" s="232">
        <f t="shared" si="133"/>
        <v>0</v>
      </c>
      <c r="J497" s="243">
        <f t="shared" si="133"/>
        <v>0</v>
      </c>
      <c r="K497" s="161">
        <f t="shared" si="133"/>
        <v>0</v>
      </c>
      <c r="L497" s="161">
        <f t="shared" si="133"/>
        <v>0</v>
      </c>
      <c r="M497" s="161">
        <f t="shared" si="133"/>
        <v>0</v>
      </c>
    </row>
    <row r="498" spans="1:13" s="2" customFormat="1" hidden="1">
      <c r="A498" s="65"/>
      <c r="B498" s="76" t="s">
        <v>334</v>
      </c>
      <c r="C498" s="69"/>
      <c r="D498" s="72" t="s">
        <v>335</v>
      </c>
      <c r="E498" s="231">
        <f t="shared" si="122"/>
        <v>0</v>
      </c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idden="1">
      <c r="A499" s="65"/>
      <c r="B499" s="77" t="s">
        <v>336</v>
      </c>
      <c r="C499" s="77"/>
      <c r="D499" s="78" t="s">
        <v>337</v>
      </c>
      <c r="E499" s="231">
        <f t="shared" si="122"/>
        <v>0</v>
      </c>
      <c r="F499" s="232"/>
      <c r="G499" s="232"/>
      <c r="H499" s="232"/>
      <c r="I499" s="232"/>
      <c r="J499" s="244"/>
      <c r="K499" s="73"/>
      <c r="L499" s="74"/>
      <c r="M499" s="74"/>
    </row>
    <row r="500" spans="1:13" s="2" customFormat="1" hidden="1">
      <c r="A500" s="65"/>
      <c r="B500" s="76" t="s">
        <v>338</v>
      </c>
      <c r="C500" s="79"/>
      <c r="D500" s="72" t="s">
        <v>339</v>
      </c>
      <c r="E500" s="231">
        <f t="shared" si="12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79"/>
      <c r="D501" s="72"/>
      <c r="E501" s="231"/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4.25" hidden="1" customHeight="1">
      <c r="A502" s="65"/>
      <c r="B502" s="76" t="s">
        <v>340</v>
      </c>
      <c r="C502" s="79"/>
      <c r="D502" s="72" t="s">
        <v>341</v>
      </c>
      <c r="E502" s="231">
        <f t="shared" ref="E502:E531" si="134">G502+H502+I502+J502</f>
        <v>0</v>
      </c>
      <c r="F502" s="232">
        <f t="shared" ref="F502:M502" si="135">F503+F504+F505</f>
        <v>0</v>
      </c>
      <c r="G502" s="232">
        <f t="shared" si="135"/>
        <v>0</v>
      </c>
      <c r="H502" s="232">
        <f t="shared" si="135"/>
        <v>0</v>
      </c>
      <c r="I502" s="232">
        <f t="shared" si="135"/>
        <v>0</v>
      </c>
      <c r="J502" s="243">
        <f t="shared" si="135"/>
        <v>0</v>
      </c>
      <c r="K502" s="161">
        <f t="shared" si="135"/>
        <v>0</v>
      </c>
      <c r="L502" s="161">
        <f t="shared" si="135"/>
        <v>0</v>
      </c>
      <c r="M502" s="161">
        <f t="shared" si="135"/>
        <v>0</v>
      </c>
    </row>
    <row r="503" spans="1:13" s="2" customFormat="1" ht="25.5" hidden="1">
      <c r="A503" s="65"/>
      <c r="B503" s="76"/>
      <c r="C503" s="79" t="s">
        <v>342</v>
      </c>
      <c r="D503" s="72" t="s">
        <v>343</v>
      </c>
      <c r="E503" s="231">
        <f t="shared" si="134"/>
        <v>0</v>
      </c>
      <c r="F503" s="232"/>
      <c r="G503" s="232"/>
      <c r="H503" s="232"/>
      <c r="I503" s="232"/>
      <c r="J503" s="244"/>
      <c r="K503" s="73"/>
      <c r="L503" s="74"/>
      <c r="M503" s="74"/>
    </row>
    <row r="504" spans="1:13" s="2" customFormat="1" hidden="1">
      <c r="A504" s="65"/>
      <c r="B504" s="76"/>
      <c r="C504" s="80" t="s">
        <v>344</v>
      </c>
      <c r="D504" s="81" t="s">
        <v>345</v>
      </c>
      <c r="E504" s="231">
        <f t="shared" si="134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3.5" hidden="1">
      <c r="A505" s="65"/>
      <c r="B505" s="67"/>
      <c r="C505" s="69" t="s">
        <v>346</v>
      </c>
      <c r="D505" s="68" t="s">
        <v>347</v>
      </c>
      <c r="E505" s="231">
        <f t="shared" si="134"/>
        <v>0</v>
      </c>
      <c r="F505" s="232"/>
      <c r="G505" s="232"/>
      <c r="H505" s="232"/>
      <c r="I505" s="232"/>
      <c r="J505" s="244"/>
      <c r="K505" s="73"/>
      <c r="L505" s="74"/>
      <c r="M505" s="74"/>
    </row>
    <row r="506" spans="1:13" s="2" customFormat="1" hidden="1">
      <c r="A506" s="65"/>
      <c r="B506" s="69" t="s">
        <v>348</v>
      </c>
      <c r="C506" s="82"/>
      <c r="D506" s="44" t="s">
        <v>349</v>
      </c>
      <c r="E506" s="231">
        <f t="shared" si="134"/>
        <v>0</v>
      </c>
      <c r="F506" s="232">
        <f t="shared" ref="F506:M506" si="136">F507</f>
        <v>0</v>
      </c>
      <c r="G506" s="232">
        <f t="shared" si="136"/>
        <v>0</v>
      </c>
      <c r="H506" s="232">
        <f t="shared" si="136"/>
        <v>0</v>
      </c>
      <c r="I506" s="232">
        <f t="shared" si="136"/>
        <v>0</v>
      </c>
      <c r="J506" s="243">
        <f t="shared" si="136"/>
        <v>0</v>
      </c>
      <c r="K506" s="161">
        <f t="shared" si="136"/>
        <v>0</v>
      </c>
      <c r="L506" s="161">
        <f t="shared" si="136"/>
        <v>0</v>
      </c>
      <c r="M506" s="161">
        <f t="shared" si="136"/>
        <v>0</v>
      </c>
    </row>
    <row r="507" spans="1:13" s="2" customFormat="1" hidden="1">
      <c r="A507" s="65"/>
      <c r="B507" s="76" t="s">
        <v>350</v>
      </c>
      <c r="C507" s="83"/>
      <c r="D507" s="44" t="s">
        <v>351</v>
      </c>
      <c r="E507" s="231">
        <f t="shared" si="134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4.25" hidden="1" customHeight="1">
      <c r="A508" s="65"/>
      <c r="B508" s="76"/>
      <c r="C508" s="79" t="s">
        <v>352</v>
      </c>
      <c r="D508" s="44" t="s">
        <v>353</v>
      </c>
      <c r="E508" s="231">
        <f t="shared" si="134"/>
        <v>0</v>
      </c>
      <c r="F508" s="232">
        <f t="shared" ref="F508:M508" si="137">F509</f>
        <v>0</v>
      </c>
      <c r="G508" s="232">
        <f t="shared" si="137"/>
        <v>0</v>
      </c>
      <c r="H508" s="232">
        <f t="shared" si="137"/>
        <v>0</v>
      </c>
      <c r="I508" s="232">
        <f t="shared" si="137"/>
        <v>0</v>
      </c>
      <c r="J508" s="243">
        <f t="shared" si="137"/>
        <v>0</v>
      </c>
      <c r="K508" s="161">
        <f t="shared" si="137"/>
        <v>0</v>
      </c>
      <c r="L508" s="161">
        <f t="shared" si="137"/>
        <v>0</v>
      </c>
      <c r="M508" s="161">
        <f t="shared" si="137"/>
        <v>0</v>
      </c>
    </row>
    <row r="509" spans="1:13" s="2" customFormat="1" ht="46.5" hidden="1" customHeight="1">
      <c r="A509" s="65"/>
      <c r="B509" s="592" t="s">
        <v>354</v>
      </c>
      <c r="C509" s="593"/>
      <c r="D509" s="78" t="s">
        <v>355</v>
      </c>
      <c r="E509" s="231">
        <f t="shared" si="134"/>
        <v>0</v>
      </c>
      <c r="F509" s="232">
        <f>F510+F511+F512+F513+F514+F515+F516+F517+F518+F519</f>
        <v>0</v>
      </c>
      <c r="G509" s="232">
        <f>G510+G511+G512+G513+G514+G515+G516+G517+G518+G519</f>
        <v>0</v>
      </c>
      <c r="H509" s="232">
        <f>H510+H511+H512+H513+H514+H515+H516+H517+H518+H519</f>
        <v>0</v>
      </c>
      <c r="I509" s="232">
        <f>I510+I511+I512+I513+I514+I515+I516+I517+I518+I519</f>
        <v>0</v>
      </c>
      <c r="J509" s="243">
        <f>J510+J511+J512+J513+J514+J515+J516+J517+J518+J519</f>
        <v>0</v>
      </c>
      <c r="K509" s="161"/>
      <c r="L509" s="74"/>
      <c r="M509" s="74"/>
    </row>
    <row r="510" spans="1:13" s="2" customFormat="1" hidden="1">
      <c r="A510" s="65"/>
      <c r="B510" s="76"/>
      <c r="C510" s="80" t="s">
        <v>356</v>
      </c>
      <c r="D510" s="78" t="s">
        <v>357</v>
      </c>
      <c r="E510" s="231">
        <f t="shared" si="134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t="13.5" hidden="1">
      <c r="A511" s="65"/>
      <c r="B511" s="84"/>
      <c r="C511" s="85" t="s">
        <v>358</v>
      </c>
      <c r="D511" s="68" t="s">
        <v>359</v>
      </c>
      <c r="E511" s="231">
        <f t="shared" si="134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idden="1">
      <c r="A512" s="65"/>
      <c r="B512" s="355"/>
      <c r="C512" s="46" t="s">
        <v>360</v>
      </c>
      <c r="D512" s="78" t="s">
        <v>361</v>
      </c>
      <c r="E512" s="231">
        <f t="shared" si="134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idden="1">
      <c r="A513" s="65"/>
      <c r="B513" s="76"/>
      <c r="C513" s="69" t="s">
        <v>362</v>
      </c>
      <c r="D513" s="72" t="s">
        <v>363</v>
      </c>
      <c r="E513" s="231">
        <f t="shared" si="134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idden="1">
      <c r="A514" s="65"/>
      <c r="B514" s="76"/>
      <c r="C514" s="80" t="s">
        <v>364</v>
      </c>
      <c r="D514" s="72" t="s">
        <v>365</v>
      </c>
      <c r="E514" s="231">
        <f t="shared" si="134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51" hidden="1">
      <c r="A515" s="65"/>
      <c r="B515" s="76"/>
      <c r="C515" s="79" t="s">
        <v>366</v>
      </c>
      <c r="D515" s="72" t="s">
        <v>367</v>
      </c>
      <c r="E515" s="231">
        <f t="shared" si="134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38.25" hidden="1">
      <c r="A516" s="65"/>
      <c r="B516" s="76"/>
      <c r="C516" s="79" t="s">
        <v>368</v>
      </c>
      <c r="D516" s="72" t="s">
        <v>369</v>
      </c>
      <c r="E516" s="231">
        <f t="shared" si="134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t="38.25" hidden="1">
      <c r="A517" s="65"/>
      <c r="B517" s="80"/>
      <c r="C517" s="79" t="s">
        <v>370</v>
      </c>
      <c r="D517" s="72" t="s">
        <v>371</v>
      </c>
      <c r="E517" s="231">
        <f t="shared" si="134"/>
        <v>0</v>
      </c>
      <c r="F517" s="232"/>
      <c r="G517" s="232"/>
      <c r="H517" s="232"/>
      <c r="I517" s="232"/>
      <c r="J517" s="244"/>
      <c r="K517" s="73"/>
      <c r="L517" s="74"/>
      <c r="M517" s="74"/>
    </row>
    <row r="518" spans="1:13" s="2" customFormat="1" ht="38.25" hidden="1">
      <c r="A518" s="65"/>
      <c r="B518" s="80"/>
      <c r="C518" s="79" t="s">
        <v>372</v>
      </c>
      <c r="D518" s="72" t="s">
        <v>373</v>
      </c>
      <c r="E518" s="231">
        <f t="shared" si="134"/>
        <v>0</v>
      </c>
      <c r="F518" s="232"/>
      <c r="G518" s="232"/>
      <c r="H518" s="232"/>
      <c r="I518" s="232"/>
      <c r="J518" s="244"/>
      <c r="K518" s="73"/>
      <c r="L518" s="74"/>
      <c r="M518" s="74"/>
    </row>
    <row r="519" spans="1:13" s="2" customFormat="1" ht="25.5" hidden="1">
      <c r="A519" s="65"/>
      <c r="B519" s="80"/>
      <c r="C519" s="79" t="s">
        <v>374</v>
      </c>
      <c r="D519" s="72" t="s">
        <v>375</v>
      </c>
      <c r="E519" s="231">
        <f t="shared" si="134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0"/>
      <c r="C520" s="86" t="s">
        <v>376</v>
      </c>
      <c r="D520" s="87" t="s">
        <v>377</v>
      </c>
      <c r="E520" s="231">
        <f t="shared" si="134"/>
        <v>0</v>
      </c>
      <c r="F520" s="232">
        <f t="shared" ref="F520:M520" si="138">F521+F523</f>
        <v>0</v>
      </c>
      <c r="G520" s="232">
        <f t="shared" si="138"/>
        <v>0</v>
      </c>
      <c r="H520" s="232">
        <f t="shared" si="138"/>
        <v>0</v>
      </c>
      <c r="I520" s="232">
        <f t="shared" si="138"/>
        <v>0</v>
      </c>
      <c r="J520" s="243">
        <f t="shared" si="138"/>
        <v>0</v>
      </c>
      <c r="K520" s="161">
        <f t="shared" si="138"/>
        <v>0</v>
      </c>
      <c r="L520" s="161">
        <f t="shared" si="138"/>
        <v>0</v>
      </c>
      <c r="M520" s="161">
        <f t="shared" si="138"/>
        <v>0</v>
      </c>
    </row>
    <row r="521" spans="1:13" s="2" customFormat="1" ht="1.5" hidden="1" customHeight="1">
      <c r="A521" s="65"/>
      <c r="B521" s="80" t="s">
        <v>378</v>
      </c>
      <c r="C521" s="79" t="s">
        <v>591</v>
      </c>
      <c r="D521" s="72" t="s">
        <v>380</v>
      </c>
      <c r="E521" s="231">
        <f t="shared" si="134"/>
        <v>0</v>
      </c>
      <c r="F521" s="232">
        <f>F522</f>
        <v>0</v>
      </c>
      <c r="G521" s="232">
        <f>G522</f>
        <v>0</v>
      </c>
      <c r="H521" s="232">
        <f>H522</f>
        <v>0</v>
      </c>
      <c r="I521" s="232">
        <f>I522</f>
        <v>0</v>
      </c>
      <c r="J521" s="243">
        <f>J522</f>
        <v>0</v>
      </c>
      <c r="K521" s="161"/>
      <c r="L521" s="74"/>
      <c r="M521" s="74"/>
    </row>
    <row r="522" spans="1:13" s="2" customFormat="1" hidden="1">
      <c r="A522" s="65"/>
      <c r="B522" s="80"/>
      <c r="C522" s="86" t="s">
        <v>381</v>
      </c>
      <c r="D522" s="72" t="s">
        <v>382</v>
      </c>
      <c r="E522" s="231">
        <f t="shared" si="134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88" t="s">
        <v>383</v>
      </c>
      <c r="C523" s="89"/>
      <c r="D523" s="70" t="s">
        <v>384</v>
      </c>
      <c r="E523" s="231">
        <f t="shared" si="134"/>
        <v>0</v>
      </c>
      <c r="F523" s="232">
        <f>F524+F525</f>
        <v>0</v>
      </c>
      <c r="G523" s="232">
        <f>G524+G525</f>
        <v>0</v>
      </c>
      <c r="H523" s="232">
        <f>H524+H525</f>
        <v>0</v>
      </c>
      <c r="I523" s="232">
        <f>I524+I525</f>
        <v>0</v>
      </c>
      <c r="J523" s="243">
        <f>J524+J525</f>
        <v>0</v>
      </c>
      <c r="K523" s="161"/>
      <c r="L523" s="74"/>
      <c r="M523" s="74"/>
    </row>
    <row r="524" spans="1:13" s="2" customFormat="1" ht="25.5" hidden="1">
      <c r="A524" s="65"/>
      <c r="B524" s="88"/>
      <c r="C524" s="89" t="s">
        <v>385</v>
      </c>
      <c r="D524" s="70" t="s">
        <v>386</v>
      </c>
      <c r="E524" s="231">
        <f t="shared" si="134"/>
        <v>0</v>
      </c>
      <c r="F524" s="232"/>
      <c r="G524" s="232"/>
      <c r="H524" s="232"/>
      <c r="I524" s="232"/>
      <c r="J524" s="244"/>
      <c r="K524" s="73"/>
      <c r="L524" s="74"/>
      <c r="M524" s="74"/>
    </row>
    <row r="525" spans="1:13" s="2" customFormat="1" ht="13.5" hidden="1">
      <c r="A525" s="65"/>
      <c r="B525" s="67"/>
      <c r="C525" s="67" t="s">
        <v>387</v>
      </c>
      <c r="D525" s="68" t="s">
        <v>388</v>
      </c>
      <c r="E525" s="231">
        <f t="shared" si="134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69" t="s">
        <v>389</v>
      </c>
      <c r="C526" s="76"/>
      <c r="D526" s="78" t="s">
        <v>390</v>
      </c>
      <c r="E526" s="231">
        <f t="shared" si="134"/>
        <v>0</v>
      </c>
      <c r="F526" s="232">
        <f t="shared" ref="F526:M526" si="139">F527</f>
        <v>0</v>
      </c>
      <c r="G526" s="232">
        <f t="shared" si="139"/>
        <v>0</v>
      </c>
      <c r="H526" s="232">
        <f t="shared" si="139"/>
        <v>0</v>
      </c>
      <c r="I526" s="232">
        <f t="shared" si="139"/>
        <v>0</v>
      </c>
      <c r="J526" s="243">
        <f t="shared" si="139"/>
        <v>0</v>
      </c>
      <c r="K526" s="161">
        <f t="shared" si="139"/>
        <v>0</v>
      </c>
      <c r="L526" s="161">
        <f t="shared" si="139"/>
        <v>0</v>
      </c>
      <c r="M526" s="161">
        <f t="shared" si="139"/>
        <v>0</v>
      </c>
    </row>
    <row r="527" spans="1:13" s="2" customFormat="1" hidden="1">
      <c r="A527" s="65"/>
      <c r="B527" s="90" t="s">
        <v>391</v>
      </c>
      <c r="C527" s="69"/>
      <c r="D527" s="72" t="s">
        <v>392</v>
      </c>
      <c r="E527" s="231">
        <f t="shared" si="134"/>
        <v>0</v>
      </c>
      <c r="F527" s="232">
        <f>F528+F529+F530+F531</f>
        <v>0</v>
      </c>
      <c r="G527" s="232">
        <f>G528+G529+G530+G531</f>
        <v>0</v>
      </c>
      <c r="H527" s="232">
        <f>H528+H529+H530+H531</f>
        <v>0</v>
      </c>
      <c r="I527" s="232">
        <f>I528+I529+I530+I531</f>
        <v>0</v>
      </c>
      <c r="J527" s="243">
        <f>J528+J529+J530+J531</f>
        <v>0</v>
      </c>
      <c r="K527" s="161"/>
      <c r="L527" s="74"/>
      <c r="M527" s="74"/>
    </row>
    <row r="528" spans="1:13" s="2" customFormat="1" hidden="1">
      <c r="A528" s="65"/>
      <c r="B528" s="90"/>
      <c r="C528" s="69" t="s">
        <v>393</v>
      </c>
      <c r="D528" s="72" t="s">
        <v>394</v>
      </c>
      <c r="E528" s="231">
        <f t="shared" si="134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 hidden="1">
      <c r="A529" s="65"/>
      <c r="B529" s="76"/>
      <c r="C529" s="80" t="s">
        <v>395</v>
      </c>
      <c r="D529" s="78" t="s">
        <v>396</v>
      </c>
      <c r="E529" s="231">
        <f t="shared" si="134"/>
        <v>0</v>
      </c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idden="1">
      <c r="A530" s="65"/>
      <c r="B530" s="91"/>
      <c r="C530" s="80" t="s">
        <v>397</v>
      </c>
      <c r="D530" s="78" t="s">
        <v>398</v>
      </c>
      <c r="E530" s="231">
        <f t="shared" si="134"/>
        <v>0</v>
      </c>
      <c r="F530" s="232"/>
      <c r="G530" s="232"/>
      <c r="H530" s="232"/>
      <c r="I530" s="232"/>
      <c r="J530" s="244"/>
      <c r="K530" s="73"/>
      <c r="L530" s="74"/>
      <c r="M530" s="74"/>
    </row>
    <row r="531" spans="1:13" s="2" customFormat="1" hidden="1">
      <c r="A531" s="65"/>
      <c r="B531" s="76"/>
      <c r="C531" s="92" t="s">
        <v>399</v>
      </c>
      <c r="D531" s="72" t="s">
        <v>400</v>
      </c>
      <c r="E531" s="231">
        <f t="shared" si="134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5"/>
      <c r="C532" s="92"/>
      <c r="D532" s="72"/>
      <c r="E532" s="231"/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 ht="20.25" customHeight="1">
      <c r="A533" s="65"/>
      <c r="B533" s="75" t="s">
        <v>401</v>
      </c>
      <c r="C533" s="91"/>
      <c r="D533" s="78" t="s">
        <v>309</v>
      </c>
      <c r="E533" s="231">
        <f t="shared" ref="E533:E547" si="140">G533+H533+I533+J533</f>
        <v>70</v>
      </c>
      <c r="F533" s="232"/>
      <c r="G533" s="232">
        <f t="shared" ref="G533:M533" si="141">G543</f>
        <v>20</v>
      </c>
      <c r="H533" s="232">
        <f t="shared" si="141"/>
        <v>15</v>
      </c>
      <c r="I533" s="232">
        <f t="shared" si="141"/>
        <v>17</v>
      </c>
      <c r="J533" s="232">
        <f t="shared" si="141"/>
        <v>18</v>
      </c>
      <c r="K533" s="232">
        <f t="shared" si="141"/>
        <v>70</v>
      </c>
      <c r="L533" s="232">
        <f t="shared" si="141"/>
        <v>70</v>
      </c>
      <c r="M533" s="232">
        <f t="shared" si="141"/>
        <v>70</v>
      </c>
    </row>
    <row r="534" spans="1:13" s="2" customFormat="1">
      <c r="A534" s="65"/>
      <c r="B534" s="71" t="s">
        <v>402</v>
      </c>
      <c r="C534" s="92"/>
      <c r="D534" s="72" t="s">
        <v>403</v>
      </c>
      <c r="E534" s="231">
        <f t="shared" si="140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71" t="s">
        <v>404</v>
      </c>
      <c r="C535" s="92"/>
      <c r="D535" s="93" t="s">
        <v>405</v>
      </c>
      <c r="E535" s="231">
        <f t="shared" si="140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101" t="s">
        <v>406</v>
      </c>
      <c r="C536" s="162"/>
      <c r="D536" s="70" t="s">
        <v>407</v>
      </c>
      <c r="E536" s="231">
        <f t="shared" si="140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69" t="s">
        <v>408</v>
      </c>
      <c r="C537" s="80"/>
      <c r="D537" s="72" t="s">
        <v>409</v>
      </c>
      <c r="E537" s="231">
        <f t="shared" si="140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410</v>
      </c>
      <c r="C538" s="80"/>
      <c r="D538" s="72" t="s">
        <v>411</v>
      </c>
      <c r="E538" s="231">
        <f t="shared" si="140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1" t="s">
        <v>412</v>
      </c>
      <c r="C539" s="163"/>
      <c r="D539" s="72" t="s">
        <v>413</v>
      </c>
      <c r="E539" s="231">
        <f t="shared" si="140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>
      <c r="A540" s="65"/>
      <c r="B540" s="81" t="s">
        <v>414</v>
      </c>
      <c r="C540" s="163"/>
      <c r="D540" s="72" t="s">
        <v>415</v>
      </c>
      <c r="E540" s="231">
        <f t="shared" si="140"/>
        <v>0</v>
      </c>
      <c r="F540" s="232"/>
      <c r="G540" s="232"/>
      <c r="H540" s="232"/>
      <c r="I540" s="232"/>
      <c r="J540" s="244"/>
      <c r="K540" s="73"/>
      <c r="L540" s="74"/>
      <c r="M540" s="74"/>
    </row>
    <row r="541" spans="1:13" s="2" customFormat="1">
      <c r="A541" s="65"/>
      <c r="B541" s="80" t="s">
        <v>416</v>
      </c>
      <c r="C541" s="80"/>
      <c r="D541" s="72" t="s">
        <v>417</v>
      </c>
      <c r="E541" s="231">
        <f t="shared" si="140"/>
        <v>0</v>
      </c>
      <c r="F541" s="232"/>
      <c r="G541" s="232"/>
      <c r="H541" s="232"/>
      <c r="I541" s="232"/>
      <c r="J541" s="244"/>
      <c r="K541" s="73"/>
      <c r="L541" s="74"/>
      <c r="M541" s="74"/>
    </row>
    <row r="542" spans="1:13" s="2" customFormat="1">
      <c r="A542" s="65"/>
      <c r="B542" s="80" t="s">
        <v>418</v>
      </c>
      <c r="C542" s="80"/>
      <c r="D542" s="72" t="s">
        <v>419</v>
      </c>
      <c r="E542" s="231">
        <f t="shared" si="140"/>
        <v>0</v>
      </c>
      <c r="F542" s="232"/>
      <c r="G542" s="232"/>
      <c r="H542" s="232"/>
      <c r="I542" s="232"/>
      <c r="J542" s="244"/>
      <c r="K542" s="73"/>
      <c r="L542" s="74"/>
      <c r="M542" s="74"/>
    </row>
    <row r="543" spans="1:13" s="2" customFormat="1" ht="28.5" customHeight="1">
      <c r="A543" s="65"/>
      <c r="B543" s="627" t="s">
        <v>541</v>
      </c>
      <c r="C543" s="628"/>
      <c r="D543" s="72" t="s">
        <v>542</v>
      </c>
      <c r="E543" s="231">
        <f t="shared" si="140"/>
        <v>70</v>
      </c>
      <c r="F543" s="232"/>
      <c r="G543" s="232">
        <v>20</v>
      </c>
      <c r="H543" s="232">
        <v>15</v>
      </c>
      <c r="I543" s="232">
        <v>17</v>
      </c>
      <c r="J543" s="244">
        <v>18</v>
      </c>
      <c r="K543" s="73">
        <v>70</v>
      </c>
      <c r="L543" s="74">
        <v>70</v>
      </c>
      <c r="M543" s="74">
        <v>70</v>
      </c>
    </row>
    <row r="544" spans="1:13" s="2" customFormat="1">
      <c r="A544" s="65"/>
      <c r="B544" s="77" t="s">
        <v>420</v>
      </c>
      <c r="C544" s="77"/>
      <c r="D544" s="78" t="s">
        <v>421</v>
      </c>
      <c r="E544" s="231">
        <f t="shared" si="140"/>
        <v>0</v>
      </c>
      <c r="F544" s="232">
        <f>F545+F549</f>
        <v>0</v>
      </c>
      <c r="G544" s="232">
        <f>G545+G549</f>
        <v>0</v>
      </c>
      <c r="H544" s="232">
        <f>H545+H549</f>
        <v>0</v>
      </c>
      <c r="I544" s="232">
        <f>I545+I549</f>
        <v>0</v>
      </c>
      <c r="J544" s="243">
        <f>J545+J549</f>
        <v>0</v>
      </c>
      <c r="K544" s="161"/>
      <c r="L544" s="74"/>
      <c r="M544" s="74"/>
    </row>
    <row r="545" spans="1:13" s="2" customFormat="1">
      <c r="A545" s="65"/>
      <c r="B545" s="80" t="s">
        <v>422</v>
      </c>
      <c r="C545" s="77"/>
      <c r="D545" s="78" t="s">
        <v>423</v>
      </c>
      <c r="E545" s="231">
        <f t="shared" si="140"/>
        <v>0</v>
      </c>
      <c r="F545" s="232">
        <f t="shared" ref="F545:M545" si="142">F546+F547</f>
        <v>0</v>
      </c>
      <c r="G545" s="232">
        <f t="shared" si="142"/>
        <v>0</v>
      </c>
      <c r="H545" s="232">
        <f t="shared" si="142"/>
        <v>0</v>
      </c>
      <c r="I545" s="232">
        <f t="shared" si="142"/>
        <v>0</v>
      </c>
      <c r="J545" s="243">
        <f t="shared" si="142"/>
        <v>0</v>
      </c>
      <c r="K545" s="161">
        <f t="shared" si="142"/>
        <v>0</v>
      </c>
      <c r="L545" s="161">
        <f t="shared" si="142"/>
        <v>0</v>
      </c>
      <c r="M545" s="161">
        <f t="shared" si="142"/>
        <v>0</v>
      </c>
    </row>
    <row r="546" spans="1:13" s="2" customFormat="1" ht="38.25">
      <c r="A546" s="65"/>
      <c r="B546" s="90"/>
      <c r="C546" s="89" t="s">
        <v>424</v>
      </c>
      <c r="D546" s="78" t="s">
        <v>425</v>
      </c>
      <c r="E546" s="231">
        <f t="shared" si="140"/>
        <v>0</v>
      </c>
      <c r="F546" s="232"/>
      <c r="G546" s="232"/>
      <c r="H546" s="232"/>
      <c r="I546" s="232"/>
      <c r="J546" s="244"/>
      <c r="K546" s="73"/>
      <c r="L546" s="74"/>
      <c r="M546" s="74"/>
    </row>
    <row r="547" spans="1:13" s="2" customFormat="1">
      <c r="A547" s="65"/>
      <c r="B547" s="97" t="s">
        <v>426</v>
      </c>
      <c r="C547" s="98"/>
      <c r="D547" s="72" t="s">
        <v>427</v>
      </c>
      <c r="E547" s="231">
        <f t="shared" si="140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 ht="13.5">
      <c r="A548" s="65"/>
      <c r="B548" s="99"/>
      <c r="C548" s="67"/>
      <c r="D548" s="68"/>
      <c r="E548" s="231"/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4.25" customHeight="1">
      <c r="A549" s="65"/>
      <c r="B549" s="72" t="s">
        <v>428</v>
      </c>
      <c r="C549" s="100"/>
      <c r="D549" s="78" t="s">
        <v>429</v>
      </c>
      <c r="E549" s="231">
        <f t="shared" ref="E549:E555" si="143">G549+H549+I549+J549</f>
        <v>0</v>
      </c>
      <c r="F549" s="232">
        <f t="shared" ref="F549:M549" si="144">F550+F551</f>
        <v>0</v>
      </c>
      <c r="G549" s="232">
        <f t="shared" si="144"/>
        <v>0</v>
      </c>
      <c r="H549" s="232">
        <f t="shared" si="144"/>
        <v>0</v>
      </c>
      <c r="I549" s="232">
        <f t="shared" si="144"/>
        <v>0</v>
      </c>
      <c r="J549" s="243">
        <f t="shared" si="144"/>
        <v>0</v>
      </c>
      <c r="K549" s="161">
        <f t="shared" si="144"/>
        <v>0</v>
      </c>
      <c r="L549" s="161">
        <f t="shared" si="144"/>
        <v>0</v>
      </c>
      <c r="M549" s="161">
        <f t="shared" si="144"/>
        <v>0</v>
      </c>
    </row>
    <row r="550" spans="1:13" s="2" customFormat="1">
      <c r="A550" s="65"/>
      <c r="B550" s="77" t="s">
        <v>430</v>
      </c>
      <c r="C550" s="77"/>
      <c r="D550" s="78" t="s">
        <v>431</v>
      </c>
      <c r="E550" s="231">
        <f t="shared" si="143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2" customFormat="1">
      <c r="A551" s="65"/>
      <c r="B551" s="76" t="s">
        <v>432</v>
      </c>
      <c r="C551" s="79"/>
      <c r="D551" s="72" t="s">
        <v>433</v>
      </c>
      <c r="E551" s="231">
        <f t="shared" si="143"/>
        <v>0</v>
      </c>
      <c r="F551" s="232"/>
      <c r="G551" s="232"/>
      <c r="H551" s="232"/>
      <c r="I551" s="232"/>
      <c r="J551" s="244"/>
      <c r="K551" s="73"/>
      <c r="L551" s="74"/>
      <c r="M551" s="74"/>
    </row>
    <row r="552" spans="1:13" s="2" customFormat="1" ht="44.25" customHeight="1">
      <c r="A552" s="65"/>
      <c r="B552" s="653" t="s">
        <v>528</v>
      </c>
      <c r="C552" s="654"/>
      <c r="D552" s="72" t="s">
        <v>311</v>
      </c>
      <c r="E552" s="231">
        <f t="shared" si="143"/>
        <v>-80.19</v>
      </c>
      <c r="F552" s="474">
        <f t="shared" ref="F552:M553" si="145">F553</f>
        <v>0</v>
      </c>
      <c r="G552" s="474">
        <f t="shared" si="145"/>
        <v>0</v>
      </c>
      <c r="H552" s="474">
        <f t="shared" si="145"/>
        <v>0</v>
      </c>
      <c r="I552" s="474">
        <f t="shared" si="145"/>
        <v>0</v>
      </c>
      <c r="J552" s="479">
        <f t="shared" si="145"/>
        <v>-80.19</v>
      </c>
      <c r="K552" s="161">
        <f t="shared" si="145"/>
        <v>0</v>
      </c>
      <c r="L552" s="161">
        <f t="shared" si="145"/>
        <v>0</v>
      </c>
      <c r="M552" s="161">
        <f t="shared" si="145"/>
        <v>0</v>
      </c>
    </row>
    <row r="553" spans="1:13" s="2" customFormat="1" ht="30.75" customHeight="1">
      <c r="A553" s="65"/>
      <c r="B553" s="655" t="s">
        <v>436</v>
      </c>
      <c r="C553" s="656"/>
      <c r="D553" s="72" t="s">
        <v>437</v>
      </c>
      <c r="E553" s="478">
        <f>E554</f>
        <v>-80.19</v>
      </c>
      <c r="F553" s="478">
        <f t="shared" si="145"/>
        <v>0</v>
      </c>
      <c r="G553" s="478">
        <f t="shared" si="145"/>
        <v>0</v>
      </c>
      <c r="H553" s="478">
        <f t="shared" si="145"/>
        <v>0</v>
      </c>
      <c r="I553" s="478">
        <f t="shared" si="145"/>
        <v>0</v>
      </c>
      <c r="J553" s="478">
        <f t="shared" si="145"/>
        <v>-80.19</v>
      </c>
      <c r="K553" s="73"/>
      <c r="L553" s="74"/>
      <c r="M553" s="74"/>
    </row>
    <row r="554" spans="1:13" s="2" customFormat="1" ht="40.5" customHeight="1">
      <c r="A554" s="65"/>
      <c r="B554" s="655" t="s">
        <v>543</v>
      </c>
      <c r="C554" s="656"/>
      <c r="D554" s="72" t="s">
        <v>544</v>
      </c>
      <c r="E554" s="478">
        <f t="shared" si="143"/>
        <v>-80.19</v>
      </c>
      <c r="F554" s="232"/>
      <c r="G554" s="232"/>
      <c r="H554" s="232"/>
      <c r="I554" s="232"/>
      <c r="J554" s="244">
        <f>-33.1-24.09-23</f>
        <v>-80.19</v>
      </c>
      <c r="K554" s="73"/>
      <c r="L554" s="74"/>
      <c r="M554" s="74"/>
    </row>
    <row r="555" spans="1:13" s="12" customFormat="1">
      <c r="A555" s="596" t="s">
        <v>312</v>
      </c>
      <c r="B555" s="597"/>
      <c r="C555" s="597"/>
      <c r="D555" s="64"/>
      <c r="E555" s="238">
        <f t="shared" si="143"/>
        <v>4716</v>
      </c>
      <c r="F555" s="242">
        <f t="shared" ref="F555:M555" si="146">F594</f>
        <v>0</v>
      </c>
      <c r="G555" s="242">
        <f t="shared" si="146"/>
        <v>4009</v>
      </c>
      <c r="H555" s="242">
        <f t="shared" si="146"/>
        <v>270</v>
      </c>
      <c r="I555" s="242">
        <f t="shared" si="146"/>
        <v>0</v>
      </c>
      <c r="J555" s="255">
        <f t="shared" si="146"/>
        <v>437</v>
      </c>
      <c r="K555" s="257">
        <f t="shared" si="146"/>
        <v>0</v>
      </c>
      <c r="L555" s="257">
        <f t="shared" si="146"/>
        <v>0</v>
      </c>
      <c r="M555" s="257">
        <f t="shared" si="146"/>
        <v>0</v>
      </c>
    </row>
    <row r="556" spans="1:13" s="12" customFormat="1" hidden="1">
      <c r="A556" s="356"/>
      <c r="B556" s="610" t="s">
        <v>438</v>
      </c>
      <c r="C556" s="611"/>
      <c r="D556" s="64"/>
      <c r="E556" s="238"/>
      <c r="F556" s="242"/>
      <c r="G556" s="242"/>
      <c r="H556" s="242"/>
      <c r="I556" s="242"/>
      <c r="J556" s="255"/>
      <c r="K556" s="257"/>
      <c r="L556" s="246"/>
      <c r="M556" s="246"/>
    </row>
    <row r="557" spans="1:13" s="2" customFormat="1" ht="17.25" hidden="1" customHeight="1">
      <c r="A557" s="65"/>
      <c r="B557" s="101" t="s">
        <v>439</v>
      </c>
      <c r="C557" s="94"/>
      <c r="D557" s="68" t="s">
        <v>440</v>
      </c>
      <c r="E557" s="231">
        <f t="shared" ref="E557:E566" si="147">G557+H557+I557+J557</f>
        <v>0</v>
      </c>
      <c r="F557" s="232">
        <f t="shared" ref="F557:M557" si="148">F558</f>
        <v>0</v>
      </c>
      <c r="G557" s="232">
        <f t="shared" si="148"/>
        <v>0</v>
      </c>
      <c r="H557" s="232">
        <f t="shared" si="148"/>
        <v>0</v>
      </c>
      <c r="I557" s="232">
        <f t="shared" si="148"/>
        <v>0</v>
      </c>
      <c r="J557" s="243">
        <f t="shared" si="148"/>
        <v>0</v>
      </c>
      <c r="K557" s="161">
        <f t="shared" si="148"/>
        <v>0</v>
      </c>
      <c r="L557" s="161">
        <f t="shared" si="148"/>
        <v>0</v>
      </c>
      <c r="M557" s="161">
        <f t="shared" si="148"/>
        <v>0</v>
      </c>
    </row>
    <row r="558" spans="1:13" s="2" customFormat="1" ht="5.25" hidden="1" customHeight="1">
      <c r="A558" s="65"/>
      <c r="B558" s="76" t="s">
        <v>441</v>
      </c>
      <c r="C558" s="80"/>
      <c r="D558" s="78" t="s">
        <v>442</v>
      </c>
      <c r="E558" s="231">
        <f t="shared" si="147"/>
        <v>0</v>
      </c>
      <c r="F558" s="232">
        <f>F559+F560+F561+F562+F563+F564+F565+F566</f>
        <v>0</v>
      </c>
      <c r="G558" s="232">
        <f>G559+G560+G561+G562+G563+G564+G565+G566</f>
        <v>0</v>
      </c>
      <c r="H558" s="232">
        <f>H559+H560+H561+H562+H563+H564+H565+H566</f>
        <v>0</v>
      </c>
      <c r="I558" s="232">
        <f>I559+I560+I561+I562+I563+I564+I565+I566</f>
        <v>0</v>
      </c>
      <c r="J558" s="243">
        <f>J559+J560+J561+J562+J563+J564+J565+J566</f>
        <v>0</v>
      </c>
      <c r="K558" s="161"/>
      <c r="L558" s="74"/>
      <c r="M558" s="74"/>
    </row>
    <row r="559" spans="1:13" s="2" customFormat="1" ht="12.75" hidden="1" customHeight="1">
      <c r="A559" s="65"/>
      <c r="B559" s="94"/>
      <c r="C559" s="102" t="s">
        <v>443</v>
      </c>
      <c r="D559" s="68" t="s">
        <v>444</v>
      </c>
      <c r="E559" s="231">
        <f t="shared" si="147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94"/>
      <c r="C560" s="103" t="s">
        <v>445</v>
      </c>
      <c r="D560" s="104" t="s">
        <v>446</v>
      </c>
      <c r="E560" s="231">
        <f t="shared" si="147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94"/>
      <c r="C561" s="103" t="s">
        <v>447</v>
      </c>
      <c r="D561" s="104" t="s">
        <v>448</v>
      </c>
      <c r="E561" s="231">
        <f t="shared" si="147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28.5" hidden="1" customHeight="1">
      <c r="A562" s="65"/>
      <c r="B562" s="94"/>
      <c r="C562" s="102" t="s">
        <v>449</v>
      </c>
      <c r="D562" s="68" t="s">
        <v>450</v>
      </c>
      <c r="E562" s="231">
        <f t="shared" si="147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44.25" hidden="1" customHeight="1">
      <c r="A563" s="65"/>
      <c r="B563" s="90"/>
      <c r="C563" s="105" t="s">
        <v>451</v>
      </c>
      <c r="D563" s="93" t="s">
        <v>452</v>
      </c>
      <c r="E563" s="231">
        <f t="shared" si="147"/>
        <v>0</v>
      </c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29.25" hidden="1" customHeight="1">
      <c r="A564" s="65"/>
      <c r="B564" s="108"/>
      <c r="C564" s="110" t="s">
        <v>453</v>
      </c>
      <c r="D564" s="108" t="s">
        <v>454</v>
      </c>
      <c r="E564" s="231">
        <f t="shared" si="147"/>
        <v>0</v>
      </c>
      <c r="F564" s="232"/>
      <c r="G564" s="232"/>
      <c r="H564" s="232"/>
      <c r="I564" s="232"/>
      <c r="J564" s="244"/>
      <c r="K564" s="73"/>
      <c r="L564" s="74"/>
      <c r="M564" s="74"/>
    </row>
    <row r="565" spans="1:13" s="2" customFormat="1" ht="29.25" hidden="1" customHeight="1">
      <c r="A565" s="65"/>
      <c r="B565" s="43"/>
      <c r="C565" s="110" t="s">
        <v>455</v>
      </c>
      <c r="D565" s="108" t="s">
        <v>456</v>
      </c>
      <c r="E565" s="231">
        <f t="shared" si="147"/>
        <v>0</v>
      </c>
      <c r="F565" s="232"/>
      <c r="G565" s="232"/>
      <c r="H565" s="232"/>
      <c r="I565" s="232"/>
      <c r="J565" s="244"/>
      <c r="K565" s="73"/>
      <c r="L565" s="74"/>
      <c r="M565" s="74"/>
    </row>
    <row r="566" spans="1:13" s="2" customFormat="1" ht="18.75" hidden="1" customHeight="1">
      <c r="A566" s="65"/>
      <c r="B566" s="169"/>
      <c r="C566" s="81" t="s">
        <v>457</v>
      </c>
      <c r="D566" s="78" t="s">
        <v>458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66"/>
      <c r="C567" s="67"/>
      <c r="D567" s="68"/>
      <c r="E567" s="231"/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3.5" hidden="1" customHeight="1">
      <c r="A568" s="65"/>
      <c r="B568" s="69" t="s">
        <v>459</v>
      </c>
      <c r="C568" s="76"/>
      <c r="D568" s="78" t="s">
        <v>460</v>
      </c>
      <c r="E568" s="231">
        <f t="shared" ref="E568:E579" si="149">G568+H568+I568+J568</f>
        <v>0</v>
      </c>
      <c r="F568" s="232">
        <f t="shared" ref="F568:M568" si="150">F569</f>
        <v>0</v>
      </c>
      <c r="G568" s="232">
        <f t="shared" si="150"/>
        <v>0</v>
      </c>
      <c r="H568" s="232">
        <f t="shared" si="150"/>
        <v>0</v>
      </c>
      <c r="I568" s="232">
        <f t="shared" si="150"/>
        <v>0</v>
      </c>
      <c r="J568" s="243">
        <f t="shared" si="150"/>
        <v>0</v>
      </c>
      <c r="K568" s="161">
        <f t="shared" si="150"/>
        <v>0</v>
      </c>
      <c r="L568" s="161">
        <f t="shared" si="150"/>
        <v>0</v>
      </c>
      <c r="M568" s="161">
        <f t="shared" si="150"/>
        <v>0</v>
      </c>
    </row>
    <row r="569" spans="1:13" s="2" customFormat="1" ht="12.75" hidden="1" customHeight="1">
      <c r="A569" s="65"/>
      <c r="B569" s="80" t="s">
        <v>461</v>
      </c>
      <c r="C569" s="80"/>
      <c r="D569" s="72" t="s">
        <v>380</v>
      </c>
      <c r="E569" s="231">
        <f t="shared" si="149"/>
        <v>0</v>
      </c>
      <c r="F569" s="232">
        <f>F573+F574+F575+F576+F577+F578+F579</f>
        <v>0</v>
      </c>
      <c r="G569" s="232">
        <f>G573+G574+G575+G576+G577+G578+G579</f>
        <v>0</v>
      </c>
      <c r="H569" s="232">
        <f>H573+H574+H575+H576+H577+H578+H579</f>
        <v>0</v>
      </c>
      <c r="I569" s="232">
        <f>I573+I574+I575+I576+I577+I578+I579</f>
        <v>0</v>
      </c>
      <c r="J569" s="243">
        <f>J573+J574+J575+J576+J577+J578+J579</f>
        <v>0</v>
      </c>
      <c r="K569" s="161"/>
      <c r="L569" s="74"/>
      <c r="M569" s="74"/>
    </row>
    <row r="570" spans="1:13" s="2" customFormat="1" ht="12.75" hidden="1" customHeight="1">
      <c r="A570" s="65"/>
      <c r="B570" s="118"/>
      <c r="C570" s="119" t="s">
        <v>462</v>
      </c>
      <c r="D570" s="120" t="s">
        <v>463</v>
      </c>
      <c r="E570" s="231">
        <f t="shared" si="149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118"/>
      <c r="C571" s="119" t="s">
        <v>464</v>
      </c>
      <c r="D571" s="120" t="s">
        <v>465</v>
      </c>
      <c r="E571" s="231">
        <f t="shared" si="149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118"/>
      <c r="C572" s="119" t="s">
        <v>466</v>
      </c>
      <c r="D572" s="120" t="s">
        <v>467</v>
      </c>
      <c r="E572" s="231">
        <f t="shared" si="149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 t="s">
        <v>468</v>
      </c>
      <c r="D573" s="72" t="s">
        <v>469</v>
      </c>
      <c r="E573" s="231">
        <f t="shared" si="149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470</v>
      </c>
      <c r="D574" s="72" t="s">
        <v>471</v>
      </c>
      <c r="E574" s="231">
        <f t="shared" si="149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472</v>
      </c>
      <c r="D575" s="72" t="s">
        <v>473</v>
      </c>
      <c r="E575" s="231">
        <f t="shared" si="149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7"/>
      <c r="C576" s="80" t="s">
        <v>474</v>
      </c>
      <c r="D576" s="72" t="s">
        <v>475</v>
      </c>
      <c r="E576" s="231">
        <f t="shared" si="149"/>
        <v>0</v>
      </c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2.75" hidden="1" customHeight="1">
      <c r="A577" s="65"/>
      <c r="B577" s="77"/>
      <c r="C577" s="80"/>
      <c r="D577" s="72"/>
      <c r="E577" s="231">
        <f t="shared" si="149"/>
        <v>0</v>
      </c>
      <c r="F577" s="232"/>
      <c r="G577" s="232"/>
      <c r="H577" s="232"/>
      <c r="I577" s="232"/>
      <c r="J577" s="244"/>
      <c r="K577" s="73"/>
      <c r="L577" s="74"/>
      <c r="M577" s="74"/>
    </row>
    <row r="578" spans="1:13" s="2" customFormat="1" ht="12.75" hidden="1" customHeight="1">
      <c r="A578" s="65"/>
      <c r="B578" s="77"/>
      <c r="C578" s="80" t="s">
        <v>476</v>
      </c>
      <c r="D578" s="72" t="s">
        <v>477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7"/>
      <c r="C579" s="80" t="s">
        <v>478</v>
      </c>
      <c r="D579" s="72" t="s">
        <v>479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/>
      <c r="C580" s="69"/>
      <c r="D580" s="72"/>
      <c r="E580" s="231"/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5.75" hidden="1" customHeight="1">
      <c r="A581" s="65"/>
      <c r="B581" s="69" t="s">
        <v>480</v>
      </c>
      <c r="C581" s="69"/>
      <c r="D581" s="72" t="s">
        <v>314</v>
      </c>
      <c r="E581" s="231">
        <f t="shared" ref="E581:E592" si="151">G581+H581+I581+J581</f>
        <v>0</v>
      </c>
      <c r="F581" s="232">
        <f t="shared" ref="F581:M581" si="152">F582+F583+F584+F585+F586+F587+F588+F589+F590+F591+F592</f>
        <v>0</v>
      </c>
      <c r="G581" s="232">
        <f t="shared" si="152"/>
        <v>0</v>
      </c>
      <c r="H581" s="232">
        <f t="shared" si="152"/>
        <v>0</v>
      </c>
      <c r="I581" s="232">
        <f t="shared" si="152"/>
        <v>0</v>
      </c>
      <c r="J581" s="243">
        <f t="shared" si="152"/>
        <v>0</v>
      </c>
      <c r="K581" s="161">
        <f t="shared" si="152"/>
        <v>0</v>
      </c>
      <c r="L581" s="161">
        <f t="shared" si="152"/>
        <v>0</v>
      </c>
      <c r="M581" s="161">
        <f t="shared" si="152"/>
        <v>0</v>
      </c>
    </row>
    <row r="582" spans="1:13" s="2" customFormat="1" ht="12.75" hidden="1" customHeight="1">
      <c r="A582" s="65"/>
      <c r="B582" s="76" t="s">
        <v>481</v>
      </c>
      <c r="C582" s="69"/>
      <c r="D582" s="72" t="s">
        <v>482</v>
      </c>
      <c r="E582" s="231">
        <f t="shared" si="151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76" t="s">
        <v>483</v>
      </c>
      <c r="C583" s="80"/>
      <c r="D583" s="72" t="s">
        <v>484</v>
      </c>
      <c r="E583" s="231">
        <f t="shared" si="151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6" t="s">
        <v>485</v>
      </c>
      <c r="C584" s="69"/>
      <c r="D584" s="72" t="s">
        <v>486</v>
      </c>
      <c r="E584" s="231">
        <f t="shared" si="151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6" t="s">
        <v>487</v>
      </c>
      <c r="C585" s="71"/>
      <c r="D585" s="72" t="s">
        <v>488</v>
      </c>
      <c r="E585" s="231">
        <f t="shared" si="151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5" t="s">
        <v>489</v>
      </c>
      <c r="C586" s="357"/>
      <c r="D586" s="72" t="s">
        <v>490</v>
      </c>
      <c r="E586" s="231">
        <f t="shared" si="151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121" t="s">
        <v>491</v>
      </c>
      <c r="C587" s="80"/>
      <c r="D587" s="78" t="s">
        <v>492</v>
      </c>
      <c r="E587" s="231">
        <f t="shared" si="151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75" t="s">
        <v>493</v>
      </c>
      <c r="C588" s="69"/>
      <c r="D588" s="72" t="s">
        <v>494</v>
      </c>
      <c r="E588" s="231">
        <f t="shared" si="151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hidden="1" customHeight="1">
      <c r="A589" s="65"/>
      <c r="B589" s="75" t="s">
        <v>495</v>
      </c>
      <c r="C589" s="69"/>
      <c r="D589" s="72" t="s">
        <v>496</v>
      </c>
      <c r="E589" s="231">
        <f t="shared" si="151"/>
        <v>0</v>
      </c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hidden="1" customHeight="1">
      <c r="A590" s="65"/>
      <c r="B590" s="76" t="s">
        <v>497</v>
      </c>
      <c r="C590" s="77"/>
      <c r="D590" s="78" t="s">
        <v>498</v>
      </c>
      <c r="E590" s="231">
        <f t="shared" si="151"/>
        <v>0</v>
      </c>
      <c r="F590" s="232"/>
      <c r="G590" s="232"/>
      <c r="H590" s="232"/>
      <c r="I590" s="232"/>
      <c r="J590" s="244"/>
      <c r="K590" s="73"/>
      <c r="L590" s="74"/>
      <c r="M590" s="74"/>
    </row>
    <row r="591" spans="1:13" s="2" customFormat="1" ht="12.75" hidden="1" customHeight="1">
      <c r="A591" s="65"/>
      <c r="B591" s="75" t="s">
        <v>499</v>
      </c>
      <c r="C591" s="69"/>
      <c r="D591" s="72" t="s">
        <v>500</v>
      </c>
      <c r="E591" s="231">
        <f t="shared" si="151"/>
        <v>0</v>
      </c>
      <c r="F591" s="232"/>
      <c r="G591" s="232"/>
      <c r="H591" s="232"/>
      <c r="I591" s="232"/>
      <c r="J591" s="244"/>
      <c r="K591" s="73"/>
      <c r="L591" s="74"/>
      <c r="M591" s="74"/>
    </row>
    <row r="592" spans="1:13" s="2" customFormat="1" ht="12.75" hidden="1" customHeight="1">
      <c r="A592" s="65"/>
      <c r="B592" s="122" t="s">
        <v>501</v>
      </c>
      <c r="C592" s="77"/>
      <c r="D592" s="78" t="s">
        <v>502</v>
      </c>
      <c r="E592" s="231">
        <f t="shared" si="151"/>
        <v>0</v>
      </c>
      <c r="F592" s="232"/>
      <c r="G592" s="232"/>
      <c r="H592" s="232"/>
      <c r="I592" s="232"/>
      <c r="J592" s="244"/>
      <c r="K592" s="73"/>
      <c r="L592" s="74"/>
      <c r="M592" s="74"/>
    </row>
    <row r="593" spans="1:13" s="2" customFormat="1" ht="12.75" customHeight="1">
      <c r="A593" s="65"/>
      <c r="B593" s="75"/>
      <c r="C593" s="69"/>
      <c r="D593" s="72"/>
      <c r="E593" s="231"/>
      <c r="F593" s="232"/>
      <c r="G593" s="232"/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7" t="s">
        <v>503</v>
      </c>
      <c r="C594" s="77"/>
      <c r="D594" s="78" t="s">
        <v>320</v>
      </c>
      <c r="E594" s="231">
        <f t="shared" ref="E594:E603" si="153">G594+H594+I594+J594</f>
        <v>4716</v>
      </c>
      <c r="F594" s="232">
        <f>F595+F605</f>
        <v>0</v>
      </c>
      <c r="G594" s="232">
        <f>G595+G605</f>
        <v>4009</v>
      </c>
      <c r="H594" s="232">
        <f>H595+H605</f>
        <v>270</v>
      </c>
      <c r="I594" s="232">
        <f>I595+I605</f>
        <v>0</v>
      </c>
      <c r="J594" s="243">
        <f>J595+J605</f>
        <v>437</v>
      </c>
      <c r="K594" s="161"/>
      <c r="L594" s="161"/>
      <c r="M594" s="161"/>
    </row>
    <row r="595" spans="1:13" s="2" customFormat="1" ht="12.75" customHeight="1">
      <c r="A595" s="65"/>
      <c r="B595" s="71" t="s">
        <v>504</v>
      </c>
      <c r="C595" s="69"/>
      <c r="D595" s="72" t="s">
        <v>505</v>
      </c>
      <c r="E595" s="231">
        <f t="shared" si="153"/>
        <v>4716</v>
      </c>
      <c r="F595" s="232">
        <f t="shared" ref="F595:M595" si="154">F596+F601+F603</f>
        <v>0</v>
      </c>
      <c r="G595" s="232">
        <f t="shared" si="154"/>
        <v>4009</v>
      </c>
      <c r="H595" s="232">
        <f t="shared" si="154"/>
        <v>270</v>
      </c>
      <c r="I595" s="232">
        <f t="shared" si="154"/>
        <v>0</v>
      </c>
      <c r="J595" s="243">
        <f t="shared" si="154"/>
        <v>437</v>
      </c>
      <c r="K595" s="161">
        <f t="shared" si="154"/>
        <v>0</v>
      </c>
      <c r="L595" s="161">
        <f t="shared" si="154"/>
        <v>0</v>
      </c>
      <c r="M595" s="161">
        <f t="shared" si="154"/>
        <v>0</v>
      </c>
    </row>
    <row r="596" spans="1:13" s="2" customFormat="1" ht="12.75" customHeight="1">
      <c r="A596" s="65"/>
      <c r="B596" s="75" t="s">
        <v>506</v>
      </c>
      <c r="C596" s="69"/>
      <c r="D596" s="72" t="s">
        <v>507</v>
      </c>
      <c r="E596" s="231">
        <f t="shared" si="153"/>
        <v>4716</v>
      </c>
      <c r="F596" s="232">
        <f>F597+F598+F599+F600</f>
        <v>0</v>
      </c>
      <c r="G596" s="232">
        <f>G597+G598+G599+G600</f>
        <v>4009</v>
      </c>
      <c r="H596" s="232">
        <f>H597+H598+H599+H600</f>
        <v>270</v>
      </c>
      <c r="I596" s="232">
        <f>I597+I598+I599+I600</f>
        <v>0</v>
      </c>
      <c r="J596" s="232">
        <f>J597+J598+J599+J600</f>
        <v>437</v>
      </c>
      <c r="K596" s="161"/>
      <c r="L596" s="161">
        <f>L597+L598+L599+L600</f>
        <v>0</v>
      </c>
      <c r="M596" s="161">
        <f>M597+M598+M599+M600</f>
        <v>0</v>
      </c>
    </row>
    <row r="597" spans="1:13" s="2" customFormat="1" ht="12.75" customHeight="1">
      <c r="A597" s="65"/>
      <c r="B597" s="76"/>
      <c r="C597" s="76" t="s">
        <v>508</v>
      </c>
      <c r="D597" s="78" t="s">
        <v>509</v>
      </c>
      <c r="E597" s="231">
        <f t="shared" si="153"/>
        <v>3660</v>
      </c>
      <c r="F597" s="232"/>
      <c r="G597" s="232">
        <v>3660</v>
      </c>
      <c r="H597" s="232"/>
      <c r="I597" s="232"/>
      <c r="J597" s="244"/>
      <c r="K597" s="73"/>
      <c r="L597" s="74"/>
      <c r="M597" s="74"/>
    </row>
    <row r="598" spans="1:13" s="2" customFormat="1" ht="12.75" customHeight="1">
      <c r="A598" s="65"/>
      <c r="B598" s="76"/>
      <c r="C598" s="76" t="s">
        <v>510</v>
      </c>
      <c r="D598" s="78" t="s">
        <v>511</v>
      </c>
      <c r="E598" s="231">
        <f t="shared" si="153"/>
        <v>204.5</v>
      </c>
      <c r="F598" s="232"/>
      <c r="G598" s="232">
        <v>32</v>
      </c>
      <c r="H598" s="232">
        <v>100</v>
      </c>
      <c r="I598" s="232"/>
      <c r="J598" s="244">
        <f>14.5+58</f>
        <v>72.5</v>
      </c>
      <c r="K598" s="73"/>
      <c r="L598" s="74"/>
      <c r="M598" s="74"/>
    </row>
    <row r="599" spans="1:13" s="2" customFormat="1" ht="12.75" customHeight="1">
      <c r="A599" s="65"/>
      <c r="B599" s="76"/>
      <c r="C599" s="77" t="s">
        <v>512</v>
      </c>
      <c r="D599" s="78" t="s">
        <v>513</v>
      </c>
      <c r="E599" s="231">
        <f t="shared" si="153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 t="s">
        <v>514</v>
      </c>
      <c r="D600" s="78" t="s">
        <v>515</v>
      </c>
      <c r="E600" s="231">
        <f t="shared" si="153"/>
        <v>851.5</v>
      </c>
      <c r="F600" s="232"/>
      <c r="G600" s="232">
        <v>317</v>
      </c>
      <c r="H600" s="232">
        <v>170</v>
      </c>
      <c r="I600" s="232"/>
      <c r="J600" s="244">
        <f>100+88.5+176</f>
        <v>364.5</v>
      </c>
      <c r="K600" s="73"/>
      <c r="L600" s="74"/>
      <c r="M600" s="74"/>
    </row>
    <row r="601" spans="1:13" s="2" customFormat="1" ht="12.75" customHeight="1">
      <c r="A601" s="65"/>
      <c r="B601" s="76" t="s">
        <v>516</v>
      </c>
      <c r="C601" s="77"/>
      <c r="D601" s="78" t="s">
        <v>517</v>
      </c>
      <c r="E601" s="231">
        <f t="shared" si="153"/>
        <v>0</v>
      </c>
      <c r="F601" s="232">
        <f t="shared" ref="F601:M601" si="155">F602</f>
        <v>0</v>
      </c>
      <c r="G601" s="232"/>
      <c r="H601" s="232"/>
      <c r="I601" s="232"/>
      <c r="J601" s="243"/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customHeight="1">
      <c r="A602" s="65"/>
      <c r="B602" s="76"/>
      <c r="C602" s="77" t="s">
        <v>518</v>
      </c>
      <c r="D602" s="78" t="s">
        <v>519</v>
      </c>
      <c r="E602" s="231">
        <f t="shared" si="153"/>
        <v>0</v>
      </c>
      <c r="F602" s="232"/>
      <c r="G602" s="232"/>
      <c r="H602" s="232"/>
      <c r="I602" s="232"/>
      <c r="J602" s="244"/>
      <c r="K602" s="73"/>
      <c r="L602" s="74"/>
      <c r="M602" s="74"/>
    </row>
    <row r="603" spans="1:13" s="2" customFormat="1" ht="12.75" customHeight="1">
      <c r="A603" s="65"/>
      <c r="B603" s="76" t="s">
        <v>520</v>
      </c>
      <c r="C603" s="77"/>
      <c r="D603" s="78" t="s">
        <v>521</v>
      </c>
      <c r="E603" s="231">
        <f t="shared" si="153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customHeight="1">
      <c r="A604" s="65"/>
      <c r="B604" s="76"/>
      <c r="C604" s="77"/>
      <c r="D604" s="78"/>
      <c r="E604" s="231"/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522</v>
      </c>
      <c r="C605" s="77"/>
      <c r="D605" s="78" t="s">
        <v>523</v>
      </c>
      <c r="E605" s="231">
        <f t="shared" ref="E605:E627" si="156">G605+H605+I605+J605</f>
        <v>0</v>
      </c>
      <c r="F605" s="232">
        <f t="shared" ref="F605:M606" si="157">F606</f>
        <v>0</v>
      </c>
      <c r="G605" s="232">
        <f t="shared" si="157"/>
        <v>0</v>
      </c>
      <c r="H605" s="232">
        <f t="shared" si="157"/>
        <v>0</v>
      </c>
      <c r="I605" s="232">
        <f t="shared" si="157"/>
        <v>0</v>
      </c>
      <c r="J605" s="243">
        <f t="shared" si="157"/>
        <v>0</v>
      </c>
      <c r="K605" s="161">
        <f t="shared" si="157"/>
        <v>0</v>
      </c>
      <c r="L605" s="161">
        <f t="shared" si="157"/>
        <v>0</v>
      </c>
      <c r="M605" s="161">
        <f t="shared" si="157"/>
        <v>0</v>
      </c>
    </row>
    <row r="606" spans="1:13" s="2" customFormat="1" ht="12.75" hidden="1" customHeight="1">
      <c r="A606" s="65"/>
      <c r="B606" s="123" t="s">
        <v>524</v>
      </c>
      <c r="C606" s="124"/>
      <c r="D606" s="78" t="s">
        <v>525</v>
      </c>
      <c r="E606" s="231">
        <f t="shared" si="156"/>
        <v>0</v>
      </c>
      <c r="F606" s="232">
        <f t="shared" si="157"/>
        <v>0</v>
      </c>
      <c r="G606" s="232">
        <f t="shared" si="157"/>
        <v>0</v>
      </c>
      <c r="H606" s="232">
        <f t="shared" si="157"/>
        <v>0</v>
      </c>
      <c r="I606" s="232">
        <f t="shared" si="157"/>
        <v>0</v>
      </c>
      <c r="J606" s="243">
        <f t="shared" si="157"/>
        <v>0</v>
      </c>
      <c r="K606" s="161">
        <f t="shared" si="157"/>
        <v>0</v>
      </c>
      <c r="L606" s="161">
        <f t="shared" si="157"/>
        <v>0</v>
      </c>
      <c r="M606" s="161">
        <f t="shared" si="157"/>
        <v>0</v>
      </c>
    </row>
    <row r="607" spans="1:13" s="2" customFormat="1" ht="12.75" hidden="1" customHeight="1">
      <c r="A607" s="65"/>
      <c r="B607" s="76"/>
      <c r="C607" s="77" t="s">
        <v>526</v>
      </c>
      <c r="D607" s="78" t="s">
        <v>527</v>
      </c>
      <c r="E607" s="231">
        <f t="shared" si="156"/>
        <v>0</v>
      </c>
      <c r="F607" s="232"/>
      <c r="G607" s="232"/>
      <c r="H607" s="232"/>
      <c r="I607" s="232"/>
      <c r="J607" s="244"/>
      <c r="K607" s="73"/>
      <c r="L607" s="74"/>
      <c r="M607" s="74"/>
    </row>
    <row r="608" spans="1:13" s="2" customFormat="1" ht="12.75" hidden="1" customHeight="1">
      <c r="A608" s="65"/>
      <c r="B608" s="76"/>
      <c r="C608" s="77"/>
      <c r="D608" s="78"/>
      <c r="E608" s="231">
        <f t="shared" si="156"/>
        <v>0</v>
      </c>
      <c r="F608" s="232"/>
      <c r="G608" s="232"/>
      <c r="H608" s="232"/>
      <c r="I608" s="232"/>
      <c r="J608" s="244"/>
      <c r="K608" s="73"/>
      <c r="L608" s="74"/>
      <c r="M608" s="74"/>
    </row>
    <row r="609" spans="1:13" s="2" customFormat="1" ht="12.75" hidden="1" customHeight="1">
      <c r="A609" s="65"/>
      <c r="B609" s="69" t="s">
        <v>528</v>
      </c>
      <c r="C609" s="77"/>
      <c r="D609" s="78" t="s">
        <v>435</v>
      </c>
      <c r="E609" s="231">
        <f t="shared" si="156"/>
        <v>0</v>
      </c>
      <c r="F609" s="232">
        <f t="shared" ref="F609:M609" si="158">F610</f>
        <v>0</v>
      </c>
      <c r="G609" s="232">
        <f t="shared" si="158"/>
        <v>0</v>
      </c>
      <c r="H609" s="232">
        <f t="shared" si="158"/>
        <v>0</v>
      </c>
      <c r="I609" s="232">
        <f t="shared" si="158"/>
        <v>0</v>
      </c>
      <c r="J609" s="243">
        <f t="shared" si="158"/>
        <v>0</v>
      </c>
      <c r="K609" s="161">
        <f t="shared" si="158"/>
        <v>0</v>
      </c>
      <c r="L609" s="161">
        <f t="shared" si="158"/>
        <v>0</v>
      </c>
      <c r="M609" s="161">
        <f t="shared" si="158"/>
        <v>0</v>
      </c>
    </row>
    <row r="610" spans="1:13" s="2" customFormat="1" ht="12.75" hidden="1" customHeight="1">
      <c r="A610" s="65"/>
      <c r="B610" s="76" t="s">
        <v>436</v>
      </c>
      <c r="C610" s="77"/>
      <c r="D610" s="78" t="s">
        <v>437</v>
      </c>
      <c r="E610" s="231">
        <f t="shared" si="156"/>
        <v>0</v>
      </c>
      <c r="F610" s="232"/>
      <c r="G610" s="232"/>
      <c r="H610" s="232"/>
      <c r="I610" s="232"/>
      <c r="J610" s="244"/>
      <c r="K610" s="73"/>
      <c r="L610" s="74"/>
      <c r="M610" s="74"/>
    </row>
    <row r="611" spans="1:13">
      <c r="A611" s="125" t="s">
        <v>529</v>
      </c>
      <c r="B611" s="125"/>
      <c r="C611" s="125"/>
      <c r="D611" s="140"/>
      <c r="E611" s="231">
        <f t="shared" si="156"/>
        <v>27397</v>
      </c>
      <c r="F611" s="247"/>
      <c r="G611" s="247">
        <f>G612+G613+G616+G617</f>
        <v>9169</v>
      </c>
      <c r="H611" s="247">
        <f>H612+H613+H616+H617</f>
        <v>6074</v>
      </c>
      <c r="I611" s="247">
        <f>I612+I613+I616+I617</f>
        <v>6362</v>
      </c>
      <c r="J611" s="244">
        <f>J612+J613+J616+J617</f>
        <v>5792</v>
      </c>
      <c r="K611" s="73">
        <f>K612+K613+K616</f>
        <v>25315</v>
      </c>
      <c r="L611" s="73">
        <f>L612+L613+L616</f>
        <v>25315</v>
      </c>
      <c r="M611" s="73">
        <f>M612+M613+M616</f>
        <v>25315</v>
      </c>
    </row>
    <row r="612" spans="1:13">
      <c r="A612" s="128"/>
      <c r="B612" s="135" t="s">
        <v>672</v>
      </c>
      <c r="C612" s="135"/>
      <c r="D612" s="140" t="s">
        <v>673</v>
      </c>
      <c r="E612" s="231">
        <f t="shared" si="156"/>
        <v>0</v>
      </c>
      <c r="F612" s="247"/>
      <c r="G612" s="247"/>
      <c r="H612" s="247">
        <f>50-50</f>
        <v>0</v>
      </c>
      <c r="I612" s="247">
        <f>50-50</f>
        <v>0</v>
      </c>
      <c r="J612" s="244">
        <f>45-45</f>
        <v>0</v>
      </c>
      <c r="K612" s="73">
        <f>232-232</f>
        <v>0</v>
      </c>
      <c r="L612" s="74">
        <f>232-232</f>
        <v>0</v>
      </c>
      <c r="M612" s="74">
        <f>232-232</f>
        <v>0</v>
      </c>
    </row>
    <row r="613" spans="1:13" ht="27.75" customHeight="1">
      <c r="A613" s="128"/>
      <c r="B613" s="612" t="s">
        <v>674</v>
      </c>
      <c r="C613" s="613"/>
      <c r="D613" s="140" t="s">
        <v>675</v>
      </c>
      <c r="E613" s="231">
        <f t="shared" si="156"/>
        <v>0</v>
      </c>
      <c r="F613" s="247">
        <f>F614</f>
        <v>0</v>
      </c>
      <c r="G613" s="247">
        <f t="shared" ref="G613:M613" si="159">G614</f>
        <v>0</v>
      </c>
      <c r="H613" s="247">
        <f t="shared" si="159"/>
        <v>0</v>
      </c>
      <c r="I613" s="247">
        <f t="shared" si="159"/>
        <v>0</v>
      </c>
      <c r="J613" s="247">
        <f t="shared" si="159"/>
        <v>0</v>
      </c>
      <c r="K613" s="73">
        <f t="shared" si="159"/>
        <v>0</v>
      </c>
      <c r="L613" s="73">
        <f t="shared" si="159"/>
        <v>0</v>
      </c>
      <c r="M613" s="73">
        <f t="shared" si="159"/>
        <v>0</v>
      </c>
    </row>
    <row r="614" spans="1:13">
      <c r="A614" s="128"/>
      <c r="B614" s="46"/>
      <c r="C614" s="135" t="s">
        <v>676</v>
      </c>
      <c r="D614" s="154" t="s">
        <v>677</v>
      </c>
      <c r="E614" s="231">
        <f t="shared" si="156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ht="18.75" hidden="1" customHeight="1">
      <c r="A615" s="128"/>
      <c r="B615" s="46"/>
      <c r="C615" s="135"/>
      <c r="D615" s="140"/>
      <c r="E615" s="231">
        <f t="shared" si="156"/>
        <v>0</v>
      </c>
      <c r="F615" s="247"/>
      <c r="G615" s="247"/>
      <c r="H615" s="247"/>
      <c r="I615" s="247"/>
      <c r="J615" s="244"/>
      <c r="K615" s="73"/>
      <c r="L615" s="74"/>
      <c r="M615" s="74"/>
    </row>
    <row r="616" spans="1:13">
      <c r="A616" s="128"/>
      <c r="B616" s="46" t="s">
        <v>678</v>
      </c>
      <c r="C616" s="135"/>
      <c r="D616" s="140" t="s">
        <v>679</v>
      </c>
      <c r="E616" s="231">
        <f t="shared" si="156"/>
        <v>27397</v>
      </c>
      <c r="F616" s="247"/>
      <c r="G616" s="247">
        <v>9169</v>
      </c>
      <c r="H616" s="247">
        <f>5612+1514-1052</f>
        <v>6074</v>
      </c>
      <c r="I616" s="247">
        <f>5674+688</f>
        <v>6362</v>
      </c>
      <c r="J616" s="244">
        <f>5555+692-680+140+85</f>
        <v>5792</v>
      </c>
      <c r="K616" s="73">
        <f>22315+3000</f>
        <v>25315</v>
      </c>
      <c r="L616" s="74">
        <f>22315+3000</f>
        <v>25315</v>
      </c>
      <c r="M616" s="74">
        <f>22315+3000</f>
        <v>25315</v>
      </c>
    </row>
    <row r="617" spans="1:13" ht="29.25" customHeight="1">
      <c r="A617" s="128"/>
      <c r="B617" s="612" t="s">
        <v>680</v>
      </c>
      <c r="C617" s="613"/>
      <c r="D617" s="140" t="s">
        <v>681</v>
      </c>
      <c r="E617" s="231">
        <f t="shared" si="156"/>
        <v>0</v>
      </c>
      <c r="F617" s="247"/>
      <c r="G617" s="247"/>
      <c r="H617" s="247"/>
      <c r="I617" s="247"/>
      <c r="J617" s="244"/>
      <c r="K617" s="73"/>
      <c r="L617" s="74"/>
      <c r="M617" s="74"/>
    </row>
    <row r="618" spans="1:13" ht="29.25" customHeight="1">
      <c r="A618" s="128"/>
      <c r="B618" s="359"/>
      <c r="C618" s="360" t="s">
        <v>682</v>
      </c>
      <c r="D618" s="140" t="s">
        <v>683</v>
      </c>
      <c r="E618" s="231">
        <f t="shared" si="156"/>
        <v>0</v>
      </c>
      <c r="F618" s="247"/>
      <c r="G618" s="247"/>
      <c r="H618" s="247"/>
      <c r="I618" s="247"/>
      <c r="J618" s="244"/>
      <c r="K618" s="73"/>
      <c r="L618" s="74"/>
      <c r="M618" s="74"/>
    </row>
    <row r="619" spans="1:13" s="3" customFormat="1" ht="54" customHeight="1">
      <c r="A619" s="659" t="s">
        <v>684</v>
      </c>
      <c r="B619" s="659"/>
      <c r="C619" s="659"/>
      <c r="D619" s="170" t="s">
        <v>685</v>
      </c>
      <c r="E619" s="314">
        <f t="shared" si="156"/>
        <v>0</v>
      </c>
      <c r="F619" s="310">
        <f t="shared" ref="F619:M619" si="160">F622+F625+F626</f>
        <v>0</v>
      </c>
      <c r="G619" s="310">
        <f t="shared" si="160"/>
        <v>0</v>
      </c>
      <c r="H619" s="310">
        <f t="shared" si="160"/>
        <v>0</v>
      </c>
      <c r="I619" s="310">
        <f t="shared" si="160"/>
        <v>0</v>
      </c>
      <c r="J619" s="312">
        <f t="shared" si="160"/>
        <v>0</v>
      </c>
      <c r="K619" s="313">
        <f t="shared" si="160"/>
        <v>0</v>
      </c>
      <c r="L619" s="313">
        <f t="shared" si="160"/>
        <v>0</v>
      </c>
      <c r="M619" s="313">
        <f t="shared" si="160"/>
        <v>0</v>
      </c>
    </row>
    <row r="620" spans="1:13" ht="13.5" hidden="1">
      <c r="A620" s="320" t="s">
        <v>686</v>
      </c>
      <c r="B620" s="320"/>
      <c r="C620" s="320"/>
      <c r="D620" s="321" t="s">
        <v>687</v>
      </c>
      <c r="E620" s="322">
        <f t="shared" si="156"/>
        <v>0</v>
      </c>
      <c r="F620" s="323">
        <f t="shared" ref="F620:M620" si="161">F622+F625+F626</f>
        <v>0</v>
      </c>
      <c r="G620" s="323">
        <f t="shared" si="161"/>
        <v>0</v>
      </c>
      <c r="H620" s="323">
        <f t="shared" si="161"/>
        <v>0</v>
      </c>
      <c r="I620" s="323">
        <f t="shared" si="161"/>
        <v>0</v>
      </c>
      <c r="J620" s="324">
        <f t="shared" si="161"/>
        <v>0</v>
      </c>
      <c r="K620" s="325">
        <f t="shared" si="161"/>
        <v>0</v>
      </c>
      <c r="L620" s="325">
        <f t="shared" si="161"/>
        <v>0</v>
      </c>
      <c r="M620" s="325">
        <f t="shared" si="161"/>
        <v>0</v>
      </c>
    </row>
    <row r="621" spans="1:13" ht="13.5" hidden="1">
      <c r="A621" s="321" t="s">
        <v>529</v>
      </c>
      <c r="B621" s="321"/>
      <c r="C621" s="321"/>
      <c r="D621" s="321"/>
      <c r="E621" s="322">
        <f t="shared" si="156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688</v>
      </c>
      <c r="C622" s="320"/>
      <c r="D622" s="321" t="s">
        <v>689</v>
      </c>
      <c r="E622" s="322">
        <f t="shared" si="156"/>
        <v>0</v>
      </c>
      <c r="F622" s="323">
        <f>F623+F624</f>
        <v>0</v>
      </c>
      <c r="G622" s="323">
        <f>G623+G624</f>
        <v>0</v>
      </c>
      <c r="H622" s="323">
        <f>H623+H624</f>
        <v>0</v>
      </c>
      <c r="I622" s="323">
        <f>I623+I624</f>
        <v>0</v>
      </c>
      <c r="J622" s="324">
        <f>J623+J624</f>
        <v>0</v>
      </c>
      <c r="K622" s="325"/>
      <c r="L622" s="325"/>
      <c r="M622" s="325"/>
    </row>
    <row r="623" spans="1:13" ht="13.5" hidden="1">
      <c r="A623" s="320"/>
      <c r="B623" s="320"/>
      <c r="C623" s="320" t="s">
        <v>690</v>
      </c>
      <c r="D623" s="321" t="s">
        <v>691</v>
      </c>
      <c r="E623" s="322">
        <f t="shared" si="156"/>
        <v>0</v>
      </c>
      <c r="F623" s="323"/>
      <c r="G623" s="323"/>
      <c r="H623" s="323"/>
      <c r="I623" s="323"/>
      <c r="J623" s="324"/>
      <c r="K623" s="325"/>
      <c r="L623" s="325"/>
      <c r="M623" s="325"/>
    </row>
    <row r="624" spans="1:13" ht="13.5" hidden="1">
      <c r="A624" s="320"/>
      <c r="B624" s="320"/>
      <c r="C624" s="320" t="s">
        <v>692</v>
      </c>
      <c r="D624" s="321" t="s">
        <v>693</v>
      </c>
      <c r="E624" s="322">
        <f t="shared" si="156"/>
        <v>0</v>
      </c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694</v>
      </c>
      <c r="C625" s="326"/>
      <c r="D625" s="321" t="s">
        <v>695</v>
      </c>
      <c r="E625" s="322">
        <f t="shared" si="156"/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3.5" hidden="1">
      <c r="A626" s="320"/>
      <c r="B626" s="320" t="s">
        <v>696</v>
      </c>
      <c r="C626" s="320"/>
      <c r="D626" s="321" t="s">
        <v>697</v>
      </c>
      <c r="E626" s="322">
        <f t="shared" si="156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 t="s">
        <v>698</v>
      </c>
      <c r="B627" s="320"/>
      <c r="C627" s="320"/>
      <c r="D627" s="321" t="s">
        <v>699</v>
      </c>
      <c r="E627" s="322">
        <f t="shared" si="156"/>
        <v>0</v>
      </c>
      <c r="F627" s="323">
        <f t="shared" ref="F627:M627" si="162">SUM(F629:F631)</f>
        <v>0</v>
      </c>
      <c r="G627" s="323">
        <f t="shared" si="162"/>
        <v>0</v>
      </c>
      <c r="H627" s="323">
        <f t="shared" si="162"/>
        <v>0</v>
      </c>
      <c r="I627" s="323">
        <f t="shared" si="162"/>
        <v>0</v>
      </c>
      <c r="J627" s="324">
        <f t="shared" si="162"/>
        <v>0</v>
      </c>
      <c r="K627" s="325">
        <f t="shared" si="162"/>
        <v>0</v>
      </c>
      <c r="L627" s="325">
        <f t="shared" si="162"/>
        <v>0</v>
      </c>
      <c r="M627" s="325">
        <f t="shared" si="162"/>
        <v>0</v>
      </c>
    </row>
    <row r="628" spans="1:13" ht="0.75" hidden="1" customHeight="1">
      <c r="A628" s="321" t="s">
        <v>529</v>
      </c>
      <c r="B628" s="321"/>
      <c r="C628" s="321"/>
      <c r="D628" s="321"/>
      <c r="E628" s="322"/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 t="s">
        <v>700</v>
      </c>
      <c r="C629" s="320"/>
      <c r="D629" s="321" t="s">
        <v>701</v>
      </c>
      <c r="E629" s="322">
        <f t="shared" ref="E629:E640" si="163">G629+H629+I629+J629</f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ht="12.75" hidden="1" customHeight="1">
      <c r="A630" s="320"/>
      <c r="B630" s="320" t="s">
        <v>702</v>
      </c>
      <c r="C630" s="320"/>
      <c r="D630" s="321" t="s">
        <v>703</v>
      </c>
      <c r="E630" s="322">
        <f t="shared" si="163"/>
        <v>0</v>
      </c>
      <c r="F630" s="323"/>
      <c r="G630" s="323"/>
      <c r="H630" s="323"/>
      <c r="I630" s="323"/>
      <c r="J630" s="324"/>
      <c r="K630" s="325"/>
      <c r="L630" s="325"/>
      <c r="M630" s="325"/>
    </row>
    <row r="631" spans="1:13" ht="13.5" hidden="1">
      <c r="A631" s="320"/>
      <c r="B631" s="320" t="s">
        <v>704</v>
      </c>
      <c r="C631" s="320"/>
      <c r="D631" s="321" t="s">
        <v>705</v>
      </c>
      <c r="E631" s="322">
        <f t="shared" si="163"/>
        <v>0</v>
      </c>
      <c r="F631" s="323">
        <f>SUM(F632:F633)</f>
        <v>0</v>
      </c>
      <c r="G631" s="323">
        <f>SUM(G632:G633)</f>
        <v>0</v>
      </c>
      <c r="H631" s="323">
        <f>SUM(H632:H633)</f>
        <v>0</v>
      </c>
      <c r="I631" s="323">
        <f>SUM(I632:I633)</f>
        <v>0</v>
      </c>
      <c r="J631" s="324">
        <f>SUM(J632:J633)</f>
        <v>0</v>
      </c>
      <c r="K631" s="325"/>
      <c r="L631" s="325"/>
      <c r="M631" s="325"/>
    </row>
    <row r="632" spans="1:13" ht="13.5" hidden="1">
      <c r="A632" s="320"/>
      <c r="B632" s="320"/>
      <c r="C632" s="320" t="s">
        <v>706</v>
      </c>
      <c r="D632" s="321" t="s">
        <v>707</v>
      </c>
      <c r="E632" s="322">
        <f t="shared" si="163"/>
        <v>0</v>
      </c>
      <c r="F632" s="323"/>
      <c r="G632" s="323"/>
      <c r="H632" s="323"/>
      <c r="I632" s="323"/>
      <c r="J632" s="324"/>
      <c r="K632" s="325"/>
      <c r="L632" s="325"/>
      <c r="M632" s="325"/>
    </row>
    <row r="633" spans="1:13" ht="13.5" hidden="1">
      <c r="A633" s="320"/>
      <c r="B633" s="320"/>
      <c r="C633" s="320" t="s">
        <v>708</v>
      </c>
      <c r="D633" s="321" t="s">
        <v>709</v>
      </c>
      <c r="E633" s="322">
        <f t="shared" si="163"/>
        <v>0</v>
      </c>
      <c r="F633" s="323"/>
      <c r="G633" s="323"/>
      <c r="H633" s="323"/>
      <c r="I633" s="323"/>
      <c r="J633" s="324"/>
      <c r="K633" s="325"/>
      <c r="L633" s="325"/>
      <c r="M633" s="325"/>
    </row>
    <row r="634" spans="1:13" s="3" customFormat="1" ht="44.25" customHeight="1">
      <c r="A634" s="586" t="s">
        <v>710</v>
      </c>
      <c r="B634" s="587"/>
      <c r="C634" s="588"/>
      <c r="D634" s="269" t="s">
        <v>711</v>
      </c>
      <c r="E634" s="314">
        <f t="shared" si="163"/>
        <v>0</v>
      </c>
      <c r="F634" s="310">
        <f t="shared" ref="F634:M634" si="164">F635+F639+F761+F764</f>
        <v>0</v>
      </c>
      <c r="G634" s="310">
        <f t="shared" si="164"/>
        <v>0</v>
      </c>
      <c r="H634" s="310">
        <f t="shared" si="164"/>
        <v>0</v>
      </c>
      <c r="I634" s="310">
        <f t="shared" si="164"/>
        <v>0</v>
      </c>
      <c r="J634" s="312">
        <f t="shared" si="164"/>
        <v>0</v>
      </c>
      <c r="K634" s="313">
        <f t="shared" si="164"/>
        <v>0</v>
      </c>
      <c r="L634" s="313">
        <f t="shared" si="164"/>
        <v>0</v>
      </c>
      <c r="M634" s="313">
        <f t="shared" si="164"/>
        <v>0</v>
      </c>
    </row>
    <row r="635" spans="1:13" ht="15" hidden="1" customHeight="1">
      <c r="A635" s="127" t="s">
        <v>712</v>
      </c>
      <c r="B635" s="171"/>
      <c r="C635" s="46"/>
      <c r="D635" s="133" t="s">
        <v>713</v>
      </c>
      <c r="E635" s="231">
        <f t="shared" si="163"/>
        <v>0</v>
      </c>
      <c r="F635" s="247">
        <f t="shared" ref="F635:M635" si="165">F637</f>
        <v>0</v>
      </c>
      <c r="G635" s="247">
        <f t="shared" si="165"/>
        <v>0</v>
      </c>
      <c r="H635" s="247">
        <f t="shared" si="165"/>
        <v>0</v>
      </c>
      <c r="I635" s="247">
        <f t="shared" si="165"/>
        <v>0</v>
      </c>
      <c r="J635" s="244">
        <f t="shared" si="165"/>
        <v>0</v>
      </c>
      <c r="K635" s="73">
        <f t="shared" si="165"/>
        <v>0</v>
      </c>
      <c r="L635" s="73">
        <f t="shared" si="165"/>
        <v>0</v>
      </c>
      <c r="M635" s="73">
        <f t="shared" si="165"/>
        <v>0</v>
      </c>
    </row>
    <row r="636" spans="1:13" s="7" customFormat="1" ht="12.75" hidden="1" customHeight="1">
      <c r="A636" s="660" t="s">
        <v>714</v>
      </c>
      <c r="B636" s="709"/>
      <c r="C636" s="709"/>
      <c r="D636" s="72"/>
      <c r="E636" s="231">
        <f t="shared" si="163"/>
        <v>0</v>
      </c>
      <c r="F636" s="232"/>
      <c r="G636" s="232"/>
      <c r="H636" s="232"/>
      <c r="I636" s="232"/>
      <c r="J636" s="244"/>
      <c r="K636" s="233"/>
      <c r="L636" s="215"/>
      <c r="M636" s="215"/>
    </row>
    <row r="637" spans="1:13" s="7" customFormat="1" ht="12.75" hidden="1" customHeight="1">
      <c r="A637" s="364"/>
      <c r="B637" s="69" t="s">
        <v>715</v>
      </c>
      <c r="C637" s="80"/>
      <c r="D637" s="72" t="s">
        <v>716</v>
      </c>
      <c r="E637" s="231">
        <f t="shared" si="163"/>
        <v>0</v>
      </c>
      <c r="F637" s="232"/>
      <c r="G637" s="232"/>
      <c r="H637" s="232"/>
      <c r="I637" s="232"/>
      <c r="J637" s="244"/>
      <c r="K637" s="233"/>
      <c r="L637" s="215"/>
      <c r="M637" s="215"/>
    </row>
    <row r="638" spans="1:13" s="7" customFormat="1" ht="12.75" hidden="1" customHeight="1">
      <c r="A638" s="364"/>
      <c r="B638" s="69" t="s">
        <v>717</v>
      </c>
      <c r="C638" s="80"/>
      <c r="D638" s="72" t="s">
        <v>718</v>
      </c>
      <c r="E638" s="231">
        <f t="shared" si="163"/>
        <v>0</v>
      </c>
      <c r="F638" s="232"/>
      <c r="G638" s="232"/>
      <c r="H638" s="232"/>
      <c r="I638" s="232"/>
      <c r="J638" s="244"/>
      <c r="K638" s="233"/>
      <c r="L638" s="215"/>
      <c r="M638" s="215"/>
    </row>
    <row r="639" spans="1:13" s="4" customFormat="1" ht="16.5" hidden="1" customHeight="1">
      <c r="A639" s="661" t="s">
        <v>719</v>
      </c>
      <c r="B639" s="710"/>
      <c r="C639" s="710"/>
      <c r="D639" s="78" t="s">
        <v>720</v>
      </c>
      <c r="E639" s="231">
        <f t="shared" si="163"/>
        <v>0</v>
      </c>
      <c r="F639" s="232">
        <f t="shared" ref="F639:M639" si="166">F642+F702</f>
        <v>0</v>
      </c>
      <c r="G639" s="232">
        <f t="shared" si="166"/>
        <v>0</v>
      </c>
      <c r="H639" s="232">
        <f t="shared" si="166"/>
        <v>0</v>
      </c>
      <c r="I639" s="232">
        <f t="shared" si="166"/>
        <v>0</v>
      </c>
      <c r="J639" s="243">
        <f t="shared" si="166"/>
        <v>0</v>
      </c>
      <c r="K639" s="161">
        <f t="shared" si="166"/>
        <v>0</v>
      </c>
      <c r="L639" s="161">
        <f t="shared" si="166"/>
        <v>0</v>
      </c>
      <c r="M639" s="161">
        <f t="shared" si="166"/>
        <v>0</v>
      </c>
    </row>
    <row r="640" spans="1:13" s="13" customFormat="1" ht="16.5" hidden="1" customHeight="1">
      <c r="A640" s="356"/>
      <c r="B640" s="61" t="s">
        <v>326</v>
      </c>
      <c r="C640" s="62"/>
      <c r="D640" s="173"/>
      <c r="E640" s="238">
        <f t="shared" si="163"/>
        <v>0</v>
      </c>
      <c r="F640" s="242"/>
      <c r="G640" s="242">
        <f t="shared" ref="G640:M640" si="167">G642</f>
        <v>0</v>
      </c>
      <c r="H640" s="242">
        <f t="shared" si="167"/>
        <v>0</v>
      </c>
      <c r="I640" s="242">
        <f t="shared" si="167"/>
        <v>0</v>
      </c>
      <c r="J640" s="255">
        <f t="shared" si="167"/>
        <v>0</v>
      </c>
      <c r="K640" s="257">
        <f t="shared" si="167"/>
        <v>0</v>
      </c>
      <c r="L640" s="257">
        <f t="shared" si="167"/>
        <v>0</v>
      </c>
      <c r="M640" s="257">
        <f t="shared" si="167"/>
        <v>0</v>
      </c>
    </row>
    <row r="641" spans="1:13" s="13" customFormat="1" ht="16.5" hidden="1" customHeight="1">
      <c r="A641" s="356"/>
      <c r="B641" s="705" t="s">
        <v>327</v>
      </c>
      <c r="C641" s="706"/>
      <c r="D641" s="173"/>
      <c r="E641" s="238"/>
      <c r="F641" s="242"/>
      <c r="G641" s="242"/>
      <c r="H641" s="242"/>
      <c r="I641" s="242"/>
      <c r="J641" s="255"/>
      <c r="K641" s="257"/>
      <c r="L641" s="258"/>
      <c r="M641" s="258"/>
    </row>
    <row r="642" spans="1:13" s="6" customFormat="1" ht="15" hidden="1">
      <c r="A642" s="61"/>
      <c r="B642" s="61" t="s">
        <v>301</v>
      </c>
      <c r="C642" s="62"/>
      <c r="D642" s="64"/>
      <c r="E642" s="238">
        <f t="shared" ref="E642:E702" si="168">G642+H642+I642+J642</f>
        <v>0</v>
      </c>
      <c r="F642" s="242">
        <f t="shared" ref="F642:M642" si="169">F643+F692</f>
        <v>0</v>
      </c>
      <c r="G642" s="242">
        <f t="shared" si="169"/>
        <v>0</v>
      </c>
      <c r="H642" s="242">
        <f t="shared" si="169"/>
        <v>0</v>
      </c>
      <c r="I642" s="242">
        <f t="shared" si="169"/>
        <v>0</v>
      </c>
      <c r="J642" s="255">
        <f t="shared" si="169"/>
        <v>0</v>
      </c>
      <c r="K642" s="160">
        <f t="shared" si="169"/>
        <v>0</v>
      </c>
      <c r="L642" s="160">
        <f t="shared" si="169"/>
        <v>0</v>
      </c>
      <c r="M642" s="160">
        <f t="shared" si="169"/>
        <v>0</v>
      </c>
    </row>
    <row r="643" spans="1:13" s="2" customFormat="1" ht="13.5" hidden="1">
      <c r="A643" s="65"/>
      <c r="B643" s="66" t="s">
        <v>627</v>
      </c>
      <c r="C643" s="67"/>
      <c r="D643" s="68" t="s">
        <v>329</v>
      </c>
      <c r="E643" s="231">
        <f t="shared" si="168"/>
        <v>0</v>
      </c>
      <c r="F643" s="232">
        <f t="shared" ref="F643:M643" si="170">F644+F645+F646+F651+F655+F657+F669+F675+F682</f>
        <v>0</v>
      </c>
      <c r="G643" s="232">
        <f t="shared" si="170"/>
        <v>0</v>
      </c>
      <c r="H643" s="232">
        <f t="shared" si="170"/>
        <v>0</v>
      </c>
      <c r="I643" s="232">
        <f t="shared" si="170"/>
        <v>0</v>
      </c>
      <c r="J643" s="243">
        <f t="shared" si="170"/>
        <v>0</v>
      </c>
      <c r="K643" s="161">
        <f t="shared" si="170"/>
        <v>0</v>
      </c>
      <c r="L643" s="161">
        <f t="shared" si="170"/>
        <v>0</v>
      </c>
      <c r="M643" s="161">
        <f t="shared" si="170"/>
        <v>0</v>
      </c>
    </row>
    <row r="644" spans="1:13" s="2" customFormat="1" ht="13.5" hidden="1">
      <c r="A644" s="65"/>
      <c r="B644" s="66"/>
      <c r="C644" s="69" t="s">
        <v>330</v>
      </c>
      <c r="D644" s="70" t="s">
        <v>304</v>
      </c>
      <c r="E644" s="231">
        <f t="shared" si="168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1"/>
      <c r="C645" s="357" t="s">
        <v>331</v>
      </c>
      <c r="D645" s="72" t="s">
        <v>306</v>
      </c>
      <c r="E645" s="231">
        <f t="shared" si="168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5" t="s">
        <v>332</v>
      </c>
      <c r="C646" s="69"/>
      <c r="D646" s="72" t="s">
        <v>333</v>
      </c>
      <c r="E646" s="231">
        <f t="shared" si="168"/>
        <v>0</v>
      </c>
      <c r="F646" s="232">
        <f t="shared" ref="F646:M646" si="171">F647+F648+F649</f>
        <v>0</v>
      </c>
      <c r="G646" s="232">
        <f t="shared" si="171"/>
        <v>0</v>
      </c>
      <c r="H646" s="232">
        <f t="shared" si="171"/>
        <v>0</v>
      </c>
      <c r="I646" s="232">
        <f t="shared" si="171"/>
        <v>0</v>
      </c>
      <c r="J646" s="243">
        <f t="shared" si="171"/>
        <v>0</v>
      </c>
      <c r="K646" s="161">
        <f t="shared" si="171"/>
        <v>0</v>
      </c>
      <c r="L646" s="161">
        <f t="shared" si="171"/>
        <v>0</v>
      </c>
      <c r="M646" s="161">
        <f t="shared" si="171"/>
        <v>0</v>
      </c>
    </row>
    <row r="647" spans="1:13" s="2" customFormat="1" hidden="1">
      <c r="A647" s="65"/>
      <c r="B647" s="76" t="s">
        <v>334</v>
      </c>
      <c r="C647" s="69"/>
      <c r="D647" s="72" t="s">
        <v>335</v>
      </c>
      <c r="E647" s="231">
        <f t="shared" si="168"/>
        <v>0</v>
      </c>
      <c r="F647" s="232"/>
      <c r="G647" s="232"/>
      <c r="H647" s="232"/>
      <c r="I647" s="232"/>
      <c r="J647" s="244"/>
      <c r="K647" s="73"/>
      <c r="L647" s="74"/>
      <c r="M647" s="74"/>
    </row>
    <row r="648" spans="1:13" s="2" customFormat="1" hidden="1">
      <c r="A648" s="65"/>
      <c r="B648" s="77" t="s">
        <v>336</v>
      </c>
      <c r="C648" s="77"/>
      <c r="D648" s="78" t="s">
        <v>337</v>
      </c>
      <c r="E648" s="231">
        <f t="shared" si="168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 t="s">
        <v>338</v>
      </c>
      <c r="C649" s="79"/>
      <c r="D649" s="72" t="s">
        <v>339</v>
      </c>
      <c r="E649" s="231">
        <f t="shared" si="168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idden="1">
      <c r="A650" s="65"/>
      <c r="B650" s="76"/>
      <c r="C650" s="79"/>
      <c r="D650" s="72"/>
      <c r="E650" s="231">
        <f t="shared" si="168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t="14.25" hidden="1" customHeight="1">
      <c r="A651" s="65"/>
      <c r="B651" s="76" t="s">
        <v>340</v>
      </c>
      <c r="C651" s="79"/>
      <c r="D651" s="72" t="s">
        <v>341</v>
      </c>
      <c r="E651" s="231">
        <f t="shared" si="168"/>
        <v>0</v>
      </c>
      <c r="F651" s="232">
        <f t="shared" ref="F651:M651" si="172">F652+F653+F654</f>
        <v>0</v>
      </c>
      <c r="G651" s="232">
        <f t="shared" si="172"/>
        <v>0</v>
      </c>
      <c r="H651" s="232">
        <f t="shared" si="172"/>
        <v>0</v>
      </c>
      <c r="I651" s="232">
        <f t="shared" si="172"/>
        <v>0</v>
      </c>
      <c r="J651" s="243">
        <f t="shared" si="172"/>
        <v>0</v>
      </c>
      <c r="K651" s="161">
        <f t="shared" si="172"/>
        <v>0</v>
      </c>
      <c r="L651" s="161">
        <f t="shared" si="172"/>
        <v>0</v>
      </c>
      <c r="M651" s="161">
        <f t="shared" si="172"/>
        <v>0</v>
      </c>
    </row>
    <row r="652" spans="1:13" s="2" customFormat="1" ht="25.5" hidden="1">
      <c r="A652" s="65"/>
      <c r="B652" s="76"/>
      <c r="C652" s="79" t="s">
        <v>342</v>
      </c>
      <c r="D652" s="72" t="s">
        <v>343</v>
      </c>
      <c r="E652" s="231">
        <f t="shared" si="168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idden="1">
      <c r="A653" s="65"/>
      <c r="B653" s="76"/>
      <c r="C653" s="80" t="s">
        <v>344</v>
      </c>
      <c r="D653" s="81" t="s">
        <v>345</v>
      </c>
      <c r="E653" s="231">
        <f t="shared" si="168"/>
        <v>0</v>
      </c>
      <c r="F653" s="232"/>
      <c r="G653" s="232"/>
      <c r="H653" s="232"/>
      <c r="I653" s="232"/>
      <c r="J653" s="244"/>
      <c r="K653" s="73"/>
      <c r="L653" s="74"/>
      <c r="M653" s="74"/>
    </row>
    <row r="654" spans="1:13" s="2" customFormat="1" ht="13.5" hidden="1">
      <c r="A654" s="65"/>
      <c r="B654" s="67"/>
      <c r="C654" s="69" t="s">
        <v>346</v>
      </c>
      <c r="D654" s="68" t="s">
        <v>347</v>
      </c>
      <c r="E654" s="231">
        <f t="shared" si="168"/>
        <v>0</v>
      </c>
      <c r="F654" s="232"/>
      <c r="G654" s="232"/>
      <c r="H654" s="232"/>
      <c r="I654" s="232"/>
      <c r="J654" s="244"/>
      <c r="K654" s="73"/>
      <c r="L654" s="74"/>
      <c r="M654" s="74"/>
    </row>
    <row r="655" spans="1:13" s="2" customFormat="1" hidden="1">
      <c r="A655" s="65"/>
      <c r="B655" s="69" t="s">
        <v>348</v>
      </c>
      <c r="C655" s="82"/>
      <c r="D655" s="44" t="s">
        <v>349</v>
      </c>
      <c r="E655" s="231">
        <f t="shared" si="168"/>
        <v>0</v>
      </c>
      <c r="F655" s="232">
        <f>F656</f>
        <v>0</v>
      </c>
      <c r="G655" s="232">
        <f>G656</f>
        <v>0</v>
      </c>
      <c r="H655" s="232">
        <f>H656</f>
        <v>0</v>
      </c>
      <c r="I655" s="232">
        <f>I656</f>
        <v>0</v>
      </c>
      <c r="J655" s="243">
        <f>J656</f>
        <v>0</v>
      </c>
      <c r="K655" s="161"/>
      <c r="L655" s="74"/>
      <c r="M655" s="74"/>
    </row>
    <row r="656" spans="1:13" s="2" customFormat="1" hidden="1">
      <c r="A656" s="65"/>
      <c r="B656" s="76" t="s">
        <v>350</v>
      </c>
      <c r="C656" s="83"/>
      <c r="D656" s="44" t="s">
        <v>351</v>
      </c>
      <c r="E656" s="231">
        <f t="shared" si="168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t="14.25" hidden="1" customHeight="1">
      <c r="A657" s="65"/>
      <c r="B657" s="76"/>
      <c r="C657" s="79" t="s">
        <v>352</v>
      </c>
      <c r="D657" s="44" t="s">
        <v>353</v>
      </c>
      <c r="E657" s="231">
        <f t="shared" si="168"/>
        <v>0</v>
      </c>
      <c r="F657" s="232">
        <f t="shared" ref="F657:M657" si="173">F658</f>
        <v>0</v>
      </c>
      <c r="G657" s="232">
        <f t="shared" si="173"/>
        <v>0</v>
      </c>
      <c r="H657" s="232">
        <f t="shared" si="173"/>
        <v>0</v>
      </c>
      <c r="I657" s="232">
        <f t="shared" si="173"/>
        <v>0</v>
      </c>
      <c r="J657" s="243">
        <f t="shared" si="173"/>
        <v>0</v>
      </c>
      <c r="K657" s="161">
        <f t="shared" si="173"/>
        <v>0</v>
      </c>
      <c r="L657" s="161">
        <f t="shared" si="173"/>
        <v>0</v>
      </c>
      <c r="M657" s="161">
        <f t="shared" si="173"/>
        <v>0</v>
      </c>
    </row>
    <row r="658" spans="1:13" s="2" customFormat="1" ht="46.5" hidden="1" customHeight="1">
      <c r="A658" s="65"/>
      <c r="B658" s="592" t="s">
        <v>354</v>
      </c>
      <c r="C658" s="593"/>
      <c r="D658" s="78" t="s">
        <v>355</v>
      </c>
      <c r="E658" s="231">
        <f t="shared" si="168"/>
        <v>0</v>
      </c>
      <c r="F658" s="232">
        <f>F659+F660+F661+F662+F663+F664+F665+F666+F667+F668</f>
        <v>0</v>
      </c>
      <c r="G658" s="232">
        <f>G659+G660+G661+G662+G663+G664+G665+G666+G667+G668</f>
        <v>0</v>
      </c>
      <c r="H658" s="232">
        <f>H659+H660+H661+H662+H663+H664+H665+H666+H667+H668</f>
        <v>0</v>
      </c>
      <c r="I658" s="232">
        <f>I659+I660+I661+I662+I663+I664+I665+I666+I667+I668</f>
        <v>0</v>
      </c>
      <c r="J658" s="243">
        <f>J659+J660+J661+J662+J663+J664+J665+J666+J667+J668</f>
        <v>0</v>
      </c>
      <c r="K658" s="161"/>
      <c r="L658" s="74"/>
      <c r="M658" s="74"/>
    </row>
    <row r="659" spans="1:13" s="2" customFormat="1" hidden="1">
      <c r="A659" s="65"/>
      <c r="B659" s="76"/>
      <c r="C659" s="80" t="s">
        <v>356</v>
      </c>
      <c r="D659" s="78" t="s">
        <v>357</v>
      </c>
      <c r="E659" s="231">
        <f t="shared" si="168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13.5" hidden="1">
      <c r="A660" s="65"/>
      <c r="B660" s="84"/>
      <c r="C660" s="85" t="s">
        <v>358</v>
      </c>
      <c r="D660" s="68" t="s">
        <v>359</v>
      </c>
      <c r="E660" s="231">
        <f t="shared" si="168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idden="1">
      <c r="A661" s="65"/>
      <c r="B661" s="355"/>
      <c r="C661" s="46" t="s">
        <v>360</v>
      </c>
      <c r="D661" s="78" t="s">
        <v>361</v>
      </c>
      <c r="E661" s="231">
        <f t="shared" si="168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idden="1">
      <c r="A662" s="65"/>
      <c r="B662" s="76"/>
      <c r="C662" s="69" t="s">
        <v>362</v>
      </c>
      <c r="D662" s="72" t="s">
        <v>363</v>
      </c>
      <c r="E662" s="231">
        <f t="shared" si="168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idden="1">
      <c r="A663" s="65"/>
      <c r="B663" s="76"/>
      <c r="C663" s="80" t="s">
        <v>364</v>
      </c>
      <c r="D663" s="72" t="s">
        <v>365</v>
      </c>
      <c r="E663" s="231">
        <f t="shared" si="168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51" hidden="1">
      <c r="A664" s="65"/>
      <c r="B664" s="76"/>
      <c r="C664" s="79" t="s">
        <v>366</v>
      </c>
      <c r="D664" s="72" t="s">
        <v>367</v>
      </c>
      <c r="E664" s="231">
        <f t="shared" si="168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t="38.25" hidden="1">
      <c r="A665" s="65"/>
      <c r="B665" s="76"/>
      <c r="C665" s="79" t="s">
        <v>368</v>
      </c>
      <c r="D665" s="72" t="s">
        <v>369</v>
      </c>
      <c r="E665" s="231">
        <f t="shared" si="168"/>
        <v>0</v>
      </c>
      <c r="F665" s="232"/>
      <c r="G665" s="232"/>
      <c r="H665" s="232"/>
      <c r="I665" s="232"/>
      <c r="J665" s="244"/>
      <c r="K665" s="73"/>
      <c r="L665" s="74"/>
      <c r="M665" s="74"/>
    </row>
    <row r="666" spans="1:13" s="2" customFormat="1" ht="38.25" hidden="1">
      <c r="A666" s="65"/>
      <c r="B666" s="80"/>
      <c r="C666" s="79" t="s">
        <v>370</v>
      </c>
      <c r="D666" s="72" t="s">
        <v>371</v>
      </c>
      <c r="E666" s="231">
        <f t="shared" si="168"/>
        <v>0</v>
      </c>
      <c r="F666" s="232"/>
      <c r="G666" s="232"/>
      <c r="H666" s="232"/>
      <c r="I666" s="232"/>
      <c r="J666" s="244"/>
      <c r="K666" s="73"/>
      <c r="L666" s="74"/>
      <c r="M666" s="74"/>
    </row>
    <row r="667" spans="1:13" s="2" customFormat="1" ht="38.25" hidden="1">
      <c r="A667" s="65"/>
      <c r="B667" s="80"/>
      <c r="C667" s="79" t="s">
        <v>372</v>
      </c>
      <c r="D667" s="72" t="s">
        <v>373</v>
      </c>
      <c r="E667" s="231">
        <f t="shared" si="168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t="25.5" hidden="1">
      <c r="A668" s="65"/>
      <c r="B668" s="80"/>
      <c r="C668" s="79" t="s">
        <v>374</v>
      </c>
      <c r="D668" s="72" t="s">
        <v>375</v>
      </c>
      <c r="E668" s="231">
        <f t="shared" si="168"/>
        <v>0</v>
      </c>
      <c r="F668" s="232"/>
      <c r="G668" s="232"/>
      <c r="H668" s="232"/>
      <c r="I668" s="232"/>
      <c r="J668" s="244"/>
      <c r="K668" s="73"/>
      <c r="L668" s="74"/>
      <c r="M668" s="74"/>
    </row>
    <row r="669" spans="1:13" s="2" customFormat="1" hidden="1">
      <c r="A669" s="65"/>
      <c r="B669" s="80"/>
      <c r="C669" s="80" t="s">
        <v>376</v>
      </c>
      <c r="D669" s="72" t="s">
        <v>377</v>
      </c>
      <c r="E669" s="231">
        <f t="shared" si="168"/>
        <v>0</v>
      </c>
      <c r="F669" s="232">
        <f t="shared" ref="F669:M669" si="174">F670+F672</f>
        <v>0</v>
      </c>
      <c r="G669" s="232">
        <f t="shared" si="174"/>
        <v>0</v>
      </c>
      <c r="H669" s="232">
        <f t="shared" si="174"/>
        <v>0</v>
      </c>
      <c r="I669" s="232">
        <f t="shared" si="174"/>
        <v>0</v>
      </c>
      <c r="J669" s="243">
        <f t="shared" si="174"/>
        <v>0</v>
      </c>
      <c r="K669" s="161">
        <f t="shared" si="174"/>
        <v>0</v>
      </c>
      <c r="L669" s="161">
        <f t="shared" si="174"/>
        <v>0</v>
      </c>
      <c r="M669" s="161">
        <f t="shared" si="174"/>
        <v>0</v>
      </c>
    </row>
    <row r="670" spans="1:13" s="2" customFormat="1" hidden="1">
      <c r="A670" s="65"/>
      <c r="B670" s="80" t="s">
        <v>378</v>
      </c>
      <c r="C670" s="79" t="s">
        <v>591</v>
      </c>
      <c r="D670" s="72" t="s">
        <v>380</v>
      </c>
      <c r="E670" s="231">
        <f t="shared" si="168"/>
        <v>0</v>
      </c>
      <c r="F670" s="232">
        <f>F671</f>
        <v>0</v>
      </c>
      <c r="G670" s="232">
        <f>G671</f>
        <v>0</v>
      </c>
      <c r="H670" s="232">
        <f>H671</f>
        <v>0</v>
      </c>
      <c r="I670" s="232">
        <f>I671</f>
        <v>0</v>
      </c>
      <c r="J670" s="243">
        <f>J671</f>
        <v>0</v>
      </c>
      <c r="K670" s="161"/>
      <c r="L670" s="74"/>
      <c r="M670" s="74"/>
    </row>
    <row r="671" spans="1:13" s="2" customFormat="1" ht="0.75" hidden="1" customHeight="1">
      <c r="A671" s="65"/>
      <c r="B671" s="80"/>
      <c r="C671" s="80" t="s">
        <v>381</v>
      </c>
      <c r="D671" s="72" t="s">
        <v>382</v>
      </c>
      <c r="E671" s="231">
        <f t="shared" si="168"/>
        <v>0</v>
      </c>
      <c r="F671" s="232"/>
      <c r="G671" s="232"/>
      <c r="H671" s="232"/>
      <c r="I671" s="232"/>
      <c r="J671" s="244"/>
      <c r="K671" s="73"/>
      <c r="L671" s="74"/>
      <c r="M671" s="74"/>
    </row>
    <row r="672" spans="1:13" s="2" customFormat="1" hidden="1">
      <c r="A672" s="65"/>
      <c r="B672" s="88" t="s">
        <v>383</v>
      </c>
      <c r="C672" s="89"/>
      <c r="D672" s="70" t="s">
        <v>384</v>
      </c>
      <c r="E672" s="231">
        <f t="shared" si="168"/>
        <v>0</v>
      </c>
      <c r="F672" s="232">
        <f>F673+F674</f>
        <v>0</v>
      </c>
      <c r="G672" s="232">
        <f>G673+G674</f>
        <v>0</v>
      </c>
      <c r="H672" s="232">
        <f>H673+H674</f>
        <v>0</v>
      </c>
      <c r="I672" s="232">
        <f>I673+I674</f>
        <v>0</v>
      </c>
      <c r="J672" s="243">
        <f>J673+J674</f>
        <v>0</v>
      </c>
      <c r="K672" s="161"/>
      <c r="L672" s="74"/>
      <c r="M672" s="74"/>
    </row>
    <row r="673" spans="1:13" s="2" customFormat="1" ht="25.5" hidden="1">
      <c r="A673" s="65"/>
      <c r="B673" s="88"/>
      <c r="C673" s="89" t="s">
        <v>385</v>
      </c>
      <c r="D673" s="70" t="s">
        <v>386</v>
      </c>
      <c r="E673" s="231">
        <f t="shared" si="168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t="13.5" hidden="1">
      <c r="A674" s="65"/>
      <c r="B674" s="67"/>
      <c r="C674" s="67" t="s">
        <v>387</v>
      </c>
      <c r="D674" s="68" t="s">
        <v>388</v>
      </c>
      <c r="E674" s="231">
        <f t="shared" si="168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69" t="s">
        <v>389</v>
      </c>
      <c r="C675" s="76"/>
      <c r="D675" s="78" t="s">
        <v>390</v>
      </c>
      <c r="E675" s="231">
        <f t="shared" si="168"/>
        <v>0</v>
      </c>
      <c r="F675" s="232">
        <f t="shared" ref="F675:M675" si="175">F676</f>
        <v>0</v>
      </c>
      <c r="G675" s="232">
        <f t="shared" si="175"/>
        <v>0</v>
      </c>
      <c r="H675" s="232">
        <f t="shared" si="175"/>
        <v>0</v>
      </c>
      <c r="I675" s="232">
        <f t="shared" si="175"/>
        <v>0</v>
      </c>
      <c r="J675" s="243">
        <f t="shared" si="175"/>
        <v>0</v>
      </c>
      <c r="K675" s="161">
        <f t="shared" si="175"/>
        <v>0</v>
      </c>
      <c r="L675" s="161">
        <f t="shared" si="175"/>
        <v>0</v>
      </c>
      <c r="M675" s="161">
        <f t="shared" si="175"/>
        <v>0</v>
      </c>
    </row>
    <row r="676" spans="1:13" s="2" customFormat="1" ht="0.75" hidden="1" customHeight="1">
      <c r="A676" s="65"/>
      <c r="B676" s="90" t="s">
        <v>391</v>
      </c>
      <c r="C676" s="69"/>
      <c r="D676" s="72" t="s">
        <v>392</v>
      </c>
      <c r="E676" s="231">
        <f t="shared" si="168"/>
        <v>0</v>
      </c>
      <c r="F676" s="232">
        <f>F677+F678+F679+F680</f>
        <v>0</v>
      </c>
      <c r="G676" s="232">
        <f>G677+G678+G679+G680</f>
        <v>0</v>
      </c>
      <c r="H676" s="232">
        <f>H677+H678+H679+H680</f>
        <v>0</v>
      </c>
      <c r="I676" s="232">
        <f>I677+I678+I679+I680</f>
        <v>0</v>
      </c>
      <c r="J676" s="243">
        <f>J677+J678+J679+J680</f>
        <v>0</v>
      </c>
      <c r="K676" s="161"/>
      <c r="L676" s="74"/>
      <c r="M676" s="74"/>
    </row>
    <row r="677" spans="1:13" s="2" customFormat="1" hidden="1">
      <c r="A677" s="65"/>
      <c r="B677" s="90"/>
      <c r="C677" s="69" t="s">
        <v>393</v>
      </c>
      <c r="D677" s="72" t="s">
        <v>394</v>
      </c>
      <c r="E677" s="231">
        <f t="shared" si="168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idden="1">
      <c r="A678" s="65"/>
      <c r="B678" s="76"/>
      <c r="C678" s="80" t="s">
        <v>395</v>
      </c>
      <c r="D678" s="78" t="s">
        <v>396</v>
      </c>
      <c r="E678" s="231">
        <f t="shared" si="168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91"/>
      <c r="C679" s="80" t="s">
        <v>397</v>
      </c>
      <c r="D679" s="78" t="s">
        <v>398</v>
      </c>
      <c r="E679" s="231">
        <f t="shared" si="168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6"/>
      <c r="C680" s="92" t="s">
        <v>399</v>
      </c>
      <c r="D680" s="72" t="s">
        <v>400</v>
      </c>
      <c r="E680" s="231">
        <f t="shared" si="168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idden="1">
      <c r="A681" s="65"/>
      <c r="B681" s="75"/>
      <c r="C681" s="92"/>
      <c r="D681" s="72"/>
      <c r="E681" s="231">
        <f t="shared" si="168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t="20.25" hidden="1" customHeight="1">
      <c r="A682" s="65"/>
      <c r="B682" s="71" t="s">
        <v>401</v>
      </c>
      <c r="C682" s="92"/>
      <c r="D682" s="72" t="s">
        <v>309</v>
      </c>
      <c r="E682" s="231">
        <f t="shared" si="168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5" t="s">
        <v>402</v>
      </c>
      <c r="C683" s="92"/>
      <c r="D683" s="72" t="s">
        <v>403</v>
      </c>
      <c r="E683" s="231">
        <f t="shared" si="168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75" t="s">
        <v>404</v>
      </c>
      <c r="C684" s="92"/>
      <c r="D684" s="93" t="s">
        <v>405</v>
      </c>
      <c r="E684" s="231">
        <f t="shared" si="168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t="13.5" hidden="1">
      <c r="A685" s="65"/>
      <c r="B685" s="66" t="s">
        <v>406</v>
      </c>
      <c r="C685" s="94"/>
      <c r="D685" s="68" t="s">
        <v>407</v>
      </c>
      <c r="E685" s="231">
        <f t="shared" si="168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6" t="s">
        <v>408</v>
      </c>
      <c r="C686" s="77"/>
      <c r="D686" s="78" t="s">
        <v>409</v>
      </c>
      <c r="E686" s="231">
        <f t="shared" si="168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410</v>
      </c>
      <c r="C687" s="77"/>
      <c r="D687" s="78" t="s">
        <v>411</v>
      </c>
      <c r="E687" s="231">
        <f t="shared" si="168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95" t="s">
        <v>412</v>
      </c>
      <c r="C688" s="96"/>
      <c r="D688" s="78" t="s">
        <v>413</v>
      </c>
      <c r="E688" s="231">
        <f t="shared" si="168"/>
        <v>0</v>
      </c>
      <c r="F688" s="232"/>
      <c r="G688" s="232"/>
      <c r="H688" s="232"/>
      <c r="I688" s="232"/>
      <c r="J688" s="244"/>
      <c r="K688" s="73"/>
      <c r="L688" s="74"/>
      <c r="M688" s="74"/>
    </row>
    <row r="689" spans="1:13" s="2" customFormat="1" hidden="1">
      <c r="A689" s="65"/>
      <c r="B689" s="95" t="s">
        <v>414</v>
      </c>
      <c r="C689" s="96"/>
      <c r="D689" s="78" t="s">
        <v>415</v>
      </c>
      <c r="E689" s="231">
        <f t="shared" si="168"/>
        <v>0</v>
      </c>
      <c r="F689" s="232"/>
      <c r="G689" s="232"/>
      <c r="H689" s="232"/>
      <c r="I689" s="232"/>
      <c r="J689" s="244"/>
      <c r="K689" s="73"/>
      <c r="L689" s="74"/>
      <c r="M689" s="74"/>
    </row>
    <row r="690" spans="1:13" s="2" customFormat="1" hidden="1">
      <c r="A690" s="65"/>
      <c r="B690" s="77" t="s">
        <v>416</v>
      </c>
      <c r="C690" s="77"/>
      <c r="D690" s="78" t="s">
        <v>417</v>
      </c>
      <c r="E690" s="231">
        <f t="shared" si="168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77" t="s">
        <v>418</v>
      </c>
      <c r="C691" s="77"/>
      <c r="D691" s="78" t="s">
        <v>419</v>
      </c>
      <c r="E691" s="231">
        <f t="shared" si="168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idden="1">
      <c r="A692" s="65"/>
      <c r="B692" s="77" t="s">
        <v>420</v>
      </c>
      <c r="C692" s="77"/>
      <c r="D692" s="78" t="s">
        <v>421</v>
      </c>
      <c r="E692" s="231">
        <f t="shared" si="168"/>
        <v>0</v>
      </c>
      <c r="F692" s="232">
        <f>F693+F697</f>
        <v>0</v>
      </c>
      <c r="G692" s="232">
        <f>G693+G697</f>
        <v>0</v>
      </c>
      <c r="H692" s="232">
        <f>H693+H697</f>
        <v>0</v>
      </c>
      <c r="I692" s="232">
        <f>I693+I697</f>
        <v>0</v>
      </c>
      <c r="J692" s="243">
        <f>J693+J697</f>
        <v>0</v>
      </c>
      <c r="K692" s="161"/>
      <c r="L692" s="74"/>
      <c r="M692" s="74"/>
    </row>
    <row r="693" spans="1:13" s="2" customFormat="1" ht="14.25" hidden="1" customHeight="1">
      <c r="A693" s="65"/>
      <c r="B693" s="80" t="s">
        <v>422</v>
      </c>
      <c r="C693" s="77"/>
      <c r="D693" s="78" t="s">
        <v>423</v>
      </c>
      <c r="E693" s="231">
        <f t="shared" si="168"/>
        <v>0</v>
      </c>
      <c r="F693" s="232">
        <f t="shared" ref="F693:M693" si="176">F694+F695</f>
        <v>0</v>
      </c>
      <c r="G693" s="232">
        <f t="shared" si="176"/>
        <v>0</v>
      </c>
      <c r="H693" s="232">
        <f t="shared" si="176"/>
        <v>0</v>
      </c>
      <c r="I693" s="232">
        <f t="shared" si="176"/>
        <v>0</v>
      </c>
      <c r="J693" s="243">
        <f t="shared" si="176"/>
        <v>0</v>
      </c>
      <c r="K693" s="161">
        <f t="shared" si="176"/>
        <v>0</v>
      </c>
      <c r="L693" s="161">
        <f t="shared" si="176"/>
        <v>0</v>
      </c>
      <c r="M693" s="161">
        <f t="shared" si="176"/>
        <v>0</v>
      </c>
    </row>
    <row r="694" spans="1:13" s="2" customFormat="1" ht="38.25" hidden="1">
      <c r="A694" s="65"/>
      <c r="B694" s="90"/>
      <c r="C694" s="89" t="s">
        <v>424</v>
      </c>
      <c r="D694" s="78" t="s">
        <v>425</v>
      </c>
      <c r="E694" s="231">
        <f t="shared" si="168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97" t="s">
        <v>426</v>
      </c>
      <c r="C695" s="98"/>
      <c r="D695" s="72" t="s">
        <v>427</v>
      </c>
      <c r="E695" s="231">
        <f t="shared" si="168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t="13.5" hidden="1">
      <c r="A696" s="65"/>
      <c r="B696" s="99"/>
      <c r="C696" s="67"/>
      <c r="D696" s="68"/>
      <c r="E696" s="231">
        <f t="shared" si="168"/>
        <v>0</v>
      </c>
      <c r="F696" s="232"/>
      <c r="G696" s="232"/>
      <c r="H696" s="232"/>
      <c r="I696" s="232"/>
      <c r="J696" s="244"/>
      <c r="K696" s="73"/>
      <c r="L696" s="74"/>
      <c r="M696" s="74"/>
    </row>
    <row r="697" spans="1:13" s="2" customFormat="1" hidden="1">
      <c r="A697" s="65"/>
      <c r="B697" s="72" t="s">
        <v>428</v>
      </c>
      <c r="C697" s="100"/>
      <c r="D697" s="78" t="s">
        <v>429</v>
      </c>
      <c r="E697" s="231">
        <f t="shared" si="168"/>
        <v>0</v>
      </c>
      <c r="F697" s="232">
        <f t="shared" ref="F697:M697" si="177">F698+F699</f>
        <v>0</v>
      </c>
      <c r="G697" s="232">
        <f t="shared" si="177"/>
        <v>0</v>
      </c>
      <c r="H697" s="232">
        <f t="shared" si="177"/>
        <v>0</v>
      </c>
      <c r="I697" s="232">
        <f t="shared" si="177"/>
        <v>0</v>
      </c>
      <c r="J697" s="243">
        <f t="shared" si="177"/>
        <v>0</v>
      </c>
      <c r="K697" s="161">
        <f t="shared" si="177"/>
        <v>0</v>
      </c>
      <c r="L697" s="161">
        <f t="shared" si="177"/>
        <v>0</v>
      </c>
      <c r="M697" s="161">
        <f t="shared" si="177"/>
        <v>0</v>
      </c>
    </row>
    <row r="698" spans="1:13" s="2" customFormat="1" ht="0.75" hidden="1" customHeight="1">
      <c r="A698" s="65"/>
      <c r="B698" s="77" t="s">
        <v>430</v>
      </c>
      <c r="C698" s="77"/>
      <c r="D698" s="78" t="s">
        <v>431</v>
      </c>
      <c r="E698" s="231">
        <f t="shared" si="168"/>
        <v>0</v>
      </c>
      <c r="F698" s="232"/>
      <c r="G698" s="232"/>
      <c r="H698" s="232"/>
      <c r="I698" s="232"/>
      <c r="J698" s="244"/>
      <c r="K698" s="73"/>
      <c r="L698" s="74"/>
      <c r="M698" s="74"/>
    </row>
    <row r="699" spans="1:13" s="2" customFormat="1" hidden="1">
      <c r="A699" s="65"/>
      <c r="B699" s="76" t="s">
        <v>432</v>
      </c>
      <c r="C699" s="79"/>
      <c r="D699" s="72" t="s">
        <v>433</v>
      </c>
      <c r="E699" s="231">
        <f t="shared" si="168"/>
        <v>0</v>
      </c>
      <c r="F699" s="232"/>
      <c r="G699" s="232"/>
      <c r="H699" s="232"/>
      <c r="I699" s="232"/>
      <c r="J699" s="244"/>
      <c r="K699" s="73"/>
      <c r="L699" s="74"/>
      <c r="M699" s="74"/>
    </row>
    <row r="700" spans="1:13" s="2" customFormat="1" hidden="1">
      <c r="A700" s="65"/>
      <c r="B700" s="69" t="s">
        <v>434</v>
      </c>
      <c r="C700" s="80"/>
      <c r="D700" s="72" t="s">
        <v>435</v>
      </c>
      <c r="E700" s="231">
        <f t="shared" si="168"/>
        <v>0</v>
      </c>
      <c r="F700" s="232">
        <f t="shared" ref="F700:M700" si="178">F701</f>
        <v>0</v>
      </c>
      <c r="G700" s="232">
        <f t="shared" si="178"/>
        <v>0</v>
      </c>
      <c r="H700" s="232">
        <f t="shared" si="178"/>
        <v>0</v>
      </c>
      <c r="I700" s="232">
        <f t="shared" si="178"/>
        <v>0</v>
      </c>
      <c r="J700" s="243">
        <f t="shared" si="178"/>
        <v>0</v>
      </c>
      <c r="K700" s="161">
        <f t="shared" si="178"/>
        <v>0</v>
      </c>
      <c r="L700" s="161">
        <f t="shared" si="178"/>
        <v>0</v>
      </c>
      <c r="M700" s="161">
        <f t="shared" si="178"/>
        <v>0</v>
      </c>
    </row>
    <row r="701" spans="1:13" s="2" customFormat="1" hidden="1">
      <c r="A701" s="65"/>
      <c r="B701" s="76" t="s">
        <v>436</v>
      </c>
      <c r="C701" s="80"/>
      <c r="D701" s="72" t="s">
        <v>437</v>
      </c>
      <c r="E701" s="231">
        <f t="shared" si="168"/>
        <v>0</v>
      </c>
      <c r="F701" s="232"/>
      <c r="G701" s="232"/>
      <c r="H701" s="232"/>
      <c r="I701" s="232"/>
      <c r="J701" s="244"/>
      <c r="K701" s="73"/>
      <c r="L701" s="74"/>
      <c r="M701" s="74"/>
    </row>
    <row r="702" spans="1:13" s="12" customFormat="1" hidden="1">
      <c r="A702" s="596" t="s">
        <v>312</v>
      </c>
      <c r="B702" s="597"/>
      <c r="C702" s="597"/>
      <c r="D702" s="64"/>
      <c r="E702" s="238">
        <f t="shared" si="168"/>
        <v>0</v>
      </c>
      <c r="F702" s="242">
        <f t="shared" ref="F702:M702" si="179">F704+F715+F728+F741+F756</f>
        <v>0</v>
      </c>
      <c r="G702" s="242">
        <f t="shared" si="179"/>
        <v>0</v>
      </c>
      <c r="H702" s="242">
        <f t="shared" si="179"/>
        <v>0</v>
      </c>
      <c r="I702" s="242">
        <f t="shared" si="179"/>
        <v>0</v>
      </c>
      <c r="J702" s="255">
        <f t="shared" si="179"/>
        <v>0</v>
      </c>
      <c r="K702" s="257">
        <f t="shared" si="179"/>
        <v>0</v>
      </c>
      <c r="L702" s="257">
        <f t="shared" si="179"/>
        <v>0</v>
      </c>
      <c r="M702" s="257">
        <f t="shared" si="179"/>
        <v>0</v>
      </c>
    </row>
    <row r="703" spans="1:13" s="12" customFormat="1" hidden="1">
      <c r="A703" s="356"/>
      <c r="B703" s="610" t="s">
        <v>438</v>
      </c>
      <c r="C703" s="611"/>
      <c r="D703" s="64"/>
      <c r="E703" s="238"/>
      <c r="F703" s="242"/>
      <c r="G703" s="242"/>
      <c r="H703" s="242"/>
      <c r="I703" s="242"/>
      <c r="J703" s="255"/>
      <c r="K703" s="257"/>
      <c r="L703" s="246"/>
      <c r="M703" s="246"/>
    </row>
    <row r="704" spans="1:13" s="2" customFormat="1" ht="12.75" hidden="1" customHeight="1">
      <c r="A704" s="65"/>
      <c r="B704" s="101" t="s">
        <v>439</v>
      </c>
      <c r="C704" s="94"/>
      <c r="D704" s="68" t="s">
        <v>440</v>
      </c>
      <c r="E704" s="231">
        <f t="shared" ref="E704:E765" si="180">G704+H704+I704+J704</f>
        <v>0</v>
      </c>
      <c r="F704" s="232">
        <f t="shared" ref="F704:M704" si="181">F705</f>
        <v>0</v>
      </c>
      <c r="G704" s="232">
        <f t="shared" si="181"/>
        <v>0</v>
      </c>
      <c r="H704" s="232">
        <f t="shared" si="181"/>
        <v>0</v>
      </c>
      <c r="I704" s="232">
        <f t="shared" si="181"/>
        <v>0</v>
      </c>
      <c r="J704" s="243">
        <f t="shared" si="181"/>
        <v>0</v>
      </c>
      <c r="K704" s="161">
        <f t="shared" si="181"/>
        <v>0</v>
      </c>
      <c r="L704" s="161">
        <f t="shared" si="181"/>
        <v>0</v>
      </c>
      <c r="M704" s="161">
        <f t="shared" si="181"/>
        <v>0</v>
      </c>
    </row>
    <row r="705" spans="1:13" s="2" customFormat="1" ht="12.75" hidden="1" customHeight="1">
      <c r="A705" s="65"/>
      <c r="B705" s="76" t="s">
        <v>441</v>
      </c>
      <c r="C705" s="80"/>
      <c r="D705" s="78" t="s">
        <v>442</v>
      </c>
      <c r="E705" s="231">
        <f t="shared" si="180"/>
        <v>0</v>
      </c>
      <c r="F705" s="232">
        <f>F706+F707+F708+F709+F710+F711+F712+F713</f>
        <v>0</v>
      </c>
      <c r="G705" s="232">
        <f>G706+G707+G708+G709+G710+G711+G712+G713</f>
        <v>0</v>
      </c>
      <c r="H705" s="232">
        <f>H706+H707+H708+H709+H710+H711+H712+H713</f>
        <v>0</v>
      </c>
      <c r="I705" s="232">
        <f>I706+I707+I708+I709+I710+I711+I712+I713</f>
        <v>0</v>
      </c>
      <c r="J705" s="243">
        <f>J706+J707+J708+J709+J710+J711+J712+J713</f>
        <v>0</v>
      </c>
      <c r="K705" s="161"/>
      <c r="L705" s="74"/>
      <c r="M705" s="74"/>
    </row>
    <row r="706" spans="1:13" s="2" customFormat="1" ht="12.75" hidden="1" customHeight="1">
      <c r="A706" s="65"/>
      <c r="B706" s="94"/>
      <c r="C706" s="102" t="s">
        <v>443</v>
      </c>
      <c r="D706" s="68" t="s">
        <v>444</v>
      </c>
      <c r="E706" s="231">
        <f t="shared" si="180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94"/>
      <c r="C707" s="103" t="s">
        <v>445</v>
      </c>
      <c r="D707" s="104" t="s">
        <v>446</v>
      </c>
      <c r="E707" s="231">
        <f t="shared" si="180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94"/>
      <c r="C708" s="103" t="s">
        <v>447</v>
      </c>
      <c r="D708" s="104" t="s">
        <v>448</v>
      </c>
      <c r="E708" s="231">
        <f t="shared" si="180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28.5" hidden="1" customHeight="1">
      <c r="A709" s="65"/>
      <c r="B709" s="94"/>
      <c r="C709" s="102" t="s">
        <v>449</v>
      </c>
      <c r="D709" s="68" t="s">
        <v>450</v>
      </c>
      <c r="E709" s="231">
        <f t="shared" si="180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44.25" hidden="1" customHeight="1">
      <c r="A710" s="65"/>
      <c r="B710" s="90"/>
      <c r="C710" s="105" t="s">
        <v>451</v>
      </c>
      <c r="D710" s="93" t="s">
        <v>452</v>
      </c>
      <c r="E710" s="231">
        <f t="shared" si="180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29.25" hidden="1" customHeight="1">
      <c r="A711" s="65"/>
      <c r="B711" s="106"/>
      <c r="C711" s="107" t="s">
        <v>453</v>
      </c>
      <c r="D711" s="108" t="s">
        <v>454</v>
      </c>
      <c r="E711" s="231">
        <f t="shared" si="180"/>
        <v>0</v>
      </c>
      <c r="F711" s="232"/>
      <c r="G711" s="232"/>
      <c r="H711" s="232"/>
      <c r="I711" s="232"/>
      <c r="J711" s="244"/>
      <c r="K711" s="73"/>
      <c r="L711" s="74"/>
      <c r="M711" s="74"/>
    </row>
    <row r="712" spans="1:13" s="2" customFormat="1" ht="29.25" hidden="1" customHeight="1">
      <c r="A712" s="65"/>
      <c r="B712" s="109"/>
      <c r="C712" s="110" t="s">
        <v>455</v>
      </c>
      <c r="D712" s="111" t="s">
        <v>456</v>
      </c>
      <c r="E712" s="231">
        <f t="shared" si="180"/>
        <v>0</v>
      </c>
      <c r="F712" s="232"/>
      <c r="G712" s="232"/>
      <c r="H712" s="232"/>
      <c r="I712" s="232"/>
      <c r="J712" s="244"/>
      <c r="K712" s="73"/>
      <c r="L712" s="74"/>
      <c r="M712" s="74"/>
    </row>
    <row r="713" spans="1:13" s="2" customFormat="1" ht="18.75" hidden="1" customHeight="1">
      <c r="A713" s="65"/>
      <c r="B713" s="112"/>
      <c r="C713" s="113" t="s">
        <v>457</v>
      </c>
      <c r="D713" s="114" t="s">
        <v>458</v>
      </c>
      <c r="E713" s="231">
        <f t="shared" si="180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5"/>
      <c r="C714" s="116"/>
      <c r="D714" s="117"/>
      <c r="E714" s="231">
        <f t="shared" si="180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5.75" hidden="1" customHeight="1">
      <c r="A715" s="65"/>
      <c r="B715" s="69" t="s">
        <v>459</v>
      </c>
      <c r="C715" s="76"/>
      <c r="D715" s="78" t="s">
        <v>460</v>
      </c>
      <c r="E715" s="231">
        <f t="shared" si="180"/>
        <v>0</v>
      </c>
      <c r="F715" s="232">
        <f t="shared" ref="F715:M715" si="182">F716</f>
        <v>0</v>
      </c>
      <c r="G715" s="232">
        <f t="shared" si="182"/>
        <v>0</v>
      </c>
      <c r="H715" s="232">
        <f t="shared" si="182"/>
        <v>0</v>
      </c>
      <c r="I715" s="232">
        <f t="shared" si="182"/>
        <v>0</v>
      </c>
      <c r="J715" s="243">
        <f t="shared" si="182"/>
        <v>0</v>
      </c>
      <c r="K715" s="161">
        <f t="shared" si="182"/>
        <v>0</v>
      </c>
      <c r="L715" s="161">
        <f t="shared" si="182"/>
        <v>0</v>
      </c>
      <c r="M715" s="161">
        <f t="shared" si="182"/>
        <v>0</v>
      </c>
    </row>
    <row r="716" spans="1:13" s="2" customFormat="1" ht="12.75" hidden="1" customHeight="1">
      <c r="A716" s="65"/>
      <c r="B716" s="80" t="s">
        <v>461</v>
      </c>
      <c r="C716" s="80"/>
      <c r="D716" s="72" t="s">
        <v>380</v>
      </c>
      <c r="E716" s="231">
        <f t="shared" si="180"/>
        <v>0</v>
      </c>
      <c r="F716" s="232">
        <f>F720+F721+F722+F723+F724+F725+F726</f>
        <v>0</v>
      </c>
      <c r="G716" s="232">
        <f>G720+G721+G722+G723+G724+G725+G726</f>
        <v>0</v>
      </c>
      <c r="H716" s="232">
        <f>H720+H721+H722+H723+H724+H725+H726</f>
        <v>0</v>
      </c>
      <c r="I716" s="232">
        <f>I720+I721+I722+I723+I724+I725+I726</f>
        <v>0</v>
      </c>
      <c r="J716" s="243">
        <f>J720+J721+J722+J723+J724+J725+J726</f>
        <v>0</v>
      </c>
      <c r="K716" s="161"/>
      <c r="L716" s="74"/>
      <c r="M716" s="74"/>
    </row>
    <row r="717" spans="1:13" s="2" customFormat="1" ht="12.75" hidden="1" customHeight="1">
      <c r="A717" s="65"/>
      <c r="B717" s="118"/>
      <c r="C717" s="119" t="s">
        <v>462</v>
      </c>
      <c r="D717" s="120" t="s">
        <v>463</v>
      </c>
      <c r="E717" s="231">
        <f t="shared" si="180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118"/>
      <c r="C718" s="119" t="s">
        <v>464</v>
      </c>
      <c r="D718" s="120" t="s">
        <v>465</v>
      </c>
      <c r="E718" s="231">
        <f t="shared" si="180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118"/>
      <c r="C719" s="119" t="s">
        <v>466</v>
      </c>
      <c r="D719" s="120" t="s">
        <v>467</v>
      </c>
      <c r="E719" s="231">
        <f t="shared" si="180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 t="s">
        <v>468</v>
      </c>
      <c r="D720" s="72" t="s">
        <v>469</v>
      </c>
      <c r="E720" s="231">
        <f t="shared" si="180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470</v>
      </c>
      <c r="D721" s="72" t="s">
        <v>471</v>
      </c>
      <c r="E721" s="231">
        <f t="shared" si="180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472</v>
      </c>
      <c r="D722" s="72" t="s">
        <v>473</v>
      </c>
      <c r="E722" s="231">
        <f t="shared" si="180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12.75" hidden="1" customHeight="1">
      <c r="A723" s="65"/>
      <c r="B723" s="77"/>
      <c r="C723" s="80" t="s">
        <v>474</v>
      </c>
      <c r="D723" s="72" t="s">
        <v>475</v>
      </c>
      <c r="E723" s="231">
        <f t="shared" si="180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2.75" hidden="1" customHeight="1">
      <c r="A724" s="65"/>
      <c r="B724" s="77"/>
      <c r="C724" s="80"/>
      <c r="D724" s="72"/>
      <c r="E724" s="231">
        <f t="shared" si="180"/>
        <v>0</v>
      </c>
      <c r="F724" s="232"/>
      <c r="G724" s="232"/>
      <c r="H724" s="232"/>
      <c r="I724" s="232"/>
      <c r="J724" s="244"/>
      <c r="K724" s="73"/>
      <c r="L724" s="74"/>
      <c r="M724" s="74"/>
    </row>
    <row r="725" spans="1:13" s="2" customFormat="1" ht="12.75" hidden="1" customHeight="1">
      <c r="A725" s="65"/>
      <c r="B725" s="77"/>
      <c r="C725" s="80" t="s">
        <v>476</v>
      </c>
      <c r="D725" s="72" t="s">
        <v>477</v>
      </c>
      <c r="E725" s="231">
        <f t="shared" si="180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7"/>
      <c r="C726" s="80" t="s">
        <v>478</v>
      </c>
      <c r="D726" s="72" t="s">
        <v>479</v>
      </c>
      <c r="E726" s="231">
        <f t="shared" si="180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0.75" hidden="1" customHeight="1">
      <c r="A727" s="65"/>
      <c r="B727" s="76"/>
      <c r="C727" s="69"/>
      <c r="D727" s="72"/>
      <c r="E727" s="231">
        <f t="shared" si="180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4.25" hidden="1" customHeight="1">
      <c r="A728" s="65"/>
      <c r="B728" s="69" t="s">
        <v>480</v>
      </c>
      <c r="C728" s="69"/>
      <c r="D728" s="72" t="s">
        <v>314</v>
      </c>
      <c r="E728" s="231">
        <f t="shared" si="180"/>
        <v>0</v>
      </c>
      <c r="F728" s="232">
        <f t="shared" ref="F728:M728" si="183">F729+F730+F731+F732+F733+F734+F735+F736+F737+F738+F739</f>
        <v>0</v>
      </c>
      <c r="G728" s="232">
        <f t="shared" si="183"/>
        <v>0</v>
      </c>
      <c r="H728" s="232">
        <f t="shared" si="183"/>
        <v>0</v>
      </c>
      <c r="I728" s="232">
        <f t="shared" si="183"/>
        <v>0</v>
      </c>
      <c r="J728" s="243">
        <f t="shared" si="183"/>
        <v>0</v>
      </c>
      <c r="K728" s="161">
        <f t="shared" si="183"/>
        <v>0</v>
      </c>
      <c r="L728" s="161">
        <f t="shared" si="183"/>
        <v>0</v>
      </c>
      <c r="M728" s="161">
        <f t="shared" si="183"/>
        <v>0</v>
      </c>
    </row>
    <row r="729" spans="1:13" s="2" customFormat="1" ht="12.75" hidden="1" customHeight="1">
      <c r="A729" s="65"/>
      <c r="B729" s="76" t="s">
        <v>481</v>
      </c>
      <c r="C729" s="69"/>
      <c r="D729" s="72" t="s">
        <v>482</v>
      </c>
      <c r="E729" s="231">
        <f t="shared" si="180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76" t="s">
        <v>483</v>
      </c>
      <c r="C730" s="80"/>
      <c r="D730" s="72" t="s">
        <v>484</v>
      </c>
      <c r="E730" s="231">
        <f t="shared" si="180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6" t="s">
        <v>485</v>
      </c>
      <c r="C731" s="69"/>
      <c r="D731" s="72" t="s">
        <v>486</v>
      </c>
      <c r="E731" s="231">
        <f t="shared" si="180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6" t="s">
        <v>487</v>
      </c>
      <c r="C732" s="71"/>
      <c r="D732" s="72" t="s">
        <v>488</v>
      </c>
      <c r="E732" s="231">
        <f t="shared" si="180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5" t="s">
        <v>489</v>
      </c>
      <c r="C733" s="357"/>
      <c r="D733" s="72" t="s">
        <v>490</v>
      </c>
      <c r="E733" s="231">
        <f t="shared" si="180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121" t="s">
        <v>491</v>
      </c>
      <c r="C734" s="80"/>
      <c r="D734" s="78" t="s">
        <v>492</v>
      </c>
      <c r="E734" s="231">
        <f t="shared" si="180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75" t="s">
        <v>493</v>
      </c>
      <c r="C735" s="69"/>
      <c r="D735" s="72" t="s">
        <v>494</v>
      </c>
      <c r="E735" s="231">
        <f t="shared" si="180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 t="s">
        <v>495</v>
      </c>
      <c r="C736" s="69"/>
      <c r="D736" s="72" t="s">
        <v>496</v>
      </c>
      <c r="E736" s="231">
        <f t="shared" si="180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6" t="s">
        <v>497</v>
      </c>
      <c r="C737" s="77"/>
      <c r="D737" s="78" t="s">
        <v>498</v>
      </c>
      <c r="E737" s="231">
        <f t="shared" si="180"/>
        <v>0</v>
      </c>
      <c r="F737" s="232"/>
      <c r="G737" s="232"/>
      <c r="H737" s="232"/>
      <c r="I737" s="232"/>
      <c r="J737" s="244"/>
      <c r="K737" s="73"/>
      <c r="L737" s="74"/>
      <c r="M737" s="74"/>
    </row>
    <row r="738" spans="1:13" s="2" customFormat="1" ht="12.75" hidden="1" customHeight="1">
      <c r="A738" s="65"/>
      <c r="B738" s="75" t="s">
        <v>499</v>
      </c>
      <c r="C738" s="69"/>
      <c r="D738" s="72" t="s">
        <v>500</v>
      </c>
      <c r="E738" s="231">
        <f t="shared" si="180"/>
        <v>0</v>
      </c>
      <c r="F738" s="232"/>
      <c r="G738" s="232"/>
      <c r="H738" s="232"/>
      <c r="I738" s="232"/>
      <c r="J738" s="244"/>
      <c r="K738" s="73"/>
      <c r="L738" s="74"/>
      <c r="M738" s="74"/>
    </row>
    <row r="739" spans="1:13" s="2" customFormat="1" ht="12.75" hidden="1" customHeight="1">
      <c r="A739" s="65"/>
      <c r="B739" s="122" t="s">
        <v>501</v>
      </c>
      <c r="C739" s="77"/>
      <c r="D739" s="78" t="s">
        <v>502</v>
      </c>
      <c r="E739" s="231">
        <f t="shared" si="180"/>
        <v>0</v>
      </c>
      <c r="F739" s="232"/>
      <c r="G739" s="232"/>
      <c r="H739" s="232"/>
      <c r="I739" s="232"/>
      <c r="J739" s="244"/>
      <c r="K739" s="73"/>
      <c r="L739" s="74"/>
      <c r="M739" s="74"/>
    </row>
    <row r="740" spans="1:13" s="2" customFormat="1" ht="12.75" hidden="1" customHeight="1">
      <c r="A740" s="65"/>
      <c r="B740" s="75"/>
      <c r="C740" s="69"/>
      <c r="D740" s="72"/>
      <c r="E740" s="231">
        <f t="shared" si="180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7" t="s">
        <v>503</v>
      </c>
      <c r="C741" s="77"/>
      <c r="D741" s="78" t="s">
        <v>320</v>
      </c>
      <c r="E741" s="231">
        <f t="shared" si="180"/>
        <v>0</v>
      </c>
      <c r="F741" s="232">
        <f t="shared" ref="F741:M741" si="184">F742+F752</f>
        <v>0</v>
      </c>
      <c r="G741" s="232">
        <f t="shared" si="184"/>
        <v>0</v>
      </c>
      <c r="H741" s="232">
        <f t="shared" si="184"/>
        <v>0</v>
      </c>
      <c r="I741" s="232">
        <f t="shared" si="184"/>
        <v>0</v>
      </c>
      <c r="J741" s="243">
        <f t="shared" si="184"/>
        <v>0</v>
      </c>
      <c r="K741" s="161">
        <f t="shared" si="184"/>
        <v>0</v>
      </c>
      <c r="L741" s="161">
        <f t="shared" si="184"/>
        <v>0</v>
      </c>
      <c r="M741" s="161">
        <f t="shared" si="184"/>
        <v>0</v>
      </c>
    </row>
    <row r="742" spans="1:13" s="2" customFormat="1" ht="12.75" hidden="1" customHeight="1">
      <c r="A742" s="65"/>
      <c r="B742" s="71" t="s">
        <v>504</v>
      </c>
      <c r="C742" s="69"/>
      <c r="D742" s="72" t="s">
        <v>505</v>
      </c>
      <c r="E742" s="231">
        <f t="shared" si="180"/>
        <v>0</v>
      </c>
      <c r="F742" s="232">
        <f t="shared" ref="F742:M742" si="185">F743+F748+F750</f>
        <v>0</v>
      </c>
      <c r="G742" s="232">
        <f t="shared" si="185"/>
        <v>0</v>
      </c>
      <c r="H742" s="232">
        <f t="shared" si="185"/>
        <v>0</v>
      </c>
      <c r="I742" s="232">
        <f t="shared" si="185"/>
        <v>0</v>
      </c>
      <c r="J742" s="243">
        <f t="shared" si="185"/>
        <v>0</v>
      </c>
      <c r="K742" s="161">
        <f t="shared" si="185"/>
        <v>0</v>
      </c>
      <c r="L742" s="161">
        <f t="shared" si="185"/>
        <v>0</v>
      </c>
      <c r="M742" s="161">
        <f t="shared" si="185"/>
        <v>0</v>
      </c>
    </row>
    <row r="743" spans="1:13" s="2" customFormat="1" ht="12.75" hidden="1" customHeight="1">
      <c r="A743" s="65"/>
      <c r="B743" s="75" t="s">
        <v>506</v>
      </c>
      <c r="C743" s="69"/>
      <c r="D743" s="72" t="s">
        <v>507</v>
      </c>
      <c r="E743" s="231">
        <f t="shared" si="180"/>
        <v>0</v>
      </c>
      <c r="F743" s="232">
        <f t="shared" ref="F743:M743" si="186">F744+F745+F746+F747</f>
        <v>0</v>
      </c>
      <c r="G743" s="232">
        <f t="shared" si="186"/>
        <v>0</v>
      </c>
      <c r="H743" s="232">
        <f t="shared" si="186"/>
        <v>0</v>
      </c>
      <c r="I743" s="232">
        <f t="shared" si="186"/>
        <v>0</v>
      </c>
      <c r="J743" s="243">
        <f t="shared" si="186"/>
        <v>0</v>
      </c>
      <c r="K743" s="161">
        <f t="shared" si="186"/>
        <v>0</v>
      </c>
      <c r="L743" s="161">
        <f t="shared" si="186"/>
        <v>0</v>
      </c>
      <c r="M743" s="161">
        <f t="shared" si="186"/>
        <v>0</v>
      </c>
    </row>
    <row r="744" spans="1:13" s="2" customFormat="1" ht="12.75" hidden="1" customHeight="1">
      <c r="A744" s="65"/>
      <c r="B744" s="76"/>
      <c r="C744" s="76" t="s">
        <v>508</v>
      </c>
      <c r="D744" s="78" t="s">
        <v>509</v>
      </c>
      <c r="E744" s="231">
        <f t="shared" si="180"/>
        <v>0</v>
      </c>
      <c r="F744" s="232"/>
      <c r="G744" s="232"/>
      <c r="H744" s="232"/>
      <c r="I744" s="232"/>
      <c r="J744" s="244"/>
      <c r="K744" s="73"/>
      <c r="L744" s="74"/>
      <c r="M744" s="74"/>
    </row>
    <row r="745" spans="1:13" s="2" customFormat="1" ht="12.75" hidden="1" customHeight="1">
      <c r="A745" s="65"/>
      <c r="B745" s="76"/>
      <c r="C745" s="76" t="s">
        <v>510</v>
      </c>
      <c r="D745" s="78" t="s">
        <v>511</v>
      </c>
      <c r="E745" s="231">
        <f t="shared" si="180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/>
      <c r="C746" s="77" t="s">
        <v>512</v>
      </c>
      <c r="D746" s="78" t="s">
        <v>513</v>
      </c>
      <c r="E746" s="231">
        <f t="shared" si="180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 t="s">
        <v>514</v>
      </c>
      <c r="D747" s="78" t="s">
        <v>515</v>
      </c>
      <c r="E747" s="231">
        <f t="shared" si="180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76" t="s">
        <v>516</v>
      </c>
      <c r="C748" s="77"/>
      <c r="D748" s="78" t="s">
        <v>517</v>
      </c>
      <c r="E748" s="231">
        <f t="shared" si="180"/>
        <v>0</v>
      </c>
      <c r="F748" s="232">
        <f t="shared" ref="F748:M748" si="187">F749</f>
        <v>0</v>
      </c>
      <c r="G748" s="232">
        <f t="shared" si="187"/>
        <v>0</v>
      </c>
      <c r="H748" s="232">
        <f t="shared" si="187"/>
        <v>0</v>
      </c>
      <c r="I748" s="232">
        <f t="shared" si="187"/>
        <v>0</v>
      </c>
      <c r="J748" s="243">
        <f t="shared" si="187"/>
        <v>0</v>
      </c>
      <c r="K748" s="161">
        <f t="shared" si="187"/>
        <v>0</v>
      </c>
      <c r="L748" s="161">
        <f t="shared" si="187"/>
        <v>0</v>
      </c>
      <c r="M748" s="161">
        <f t="shared" si="187"/>
        <v>0</v>
      </c>
    </row>
    <row r="749" spans="1:13" s="2" customFormat="1" ht="12.75" hidden="1" customHeight="1">
      <c r="A749" s="65"/>
      <c r="B749" s="76"/>
      <c r="C749" s="77" t="s">
        <v>518</v>
      </c>
      <c r="D749" s="78" t="s">
        <v>519</v>
      </c>
      <c r="E749" s="231">
        <f t="shared" si="180"/>
        <v>0</v>
      </c>
      <c r="F749" s="232"/>
      <c r="G749" s="232"/>
      <c r="H749" s="232"/>
      <c r="I749" s="232"/>
      <c r="J749" s="244"/>
      <c r="K749" s="73"/>
      <c r="L749" s="74"/>
      <c r="M749" s="74"/>
    </row>
    <row r="750" spans="1:13" s="2" customFormat="1" ht="12.75" hidden="1" customHeight="1">
      <c r="A750" s="65"/>
      <c r="B750" s="76" t="s">
        <v>520</v>
      </c>
      <c r="C750" s="77"/>
      <c r="D750" s="78" t="s">
        <v>521</v>
      </c>
      <c r="E750" s="231">
        <f t="shared" si="180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80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522</v>
      </c>
      <c r="C752" s="77"/>
      <c r="D752" s="78" t="s">
        <v>523</v>
      </c>
      <c r="E752" s="231">
        <f t="shared" si="180"/>
        <v>0</v>
      </c>
      <c r="F752" s="232">
        <f t="shared" ref="F752:M753" si="188">F753</f>
        <v>0</v>
      </c>
      <c r="G752" s="232">
        <f t="shared" si="188"/>
        <v>0</v>
      </c>
      <c r="H752" s="232">
        <f t="shared" si="188"/>
        <v>0</v>
      </c>
      <c r="I752" s="232">
        <f t="shared" si="188"/>
        <v>0</v>
      </c>
      <c r="J752" s="243">
        <f t="shared" si="188"/>
        <v>0</v>
      </c>
      <c r="K752" s="161">
        <f t="shared" si="188"/>
        <v>0</v>
      </c>
      <c r="L752" s="161">
        <f t="shared" si="188"/>
        <v>0</v>
      </c>
      <c r="M752" s="161">
        <f t="shared" si="188"/>
        <v>0</v>
      </c>
    </row>
    <row r="753" spans="1:13" s="2" customFormat="1" ht="12.75" hidden="1" customHeight="1">
      <c r="A753" s="65"/>
      <c r="B753" s="123" t="s">
        <v>524</v>
      </c>
      <c r="C753" s="124"/>
      <c r="D753" s="78" t="s">
        <v>525</v>
      </c>
      <c r="E753" s="231">
        <f t="shared" si="180"/>
        <v>0</v>
      </c>
      <c r="F753" s="232">
        <f t="shared" si="188"/>
        <v>0</v>
      </c>
      <c r="G753" s="232">
        <f t="shared" si="188"/>
        <v>0</v>
      </c>
      <c r="H753" s="232">
        <f t="shared" si="188"/>
        <v>0</v>
      </c>
      <c r="I753" s="232">
        <f t="shared" si="188"/>
        <v>0</v>
      </c>
      <c r="J753" s="243">
        <f t="shared" si="188"/>
        <v>0</v>
      </c>
      <c r="K753" s="161">
        <f t="shared" si="188"/>
        <v>0</v>
      </c>
      <c r="L753" s="161">
        <f t="shared" si="188"/>
        <v>0</v>
      </c>
      <c r="M753" s="161">
        <f t="shared" si="188"/>
        <v>0</v>
      </c>
    </row>
    <row r="754" spans="1:13" s="2" customFormat="1" ht="26.25" hidden="1" customHeight="1">
      <c r="A754" s="65"/>
      <c r="B754" s="76"/>
      <c r="C754" s="174" t="s">
        <v>526</v>
      </c>
      <c r="D754" s="78" t="s">
        <v>527</v>
      </c>
      <c r="E754" s="231">
        <f t="shared" si="180"/>
        <v>0</v>
      </c>
      <c r="F754" s="232"/>
      <c r="G754" s="232"/>
      <c r="H754" s="232"/>
      <c r="I754" s="232"/>
      <c r="J754" s="244"/>
      <c r="K754" s="73"/>
      <c r="L754" s="74"/>
      <c r="M754" s="74"/>
    </row>
    <row r="755" spans="1:13" s="2" customFormat="1" ht="12.75" hidden="1" customHeight="1">
      <c r="A755" s="65"/>
      <c r="B755" s="76"/>
      <c r="C755" s="77"/>
      <c r="D755" s="78"/>
      <c r="E755" s="231">
        <f t="shared" si="180"/>
        <v>0</v>
      </c>
      <c r="F755" s="232"/>
      <c r="G755" s="232"/>
      <c r="H755" s="232"/>
      <c r="I755" s="232"/>
      <c r="J755" s="244"/>
      <c r="K755" s="73"/>
      <c r="L755" s="74"/>
      <c r="M755" s="74"/>
    </row>
    <row r="756" spans="1:13" s="2" customFormat="1" ht="12.75" hidden="1" customHeight="1">
      <c r="A756" s="65"/>
      <c r="B756" s="69" t="s">
        <v>528</v>
      </c>
      <c r="C756" s="77"/>
      <c r="D756" s="78" t="s">
        <v>435</v>
      </c>
      <c r="E756" s="231">
        <f t="shared" si="180"/>
        <v>0</v>
      </c>
      <c r="F756" s="232">
        <f t="shared" ref="F756:M756" si="189">F757</f>
        <v>0</v>
      </c>
      <c r="G756" s="232">
        <f t="shared" si="189"/>
        <v>0</v>
      </c>
      <c r="H756" s="232">
        <f t="shared" si="189"/>
        <v>0</v>
      </c>
      <c r="I756" s="232">
        <f t="shared" si="189"/>
        <v>0</v>
      </c>
      <c r="J756" s="243">
        <f t="shared" si="189"/>
        <v>0</v>
      </c>
      <c r="K756" s="161">
        <f t="shared" si="189"/>
        <v>0</v>
      </c>
      <c r="L756" s="161">
        <f t="shared" si="189"/>
        <v>0</v>
      </c>
      <c r="M756" s="161">
        <f t="shared" si="189"/>
        <v>0</v>
      </c>
    </row>
    <row r="757" spans="1:13" s="2" customFormat="1" ht="12.75" hidden="1" customHeight="1">
      <c r="A757" s="65"/>
      <c r="B757" s="76" t="s">
        <v>436</v>
      </c>
      <c r="C757" s="77"/>
      <c r="D757" s="78" t="s">
        <v>437</v>
      </c>
      <c r="E757" s="231">
        <f t="shared" si="180"/>
        <v>0</v>
      </c>
      <c r="F757" s="232"/>
      <c r="G757" s="232"/>
      <c r="H757" s="232"/>
      <c r="I757" s="232"/>
      <c r="J757" s="244"/>
      <c r="K757" s="73"/>
      <c r="L757" s="74"/>
      <c r="M757" s="74"/>
    </row>
    <row r="758" spans="1:13" hidden="1">
      <c r="A758" s="125" t="s">
        <v>529</v>
      </c>
      <c r="B758" s="125"/>
      <c r="C758" s="125"/>
      <c r="D758" s="140"/>
      <c r="E758" s="231">
        <f t="shared" si="180"/>
        <v>0</v>
      </c>
      <c r="F758" s="247"/>
      <c r="G758" s="247">
        <f t="shared" ref="G758:M758" si="190">G760+G759</f>
        <v>0</v>
      </c>
      <c r="H758" s="247">
        <f t="shared" si="190"/>
        <v>0</v>
      </c>
      <c r="I758" s="247">
        <f t="shared" si="190"/>
        <v>0</v>
      </c>
      <c r="J758" s="244">
        <f t="shared" si="190"/>
        <v>0</v>
      </c>
      <c r="K758" s="73">
        <f t="shared" si="190"/>
        <v>0</v>
      </c>
      <c r="L758" s="73">
        <f t="shared" si="190"/>
        <v>0</v>
      </c>
      <c r="M758" s="73">
        <f t="shared" si="190"/>
        <v>0</v>
      </c>
    </row>
    <row r="759" spans="1:13" hidden="1">
      <c r="A759" s="125"/>
      <c r="B759" s="125"/>
      <c r="C759" s="155" t="s">
        <v>721</v>
      </c>
      <c r="D759" s="154" t="s">
        <v>722</v>
      </c>
      <c r="E759" s="231">
        <f t="shared" si="180"/>
        <v>0</v>
      </c>
      <c r="F759" s="247"/>
      <c r="G759" s="247"/>
      <c r="H759" s="247"/>
      <c r="I759" s="247"/>
      <c r="J759" s="244"/>
      <c r="K759" s="73"/>
      <c r="L759" s="233"/>
      <c r="M759" s="74"/>
    </row>
    <row r="760" spans="1:13" hidden="1">
      <c r="A760" s="46"/>
      <c r="B760" s="46"/>
      <c r="C760" s="46" t="s">
        <v>723</v>
      </c>
      <c r="D760" s="171" t="s">
        <v>724</v>
      </c>
      <c r="E760" s="231">
        <f t="shared" si="180"/>
        <v>0</v>
      </c>
      <c r="F760" s="247"/>
      <c r="G760" s="247"/>
      <c r="H760" s="247"/>
      <c r="I760" s="247"/>
      <c r="J760" s="244"/>
      <c r="K760" s="73"/>
      <c r="L760" s="74"/>
      <c r="M760" s="74"/>
    </row>
    <row r="761" spans="1:13" ht="13.5" hidden="1" customHeight="1">
      <c r="A761" s="127" t="s">
        <v>725</v>
      </c>
      <c r="B761" s="175"/>
      <c r="C761" s="176"/>
      <c r="D761" s="139" t="s">
        <v>726</v>
      </c>
      <c r="E761" s="231">
        <f t="shared" si="180"/>
        <v>0</v>
      </c>
      <c r="F761" s="247">
        <f t="shared" ref="F761:M761" si="191">F763</f>
        <v>0</v>
      </c>
      <c r="G761" s="247">
        <f t="shared" si="191"/>
        <v>0</v>
      </c>
      <c r="H761" s="247">
        <f t="shared" si="191"/>
        <v>0</v>
      </c>
      <c r="I761" s="247">
        <f t="shared" si="191"/>
        <v>0</v>
      </c>
      <c r="J761" s="244">
        <f t="shared" si="191"/>
        <v>0</v>
      </c>
      <c r="K761" s="73">
        <f t="shared" si="191"/>
        <v>0</v>
      </c>
      <c r="L761" s="73">
        <f t="shared" si="191"/>
        <v>0</v>
      </c>
      <c r="M761" s="73">
        <f t="shared" si="191"/>
        <v>0</v>
      </c>
    </row>
    <row r="762" spans="1:13" ht="13.5" hidden="1" customHeight="1">
      <c r="A762" s="125" t="s">
        <v>529</v>
      </c>
      <c r="B762" s="125"/>
      <c r="C762" s="125"/>
      <c r="D762" s="126"/>
      <c r="E762" s="231">
        <f t="shared" si="180"/>
        <v>0</v>
      </c>
      <c r="F762" s="247"/>
      <c r="G762" s="247"/>
      <c r="H762" s="247"/>
      <c r="I762" s="247"/>
      <c r="J762" s="244"/>
      <c r="K762" s="73"/>
      <c r="L762" s="74"/>
      <c r="M762" s="74"/>
    </row>
    <row r="763" spans="1:13" hidden="1">
      <c r="A763" s="177"/>
      <c r="B763" s="135" t="s">
        <v>727</v>
      </c>
      <c r="C763" s="178"/>
      <c r="D763" s="126" t="s">
        <v>728</v>
      </c>
      <c r="E763" s="231">
        <f t="shared" si="180"/>
        <v>0</v>
      </c>
      <c r="F763" s="247"/>
      <c r="G763" s="247"/>
      <c r="H763" s="247"/>
      <c r="I763" s="247"/>
      <c r="J763" s="244"/>
      <c r="K763" s="73"/>
      <c r="L763" s="74"/>
      <c r="M763" s="74"/>
    </row>
    <row r="764" spans="1:13" ht="33" customHeight="1">
      <c r="A764" s="578" t="s">
        <v>729</v>
      </c>
      <c r="B764" s="579"/>
      <c r="C764" s="580"/>
      <c r="D764" s="145" t="s">
        <v>730</v>
      </c>
      <c r="E764" s="156">
        <f>E765</f>
        <v>0</v>
      </c>
      <c r="F764" s="156">
        <f t="shared" ref="F764:M764" si="192">F765</f>
        <v>0</v>
      </c>
      <c r="G764" s="156">
        <f t="shared" si="192"/>
        <v>0</v>
      </c>
      <c r="H764" s="156">
        <f t="shared" si="192"/>
        <v>0</v>
      </c>
      <c r="I764" s="156">
        <f t="shared" si="192"/>
        <v>0</v>
      </c>
      <c r="J764" s="156">
        <f t="shared" si="192"/>
        <v>0</v>
      </c>
      <c r="K764" s="156">
        <f t="shared" si="192"/>
        <v>0</v>
      </c>
      <c r="L764" s="156">
        <f t="shared" si="192"/>
        <v>0</v>
      </c>
      <c r="M764" s="156">
        <f t="shared" si="192"/>
        <v>0</v>
      </c>
    </row>
    <row r="765" spans="1:13" s="12" customFormat="1">
      <c r="A765" s="157"/>
      <c r="B765" s="61" t="s">
        <v>326</v>
      </c>
      <c r="C765" s="62"/>
      <c r="D765" s="158"/>
      <c r="E765" s="238">
        <f t="shared" si="180"/>
        <v>0</v>
      </c>
      <c r="F765" s="239"/>
      <c r="G765" s="239">
        <f>G767+G828+G808</f>
        <v>0</v>
      </c>
      <c r="H765" s="239">
        <f>H767+H828+H808</f>
        <v>0</v>
      </c>
      <c r="I765" s="239">
        <f>I767+I828+I808</f>
        <v>0</v>
      </c>
      <c r="J765" s="239">
        <f>J767+J828+J808</f>
        <v>0</v>
      </c>
      <c r="K765" s="245">
        <f>K767+K828</f>
        <v>0</v>
      </c>
      <c r="L765" s="245">
        <f>L767+L828</f>
        <v>0</v>
      </c>
      <c r="M765" s="245">
        <f>M767+M828</f>
        <v>0</v>
      </c>
    </row>
    <row r="766" spans="1:13" s="12" customFormat="1">
      <c r="A766" s="157"/>
      <c r="B766" s="705" t="s">
        <v>327</v>
      </c>
      <c r="C766" s="706"/>
      <c r="D766" s="158"/>
      <c r="E766" s="159">
        <f>E767+E828</f>
        <v>0</v>
      </c>
      <c r="F766" s="159">
        <f t="shared" ref="F766:M766" si="193">F767+F828</f>
        <v>0</v>
      </c>
      <c r="G766" s="159">
        <f t="shared" si="193"/>
        <v>0</v>
      </c>
      <c r="H766" s="159">
        <f t="shared" si="193"/>
        <v>0</v>
      </c>
      <c r="I766" s="159">
        <f>I767+I828</f>
        <v>0</v>
      </c>
      <c r="J766" s="159">
        <f t="shared" si="193"/>
        <v>0</v>
      </c>
      <c r="K766" s="159">
        <f t="shared" si="193"/>
        <v>0</v>
      </c>
      <c r="L766" s="159">
        <f t="shared" si="193"/>
        <v>0</v>
      </c>
      <c r="M766" s="159">
        <f t="shared" si="193"/>
        <v>0</v>
      </c>
    </row>
    <row r="767" spans="1:13" s="12" customFormat="1">
      <c r="A767" s="61"/>
      <c r="B767" s="61" t="s">
        <v>301</v>
      </c>
      <c r="C767" s="62"/>
      <c r="D767" s="64"/>
      <c r="E767" s="238">
        <f t="shared" ref="E767:E828" si="194">G767+H767+I767+J767</f>
        <v>0</v>
      </c>
      <c r="F767" s="242">
        <f t="shared" ref="F767:M767" si="195">F768+F818</f>
        <v>0</v>
      </c>
      <c r="G767" s="242">
        <f t="shared" si="195"/>
        <v>0</v>
      </c>
      <c r="H767" s="242">
        <f t="shared" si="195"/>
        <v>0</v>
      </c>
      <c r="I767" s="242">
        <f>I768+I818+I826</f>
        <v>0</v>
      </c>
      <c r="J767" s="255">
        <f>J768+J818+J826</f>
        <v>0</v>
      </c>
      <c r="K767" s="160">
        <f t="shared" si="195"/>
        <v>0</v>
      </c>
      <c r="L767" s="160">
        <f t="shared" si="195"/>
        <v>0</v>
      </c>
      <c r="M767" s="160">
        <f t="shared" si="195"/>
        <v>0</v>
      </c>
    </row>
    <row r="768" spans="1:13" ht="13.5">
      <c r="A768" s="65"/>
      <c r="B768" s="66" t="s">
        <v>627</v>
      </c>
      <c r="C768" s="67"/>
      <c r="D768" s="68" t="s">
        <v>329</v>
      </c>
      <c r="E768" s="231">
        <f t="shared" si="194"/>
        <v>0</v>
      </c>
      <c r="F768" s="232">
        <f t="shared" ref="F768:M768" si="196">F769+F770+F771+F776+F780+F782+F794+F800+F807</f>
        <v>0</v>
      </c>
      <c r="G768" s="232">
        <f t="shared" si="196"/>
        <v>0</v>
      </c>
      <c r="H768" s="232">
        <f t="shared" si="196"/>
        <v>0</v>
      </c>
      <c r="I768" s="232">
        <f t="shared" si="196"/>
        <v>0</v>
      </c>
      <c r="J768" s="243">
        <f t="shared" si="196"/>
        <v>0</v>
      </c>
      <c r="K768" s="161">
        <f t="shared" si="196"/>
        <v>0</v>
      </c>
      <c r="L768" s="161">
        <f t="shared" si="196"/>
        <v>0</v>
      </c>
      <c r="M768" s="161">
        <f t="shared" si="196"/>
        <v>0</v>
      </c>
    </row>
    <row r="769" spans="1:13" ht="13.5">
      <c r="A769" s="65"/>
      <c r="B769" s="66"/>
      <c r="C769" s="69" t="s">
        <v>330</v>
      </c>
      <c r="D769" s="70" t="s">
        <v>304</v>
      </c>
      <c r="E769" s="231">
        <f t="shared" si="194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>
      <c r="A770" s="65"/>
      <c r="B770" s="71"/>
      <c r="C770" s="357" t="s">
        <v>331</v>
      </c>
      <c r="D770" s="72" t="s">
        <v>306</v>
      </c>
      <c r="E770" s="231">
        <f t="shared" si="194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5" t="s">
        <v>332</v>
      </c>
      <c r="C771" s="69"/>
      <c r="D771" s="72" t="s">
        <v>333</v>
      </c>
      <c r="E771" s="231">
        <f t="shared" si="194"/>
        <v>0</v>
      </c>
      <c r="F771" s="232">
        <f t="shared" ref="F771:M771" si="197">F772+F773+F774</f>
        <v>0</v>
      </c>
      <c r="G771" s="232">
        <f t="shared" si="197"/>
        <v>0</v>
      </c>
      <c r="H771" s="232">
        <f t="shared" si="197"/>
        <v>0</v>
      </c>
      <c r="I771" s="232">
        <f t="shared" si="197"/>
        <v>0</v>
      </c>
      <c r="J771" s="243">
        <f t="shared" si="197"/>
        <v>0</v>
      </c>
      <c r="K771" s="161">
        <f t="shared" si="197"/>
        <v>0</v>
      </c>
      <c r="L771" s="161">
        <f t="shared" si="197"/>
        <v>0</v>
      </c>
      <c r="M771" s="161">
        <f t="shared" si="197"/>
        <v>0</v>
      </c>
    </row>
    <row r="772" spans="1:13" hidden="1">
      <c r="A772" s="65"/>
      <c r="B772" s="76" t="s">
        <v>334</v>
      </c>
      <c r="C772" s="69"/>
      <c r="D772" s="72" t="s">
        <v>335</v>
      </c>
      <c r="E772" s="231">
        <f t="shared" si="194"/>
        <v>0</v>
      </c>
      <c r="F772" s="232"/>
      <c r="G772" s="232"/>
      <c r="H772" s="232"/>
      <c r="I772" s="232"/>
      <c r="J772" s="244"/>
      <c r="K772" s="73"/>
      <c r="L772" s="74"/>
      <c r="M772" s="74"/>
    </row>
    <row r="773" spans="1:13" hidden="1">
      <c r="A773" s="65"/>
      <c r="B773" s="77" t="s">
        <v>336</v>
      </c>
      <c r="C773" s="77"/>
      <c r="D773" s="78" t="s">
        <v>337</v>
      </c>
      <c r="E773" s="231">
        <f t="shared" si="194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 t="s">
        <v>338</v>
      </c>
      <c r="C774" s="79"/>
      <c r="D774" s="72" t="s">
        <v>339</v>
      </c>
      <c r="E774" s="231">
        <f t="shared" si="194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idden="1">
      <c r="A775" s="65"/>
      <c r="B775" s="76"/>
      <c r="C775" s="79"/>
      <c r="D775" s="72"/>
      <c r="E775" s="231">
        <f t="shared" si="194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idden="1">
      <c r="A776" s="65"/>
      <c r="B776" s="76" t="s">
        <v>340</v>
      </c>
      <c r="C776" s="79"/>
      <c r="D776" s="72" t="s">
        <v>341</v>
      </c>
      <c r="E776" s="231">
        <f t="shared" si="194"/>
        <v>0</v>
      </c>
      <c r="F776" s="232">
        <f t="shared" ref="F776:M776" si="198">F777+F778+F779</f>
        <v>0</v>
      </c>
      <c r="G776" s="232">
        <f t="shared" si="198"/>
        <v>0</v>
      </c>
      <c r="H776" s="232">
        <f t="shared" si="198"/>
        <v>0</v>
      </c>
      <c r="I776" s="232">
        <f t="shared" si="198"/>
        <v>0</v>
      </c>
      <c r="J776" s="243">
        <f t="shared" si="198"/>
        <v>0</v>
      </c>
      <c r="K776" s="161">
        <f t="shared" si="198"/>
        <v>0</v>
      </c>
      <c r="L776" s="161">
        <f t="shared" si="198"/>
        <v>0</v>
      </c>
      <c r="M776" s="161">
        <f t="shared" si="198"/>
        <v>0</v>
      </c>
    </row>
    <row r="777" spans="1:13" ht="25.5" hidden="1">
      <c r="A777" s="65"/>
      <c r="B777" s="76"/>
      <c r="C777" s="79" t="s">
        <v>342</v>
      </c>
      <c r="D777" s="72" t="s">
        <v>343</v>
      </c>
      <c r="E777" s="231">
        <f t="shared" si="194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idden="1">
      <c r="A778" s="65"/>
      <c r="B778" s="76"/>
      <c r="C778" s="80" t="s">
        <v>344</v>
      </c>
      <c r="D778" s="81" t="s">
        <v>345</v>
      </c>
      <c r="E778" s="231">
        <f t="shared" si="194"/>
        <v>0</v>
      </c>
      <c r="F778" s="232"/>
      <c r="G778" s="232"/>
      <c r="H778" s="232"/>
      <c r="I778" s="232"/>
      <c r="J778" s="244"/>
      <c r="K778" s="73"/>
      <c r="L778" s="74"/>
      <c r="M778" s="74"/>
    </row>
    <row r="779" spans="1:13" ht="13.5" hidden="1">
      <c r="A779" s="65"/>
      <c r="B779" s="67"/>
      <c r="C779" s="69" t="s">
        <v>346</v>
      </c>
      <c r="D779" s="68" t="s">
        <v>347</v>
      </c>
      <c r="E779" s="231">
        <f t="shared" si="194"/>
        <v>0</v>
      </c>
      <c r="F779" s="232"/>
      <c r="G779" s="232"/>
      <c r="H779" s="232"/>
      <c r="I779" s="232"/>
      <c r="J779" s="244"/>
      <c r="K779" s="73"/>
      <c r="L779" s="74"/>
      <c r="M779" s="74"/>
    </row>
    <row r="780" spans="1:13" ht="14.25" hidden="1" customHeight="1">
      <c r="A780" s="65"/>
      <c r="B780" s="69" t="s">
        <v>348</v>
      </c>
      <c r="C780" s="82"/>
      <c r="D780" s="44" t="s">
        <v>349</v>
      </c>
      <c r="E780" s="231">
        <f t="shared" si="194"/>
        <v>0</v>
      </c>
      <c r="F780" s="232">
        <f t="shared" ref="F780:M780" si="199">F781</f>
        <v>0</v>
      </c>
      <c r="G780" s="232">
        <f t="shared" si="199"/>
        <v>0</v>
      </c>
      <c r="H780" s="232">
        <f t="shared" si="199"/>
        <v>0</v>
      </c>
      <c r="I780" s="232">
        <f t="shared" si="199"/>
        <v>0</v>
      </c>
      <c r="J780" s="243">
        <f t="shared" si="199"/>
        <v>0</v>
      </c>
      <c r="K780" s="161">
        <f t="shared" si="199"/>
        <v>0</v>
      </c>
      <c r="L780" s="161">
        <f t="shared" si="199"/>
        <v>0</v>
      </c>
      <c r="M780" s="161">
        <f t="shared" si="199"/>
        <v>0</v>
      </c>
    </row>
    <row r="781" spans="1:13" hidden="1">
      <c r="A781" s="65"/>
      <c r="B781" s="76" t="s">
        <v>350</v>
      </c>
      <c r="C781" s="83"/>
      <c r="D781" s="44" t="s">
        <v>351</v>
      </c>
      <c r="E781" s="231">
        <f t="shared" si="194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t="38.25" hidden="1">
      <c r="A782" s="65"/>
      <c r="B782" s="76"/>
      <c r="C782" s="79" t="s">
        <v>352</v>
      </c>
      <c r="D782" s="44" t="s">
        <v>353</v>
      </c>
      <c r="E782" s="231">
        <f t="shared" si="194"/>
        <v>0</v>
      </c>
      <c r="F782" s="232">
        <f t="shared" ref="F782:M782" si="200">F783</f>
        <v>0</v>
      </c>
      <c r="G782" s="232">
        <f t="shared" si="200"/>
        <v>0</v>
      </c>
      <c r="H782" s="232">
        <f t="shared" si="200"/>
        <v>0</v>
      </c>
      <c r="I782" s="232">
        <f t="shared" si="200"/>
        <v>0</v>
      </c>
      <c r="J782" s="243">
        <f t="shared" si="200"/>
        <v>0</v>
      </c>
      <c r="K782" s="161">
        <f t="shared" si="200"/>
        <v>0</v>
      </c>
      <c r="L782" s="161">
        <f t="shared" si="200"/>
        <v>0</v>
      </c>
      <c r="M782" s="161">
        <f t="shared" si="200"/>
        <v>0</v>
      </c>
    </row>
    <row r="783" spans="1:13" hidden="1">
      <c r="A783" s="65"/>
      <c r="B783" s="592" t="s">
        <v>354</v>
      </c>
      <c r="C783" s="593"/>
      <c r="D783" s="78" t="s">
        <v>355</v>
      </c>
      <c r="E783" s="231">
        <f t="shared" si="194"/>
        <v>0</v>
      </c>
      <c r="F783" s="232">
        <f>F784+F785+F786+F787+F788+F789+F790+F791+F792+F793</f>
        <v>0</v>
      </c>
      <c r="G783" s="232">
        <f>G784+G785+G786+G787+G788+G789+G790+G791+G792+G793</f>
        <v>0</v>
      </c>
      <c r="H783" s="232">
        <f>H784+H785+H786+H787+H788+H789+H790+H791+H792+H793</f>
        <v>0</v>
      </c>
      <c r="I783" s="232">
        <f>I784+I785+I786+I787+I788+I789+I790+I791+I792+I793</f>
        <v>0</v>
      </c>
      <c r="J783" s="243">
        <f>J784+J785+J786+J787+J788+J789+J790+J791+J792+J793</f>
        <v>0</v>
      </c>
      <c r="K783" s="161"/>
      <c r="L783" s="74"/>
      <c r="M783" s="74"/>
    </row>
    <row r="784" spans="1:13" hidden="1">
      <c r="A784" s="65"/>
      <c r="B784" s="76"/>
      <c r="C784" s="80" t="s">
        <v>356</v>
      </c>
      <c r="D784" s="78" t="s">
        <v>357</v>
      </c>
      <c r="E784" s="231">
        <f t="shared" si="194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13.5" hidden="1">
      <c r="A785" s="65"/>
      <c r="B785" s="84"/>
      <c r="C785" s="85" t="s">
        <v>358</v>
      </c>
      <c r="D785" s="68" t="s">
        <v>359</v>
      </c>
      <c r="E785" s="231">
        <f t="shared" si="194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idden="1">
      <c r="A786" s="65"/>
      <c r="B786" s="355"/>
      <c r="C786" s="46" t="s">
        <v>360</v>
      </c>
      <c r="D786" s="78" t="s">
        <v>361</v>
      </c>
      <c r="E786" s="231">
        <f t="shared" si="194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idden="1">
      <c r="A787" s="65"/>
      <c r="B787" s="76"/>
      <c r="C787" s="69" t="s">
        <v>362</v>
      </c>
      <c r="D787" s="72" t="s">
        <v>363</v>
      </c>
      <c r="E787" s="231">
        <f t="shared" si="194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idden="1">
      <c r="A788" s="65"/>
      <c r="B788" s="76"/>
      <c r="C788" s="80" t="s">
        <v>364</v>
      </c>
      <c r="D788" s="72" t="s">
        <v>365</v>
      </c>
      <c r="E788" s="231">
        <f t="shared" si="194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51" hidden="1">
      <c r="A789" s="65"/>
      <c r="B789" s="76"/>
      <c r="C789" s="79" t="s">
        <v>366</v>
      </c>
      <c r="D789" s="72" t="s">
        <v>367</v>
      </c>
      <c r="E789" s="231">
        <f t="shared" si="194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t="38.25" hidden="1">
      <c r="A790" s="65"/>
      <c r="B790" s="76"/>
      <c r="C790" s="79" t="s">
        <v>368</v>
      </c>
      <c r="D790" s="72" t="s">
        <v>369</v>
      </c>
      <c r="E790" s="231">
        <f t="shared" si="194"/>
        <v>0</v>
      </c>
      <c r="F790" s="232"/>
      <c r="G790" s="232"/>
      <c r="H790" s="232"/>
      <c r="I790" s="232"/>
      <c r="J790" s="244"/>
      <c r="K790" s="73"/>
      <c r="L790" s="74"/>
      <c r="M790" s="74"/>
    </row>
    <row r="791" spans="1:13" ht="38.25" hidden="1">
      <c r="A791" s="65"/>
      <c r="B791" s="80"/>
      <c r="C791" s="79" t="s">
        <v>370</v>
      </c>
      <c r="D791" s="72" t="s">
        <v>371</v>
      </c>
      <c r="E791" s="231">
        <f t="shared" si="194"/>
        <v>0</v>
      </c>
      <c r="F791" s="232"/>
      <c r="G791" s="232"/>
      <c r="H791" s="232"/>
      <c r="I791" s="232"/>
      <c r="J791" s="244"/>
      <c r="K791" s="73"/>
      <c r="L791" s="74"/>
      <c r="M791" s="74"/>
    </row>
    <row r="792" spans="1:13" ht="38.25" hidden="1">
      <c r="A792" s="65"/>
      <c r="B792" s="80"/>
      <c r="C792" s="79" t="s">
        <v>372</v>
      </c>
      <c r="D792" s="72" t="s">
        <v>373</v>
      </c>
      <c r="E792" s="231">
        <f t="shared" si="194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t="25.5" hidden="1">
      <c r="A793" s="65"/>
      <c r="B793" s="80"/>
      <c r="C793" s="79" t="s">
        <v>374</v>
      </c>
      <c r="D793" s="72" t="s">
        <v>375</v>
      </c>
      <c r="E793" s="231">
        <f t="shared" si="194"/>
        <v>0</v>
      </c>
      <c r="F793" s="232"/>
      <c r="G793" s="232"/>
      <c r="H793" s="232"/>
      <c r="I793" s="232"/>
      <c r="J793" s="244"/>
      <c r="K793" s="73"/>
      <c r="L793" s="74"/>
      <c r="M793" s="74"/>
    </row>
    <row r="794" spans="1:13" hidden="1">
      <c r="A794" s="65"/>
      <c r="B794" s="80"/>
      <c r="C794" s="80" t="s">
        <v>376</v>
      </c>
      <c r="D794" s="72" t="s">
        <v>377</v>
      </c>
      <c r="E794" s="231">
        <f t="shared" si="194"/>
        <v>0</v>
      </c>
      <c r="F794" s="232">
        <f t="shared" ref="F794:M794" si="201">F795+F797</f>
        <v>0</v>
      </c>
      <c r="G794" s="232">
        <f t="shared" si="201"/>
        <v>0</v>
      </c>
      <c r="H794" s="232">
        <f t="shared" si="201"/>
        <v>0</v>
      </c>
      <c r="I794" s="232">
        <f t="shared" si="201"/>
        <v>0</v>
      </c>
      <c r="J794" s="243">
        <f t="shared" si="201"/>
        <v>0</v>
      </c>
      <c r="K794" s="161">
        <f t="shared" si="201"/>
        <v>0</v>
      </c>
      <c r="L794" s="161">
        <f t="shared" si="201"/>
        <v>0</v>
      </c>
      <c r="M794" s="161">
        <f t="shared" si="201"/>
        <v>0</v>
      </c>
    </row>
    <row r="795" spans="1:13" ht="14.25" hidden="1" customHeight="1">
      <c r="A795" s="65"/>
      <c r="B795" s="80" t="s">
        <v>378</v>
      </c>
      <c r="C795" s="79" t="s">
        <v>591</v>
      </c>
      <c r="D795" s="72" t="s">
        <v>380</v>
      </c>
      <c r="E795" s="231">
        <f t="shared" si="194"/>
        <v>0</v>
      </c>
      <c r="F795" s="232">
        <f>F796</f>
        <v>0</v>
      </c>
      <c r="G795" s="232">
        <f>G796</f>
        <v>0</v>
      </c>
      <c r="H795" s="232">
        <f>H796</f>
        <v>0</v>
      </c>
      <c r="I795" s="232">
        <f>I796</f>
        <v>0</v>
      </c>
      <c r="J795" s="243"/>
      <c r="K795" s="161"/>
      <c r="L795" s="74"/>
      <c r="M795" s="74"/>
    </row>
    <row r="796" spans="1:13" hidden="1">
      <c r="A796" s="65"/>
      <c r="B796" s="80"/>
      <c r="C796" s="80" t="s">
        <v>381</v>
      </c>
      <c r="D796" s="72" t="s">
        <v>382</v>
      </c>
      <c r="E796" s="231">
        <f t="shared" si="194"/>
        <v>0</v>
      </c>
      <c r="F796" s="232"/>
      <c r="G796" s="232"/>
      <c r="H796" s="232"/>
      <c r="I796" s="232"/>
      <c r="J796" s="244"/>
      <c r="K796" s="73"/>
      <c r="L796" s="74"/>
      <c r="M796" s="74"/>
    </row>
    <row r="797" spans="1:13" hidden="1">
      <c r="A797" s="65"/>
      <c r="B797" s="88" t="s">
        <v>383</v>
      </c>
      <c r="C797" s="89"/>
      <c r="D797" s="70" t="s">
        <v>384</v>
      </c>
      <c r="E797" s="231">
        <f t="shared" si="194"/>
        <v>0</v>
      </c>
      <c r="F797" s="232">
        <f>F798+F799</f>
        <v>0</v>
      </c>
      <c r="G797" s="232">
        <f>G798+G799</f>
        <v>0</v>
      </c>
      <c r="H797" s="232">
        <f>H798+H799</f>
        <v>0</v>
      </c>
      <c r="I797" s="232">
        <f>I798+I799</f>
        <v>0</v>
      </c>
      <c r="J797" s="243">
        <f>J798+J799</f>
        <v>0</v>
      </c>
      <c r="K797" s="161"/>
      <c r="L797" s="74"/>
      <c r="M797" s="74"/>
    </row>
    <row r="798" spans="1:13" ht="25.5" hidden="1">
      <c r="A798" s="65"/>
      <c r="B798" s="88"/>
      <c r="C798" s="89" t="s">
        <v>385</v>
      </c>
      <c r="D798" s="70" t="s">
        <v>386</v>
      </c>
      <c r="E798" s="231">
        <f t="shared" si="194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t="13.5" hidden="1">
      <c r="A799" s="65"/>
      <c r="B799" s="67"/>
      <c r="C799" s="67" t="s">
        <v>387</v>
      </c>
      <c r="D799" s="68" t="s">
        <v>388</v>
      </c>
      <c r="E799" s="231">
        <f t="shared" si="194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69" t="s">
        <v>389</v>
      </c>
      <c r="C800" s="76"/>
      <c r="D800" s="78" t="s">
        <v>390</v>
      </c>
      <c r="E800" s="231">
        <f t="shared" ref="E800:J800" si="202">E801</f>
        <v>0</v>
      </c>
      <c r="F800" s="231">
        <f t="shared" si="202"/>
        <v>0</v>
      </c>
      <c r="G800" s="231">
        <f t="shared" si="202"/>
        <v>0</v>
      </c>
      <c r="H800" s="231">
        <f t="shared" si="202"/>
        <v>0</v>
      </c>
      <c r="I800" s="231">
        <f t="shared" si="202"/>
        <v>0</v>
      </c>
      <c r="J800" s="231">
        <f t="shared" si="202"/>
        <v>0</v>
      </c>
      <c r="K800" s="161"/>
      <c r="L800" s="74"/>
      <c r="M800" s="74"/>
    </row>
    <row r="801" spans="1:13" ht="12.75" hidden="1" customHeight="1">
      <c r="A801" s="65"/>
      <c r="B801" s="90" t="s">
        <v>391</v>
      </c>
      <c r="C801" s="69"/>
      <c r="D801" s="72" t="s">
        <v>392</v>
      </c>
      <c r="E801" s="231">
        <f t="shared" si="194"/>
        <v>0</v>
      </c>
      <c r="F801" s="232">
        <f>F802+F803+F804+F805</f>
        <v>0</v>
      </c>
      <c r="G801" s="232">
        <f>G802+G803+G804+G805</f>
        <v>0</v>
      </c>
      <c r="H801" s="232">
        <f>H802+H803+H804+H805</f>
        <v>0</v>
      </c>
      <c r="I801" s="232">
        <f>I802+I803+I804+I805</f>
        <v>0</v>
      </c>
      <c r="J801" s="243">
        <f>J802+J803+J804+J805</f>
        <v>0</v>
      </c>
      <c r="K801" s="161"/>
      <c r="L801" s="74"/>
      <c r="M801" s="74"/>
    </row>
    <row r="802" spans="1:13" hidden="1">
      <c r="A802" s="65"/>
      <c r="B802" s="90"/>
      <c r="C802" s="69" t="s">
        <v>393</v>
      </c>
      <c r="D802" s="72" t="s">
        <v>394</v>
      </c>
      <c r="E802" s="231">
        <f t="shared" si="194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 hidden="1">
      <c r="A803" s="65"/>
      <c r="B803" s="76"/>
      <c r="C803" s="80" t="s">
        <v>395</v>
      </c>
      <c r="D803" s="78" t="s">
        <v>396</v>
      </c>
      <c r="E803" s="231">
        <f t="shared" si="194"/>
        <v>0</v>
      </c>
      <c r="F803" s="232"/>
      <c r="G803" s="232"/>
      <c r="H803" s="232"/>
      <c r="I803" s="232"/>
      <c r="J803" s="244"/>
      <c r="K803" s="73"/>
      <c r="L803" s="74"/>
      <c r="M803" s="74"/>
    </row>
    <row r="804" spans="1:13" hidden="1">
      <c r="A804" s="65"/>
      <c r="B804" s="91"/>
      <c r="C804" s="80" t="s">
        <v>397</v>
      </c>
      <c r="D804" s="78" t="s">
        <v>398</v>
      </c>
      <c r="E804" s="231">
        <f t="shared" si="194"/>
        <v>0</v>
      </c>
      <c r="F804" s="232"/>
      <c r="G804" s="232"/>
      <c r="H804" s="232"/>
      <c r="I804" s="232"/>
      <c r="J804" s="244"/>
      <c r="K804" s="73"/>
      <c r="L804" s="74"/>
      <c r="M804" s="74"/>
    </row>
    <row r="805" spans="1:13" hidden="1">
      <c r="A805" s="65"/>
      <c r="B805" s="76"/>
      <c r="C805" s="92" t="s">
        <v>399</v>
      </c>
      <c r="D805" s="72" t="s">
        <v>400</v>
      </c>
      <c r="E805" s="231">
        <f t="shared" si="194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75"/>
      <c r="C806" s="92"/>
      <c r="D806" s="72"/>
      <c r="E806" s="231">
        <f t="shared" si="194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71" t="s">
        <v>401</v>
      </c>
      <c r="C807" s="92"/>
      <c r="D807" s="72" t="s">
        <v>309</v>
      </c>
      <c r="E807" s="231">
        <f t="shared" si="194"/>
        <v>0</v>
      </c>
      <c r="F807" s="232"/>
      <c r="G807" s="232">
        <f t="shared" ref="G807:M807" si="203">G817</f>
        <v>0</v>
      </c>
      <c r="H807" s="232">
        <f t="shared" si="203"/>
        <v>0</v>
      </c>
      <c r="I807" s="232">
        <f t="shared" si="203"/>
        <v>0</v>
      </c>
      <c r="J807" s="232">
        <f t="shared" si="203"/>
        <v>0</v>
      </c>
      <c r="K807" s="232">
        <f t="shared" si="203"/>
        <v>0</v>
      </c>
      <c r="L807" s="232">
        <f t="shared" si="203"/>
        <v>0</v>
      </c>
      <c r="M807" s="232">
        <f t="shared" si="203"/>
        <v>0</v>
      </c>
    </row>
    <row r="808" spans="1:13">
      <c r="A808" s="65"/>
      <c r="B808" s="75" t="s">
        <v>402</v>
      </c>
      <c r="C808" s="92"/>
      <c r="D808" s="72" t="s">
        <v>403</v>
      </c>
      <c r="E808" s="231">
        <f t="shared" si="194"/>
        <v>0</v>
      </c>
      <c r="F808" s="232"/>
      <c r="G808" s="232"/>
      <c r="H808" s="232"/>
      <c r="I808" s="232"/>
      <c r="J808" s="232"/>
      <c r="K808" s="73"/>
      <c r="L808" s="74"/>
      <c r="M808" s="74"/>
    </row>
    <row r="809" spans="1:13">
      <c r="A809" s="65"/>
      <c r="B809" s="71" t="s">
        <v>404</v>
      </c>
      <c r="C809" s="92"/>
      <c r="D809" s="93" t="s">
        <v>405</v>
      </c>
      <c r="E809" s="231">
        <f t="shared" si="194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101" t="s">
        <v>406</v>
      </c>
      <c r="C810" s="162"/>
      <c r="D810" s="70" t="s">
        <v>407</v>
      </c>
      <c r="E810" s="231">
        <f t="shared" si="194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69" t="s">
        <v>408</v>
      </c>
      <c r="C811" s="80"/>
      <c r="D811" s="72" t="s">
        <v>409</v>
      </c>
      <c r="E811" s="231">
        <f t="shared" si="194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410</v>
      </c>
      <c r="C812" s="80"/>
      <c r="D812" s="72" t="s">
        <v>411</v>
      </c>
      <c r="E812" s="231">
        <f t="shared" si="194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>
      <c r="A813" s="65"/>
      <c r="B813" s="81" t="s">
        <v>412</v>
      </c>
      <c r="C813" s="163"/>
      <c r="D813" s="72" t="s">
        <v>413</v>
      </c>
      <c r="E813" s="231">
        <f t="shared" si="194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81" t="s">
        <v>414</v>
      </c>
      <c r="C814" s="163"/>
      <c r="D814" s="72" t="s">
        <v>415</v>
      </c>
      <c r="E814" s="231">
        <f t="shared" si="194"/>
        <v>0</v>
      </c>
      <c r="F814" s="232"/>
      <c r="G814" s="232"/>
      <c r="H814" s="232"/>
      <c r="I814" s="232"/>
      <c r="J814" s="244"/>
      <c r="K814" s="73"/>
      <c r="L814" s="74"/>
      <c r="M814" s="74"/>
    </row>
    <row r="815" spans="1:13">
      <c r="A815" s="65"/>
      <c r="B815" s="80" t="s">
        <v>416</v>
      </c>
      <c r="C815" s="80"/>
      <c r="D815" s="72" t="s">
        <v>417</v>
      </c>
      <c r="E815" s="231">
        <f t="shared" si="194"/>
        <v>0</v>
      </c>
      <c r="F815" s="232"/>
      <c r="G815" s="232"/>
      <c r="H815" s="232"/>
      <c r="I815" s="232"/>
      <c r="J815" s="244"/>
      <c r="K815" s="73"/>
      <c r="L815" s="74"/>
      <c r="M815" s="74"/>
    </row>
    <row r="816" spans="1:13">
      <c r="A816" s="65"/>
      <c r="B816" s="80" t="s">
        <v>418</v>
      </c>
      <c r="C816" s="80"/>
      <c r="D816" s="72" t="s">
        <v>419</v>
      </c>
      <c r="E816" s="231">
        <f t="shared" si="194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 ht="27" customHeight="1">
      <c r="A817" s="65"/>
      <c r="B817" s="627" t="s">
        <v>541</v>
      </c>
      <c r="C817" s="628"/>
      <c r="D817" s="72" t="s">
        <v>542</v>
      </c>
      <c r="E817" s="231">
        <f t="shared" si="194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>
      <c r="A818" s="65"/>
      <c r="B818" s="77" t="s">
        <v>420</v>
      </c>
      <c r="C818" s="77"/>
      <c r="D818" s="78" t="s">
        <v>421</v>
      </c>
      <c r="E818" s="231">
        <f t="shared" si="194"/>
        <v>0</v>
      </c>
      <c r="F818" s="232">
        <f>F819+F823</f>
        <v>0</v>
      </c>
      <c r="G818" s="232">
        <f>G819+G823</f>
        <v>0</v>
      </c>
      <c r="H818" s="232">
        <f>H819+H823</f>
        <v>0</v>
      </c>
      <c r="I818" s="232">
        <f>I819+I823</f>
        <v>0</v>
      </c>
      <c r="J818" s="243">
        <f>J819+J823</f>
        <v>0</v>
      </c>
      <c r="K818" s="161"/>
      <c r="L818" s="74"/>
      <c r="M818" s="74"/>
    </row>
    <row r="819" spans="1:13">
      <c r="A819" s="65"/>
      <c r="B819" s="80" t="s">
        <v>422</v>
      </c>
      <c r="C819" s="77"/>
      <c r="D819" s="78" t="s">
        <v>423</v>
      </c>
      <c r="E819" s="231">
        <f t="shared" si="194"/>
        <v>0</v>
      </c>
      <c r="F819" s="232">
        <f t="shared" ref="F819:M819" si="204">F820+F821</f>
        <v>0</v>
      </c>
      <c r="G819" s="232">
        <f t="shared" si="204"/>
        <v>0</v>
      </c>
      <c r="H819" s="232">
        <f t="shared" si="204"/>
        <v>0</v>
      </c>
      <c r="I819" s="232">
        <f t="shared" si="204"/>
        <v>0</v>
      </c>
      <c r="J819" s="243">
        <f t="shared" si="204"/>
        <v>0</v>
      </c>
      <c r="K819" s="161">
        <f t="shared" si="204"/>
        <v>0</v>
      </c>
      <c r="L819" s="161">
        <f t="shared" si="204"/>
        <v>0</v>
      </c>
      <c r="M819" s="161">
        <f t="shared" si="204"/>
        <v>0</v>
      </c>
    </row>
    <row r="820" spans="1:13" ht="38.25">
      <c r="A820" s="65"/>
      <c r="B820" s="90"/>
      <c r="C820" s="89" t="s">
        <v>424</v>
      </c>
      <c r="D820" s="78" t="s">
        <v>425</v>
      </c>
      <c r="E820" s="231">
        <f t="shared" si="194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97" t="s">
        <v>426</v>
      </c>
      <c r="C821" s="98"/>
      <c r="D821" s="72" t="s">
        <v>427</v>
      </c>
      <c r="E821" s="231">
        <f t="shared" si="194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 ht="13.5">
      <c r="A822" s="65"/>
      <c r="B822" s="99"/>
      <c r="C822" s="67"/>
      <c r="D822" s="68"/>
      <c r="E822" s="231">
        <f t="shared" si="194"/>
        <v>0</v>
      </c>
      <c r="F822" s="232"/>
      <c r="G822" s="232"/>
      <c r="H822" s="232"/>
      <c r="I822" s="232"/>
      <c r="J822" s="244"/>
      <c r="K822" s="73"/>
      <c r="L822" s="74"/>
      <c r="M822" s="74"/>
    </row>
    <row r="823" spans="1:13">
      <c r="A823" s="65"/>
      <c r="B823" s="72" t="s">
        <v>428</v>
      </c>
      <c r="C823" s="100"/>
      <c r="D823" s="78" t="s">
        <v>429</v>
      </c>
      <c r="E823" s="231">
        <f t="shared" si="194"/>
        <v>0</v>
      </c>
      <c r="F823" s="232">
        <f t="shared" ref="F823:M823" si="205">F824+F825</f>
        <v>0</v>
      </c>
      <c r="G823" s="232">
        <f t="shared" si="205"/>
        <v>0</v>
      </c>
      <c r="H823" s="232">
        <f t="shared" si="205"/>
        <v>0</v>
      </c>
      <c r="I823" s="232">
        <f t="shared" si="205"/>
        <v>0</v>
      </c>
      <c r="J823" s="243">
        <f t="shared" si="205"/>
        <v>0</v>
      </c>
      <c r="K823" s="161">
        <f t="shared" si="205"/>
        <v>0</v>
      </c>
      <c r="L823" s="161">
        <f t="shared" si="205"/>
        <v>0</v>
      </c>
      <c r="M823" s="161">
        <f t="shared" si="205"/>
        <v>0</v>
      </c>
    </row>
    <row r="824" spans="1:13">
      <c r="A824" s="65"/>
      <c r="B824" s="77" t="s">
        <v>430</v>
      </c>
      <c r="C824" s="77"/>
      <c r="D824" s="78" t="s">
        <v>431</v>
      </c>
      <c r="E824" s="231">
        <f t="shared" si="194"/>
        <v>0</v>
      </c>
      <c r="F824" s="232"/>
      <c r="G824" s="232"/>
      <c r="H824" s="232"/>
      <c r="I824" s="232"/>
      <c r="J824" s="244"/>
      <c r="K824" s="73"/>
      <c r="L824" s="74"/>
      <c r="M824" s="74"/>
    </row>
    <row r="825" spans="1:13">
      <c r="A825" s="65"/>
      <c r="B825" s="76" t="s">
        <v>432</v>
      </c>
      <c r="C825" s="79"/>
      <c r="D825" s="72" t="s">
        <v>433</v>
      </c>
      <c r="E825" s="231">
        <f t="shared" si="194"/>
        <v>0</v>
      </c>
      <c r="F825" s="232"/>
      <c r="G825" s="232"/>
      <c r="H825" s="232"/>
      <c r="I825" s="232"/>
      <c r="J825" s="244"/>
      <c r="K825" s="73"/>
      <c r="L825" s="74"/>
      <c r="M825" s="74"/>
    </row>
    <row r="826" spans="1:13">
      <c r="A826" s="65"/>
      <c r="B826" s="69" t="s">
        <v>434</v>
      </c>
      <c r="C826" s="80"/>
      <c r="D826" s="72" t="s">
        <v>435</v>
      </c>
      <c r="E826" s="231">
        <f t="shared" si="194"/>
        <v>0</v>
      </c>
      <c r="F826" s="232">
        <f t="shared" ref="F826:M826" si="206">F827</f>
        <v>0</v>
      </c>
      <c r="G826" s="232">
        <f t="shared" si="206"/>
        <v>0</v>
      </c>
      <c r="H826" s="232">
        <f t="shared" si="206"/>
        <v>0</v>
      </c>
      <c r="I826" s="232">
        <f t="shared" si="206"/>
        <v>0</v>
      </c>
      <c r="J826" s="243">
        <f t="shared" si="206"/>
        <v>0</v>
      </c>
      <c r="K826" s="161">
        <f t="shared" si="206"/>
        <v>0</v>
      </c>
      <c r="L826" s="161">
        <f t="shared" si="206"/>
        <v>0</v>
      </c>
      <c r="M826" s="161">
        <f t="shared" si="206"/>
        <v>0</v>
      </c>
    </row>
    <row r="827" spans="1:13">
      <c r="A827" s="65"/>
      <c r="B827" s="76" t="s">
        <v>436</v>
      </c>
      <c r="C827" s="80"/>
      <c r="D827" s="72" t="s">
        <v>437</v>
      </c>
      <c r="E827" s="231">
        <f t="shared" si="194"/>
        <v>0</v>
      </c>
      <c r="F827" s="232"/>
      <c r="G827" s="232"/>
      <c r="H827" s="232"/>
      <c r="I827" s="232"/>
      <c r="J827" s="244"/>
      <c r="K827" s="73"/>
      <c r="L827" s="74"/>
      <c r="M827" s="74"/>
    </row>
    <row r="828" spans="1:13" s="12" customFormat="1">
      <c r="A828" s="596" t="s">
        <v>312</v>
      </c>
      <c r="B828" s="597"/>
      <c r="C828" s="597"/>
      <c r="D828" s="64"/>
      <c r="E828" s="238">
        <f t="shared" si="194"/>
        <v>0</v>
      </c>
      <c r="F828" s="242">
        <f t="shared" ref="F828:M828" si="207">F830+F841+F854+F867+F882</f>
        <v>0</v>
      </c>
      <c r="G828" s="242">
        <f t="shared" si="207"/>
        <v>0</v>
      </c>
      <c r="H828" s="242">
        <f t="shared" si="207"/>
        <v>0</v>
      </c>
      <c r="I828" s="242">
        <f t="shared" si="207"/>
        <v>0</v>
      </c>
      <c r="J828" s="255">
        <f t="shared" si="207"/>
        <v>0</v>
      </c>
      <c r="K828" s="257">
        <f t="shared" si="207"/>
        <v>0</v>
      </c>
      <c r="L828" s="257">
        <f t="shared" si="207"/>
        <v>0</v>
      </c>
      <c r="M828" s="257">
        <f t="shared" si="207"/>
        <v>0</v>
      </c>
    </row>
    <row r="829" spans="1:13" s="12" customFormat="1">
      <c r="A829" s="356"/>
      <c r="B829" s="610" t="s">
        <v>438</v>
      </c>
      <c r="C829" s="611"/>
      <c r="D829" s="64"/>
      <c r="E829" s="238"/>
      <c r="F829" s="242"/>
      <c r="G829" s="242"/>
      <c r="H829" s="242"/>
      <c r="I829" s="242"/>
      <c r="J829" s="255"/>
      <c r="K829" s="257"/>
      <c r="L829" s="246"/>
      <c r="M829" s="246"/>
    </row>
    <row r="830" spans="1:13" ht="13.5" hidden="1" customHeight="1">
      <c r="A830" s="65"/>
      <c r="B830" s="101" t="s">
        <v>439</v>
      </c>
      <c r="C830" s="94"/>
      <c r="D830" s="68" t="s">
        <v>440</v>
      </c>
      <c r="E830" s="231">
        <f t="shared" ref="E830:E883" si="208">G830+H830+I830+J830</f>
        <v>0</v>
      </c>
      <c r="F830" s="232">
        <f t="shared" ref="F830:M830" si="209">F831</f>
        <v>0</v>
      </c>
      <c r="G830" s="232">
        <f t="shared" si="209"/>
        <v>0</v>
      </c>
      <c r="H830" s="232">
        <f t="shared" si="209"/>
        <v>0</v>
      </c>
      <c r="I830" s="232">
        <f t="shared" si="209"/>
        <v>0</v>
      </c>
      <c r="J830" s="243">
        <f t="shared" si="209"/>
        <v>0</v>
      </c>
      <c r="K830" s="161">
        <f t="shared" si="209"/>
        <v>0</v>
      </c>
      <c r="L830" s="161">
        <f t="shared" si="209"/>
        <v>0</v>
      </c>
      <c r="M830" s="161">
        <f t="shared" si="209"/>
        <v>0</v>
      </c>
    </row>
    <row r="831" spans="1:13" hidden="1">
      <c r="A831" s="65"/>
      <c r="B831" s="76" t="s">
        <v>441</v>
      </c>
      <c r="C831" s="80"/>
      <c r="D831" s="78" t="s">
        <v>442</v>
      </c>
      <c r="E831" s="231">
        <f t="shared" si="208"/>
        <v>0</v>
      </c>
      <c r="F831" s="232">
        <f>F832+F833+F834+F835+F836+F837+F838+F839</f>
        <v>0</v>
      </c>
      <c r="G831" s="232">
        <f>G832+G833+G834+G835+G836+G837+G838+G839</f>
        <v>0</v>
      </c>
      <c r="H831" s="232">
        <f>H832+H833+H834+H835+H836+H837+H838+H839</f>
        <v>0</v>
      </c>
      <c r="I831" s="232">
        <f>I832+I833+I834+I835+I836+I837+I838+I839</f>
        <v>0</v>
      </c>
      <c r="J831" s="243">
        <f>J832+J833+J834+J835+J836+J837+J838+J839</f>
        <v>0</v>
      </c>
      <c r="K831" s="161"/>
      <c r="L831" s="74"/>
      <c r="M831" s="74"/>
    </row>
    <row r="832" spans="1:13" ht="25.5" hidden="1">
      <c r="A832" s="65"/>
      <c r="B832" s="94"/>
      <c r="C832" s="102" t="s">
        <v>443</v>
      </c>
      <c r="D832" s="68" t="s">
        <v>444</v>
      </c>
      <c r="E832" s="231">
        <f t="shared" si="208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94"/>
      <c r="C833" s="103" t="s">
        <v>445</v>
      </c>
      <c r="D833" s="104" t="s">
        <v>446</v>
      </c>
      <c r="E833" s="231">
        <f t="shared" si="208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38.25" hidden="1">
      <c r="A834" s="65"/>
      <c r="B834" s="94"/>
      <c r="C834" s="103" t="s">
        <v>447</v>
      </c>
      <c r="D834" s="104" t="s">
        <v>448</v>
      </c>
      <c r="E834" s="231">
        <f t="shared" si="208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38.25" hidden="1">
      <c r="A835" s="65"/>
      <c r="B835" s="94"/>
      <c r="C835" s="102" t="s">
        <v>449</v>
      </c>
      <c r="D835" s="68" t="s">
        <v>450</v>
      </c>
      <c r="E835" s="231">
        <f t="shared" si="208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63.75" hidden="1">
      <c r="A836" s="65"/>
      <c r="B836" s="90"/>
      <c r="C836" s="105" t="s">
        <v>451</v>
      </c>
      <c r="D836" s="93" t="s">
        <v>452</v>
      </c>
      <c r="E836" s="231">
        <f t="shared" si="208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t="51" hidden="1">
      <c r="A837" s="65"/>
      <c r="B837" s="106"/>
      <c r="C837" s="107" t="s">
        <v>453</v>
      </c>
      <c r="D837" s="108" t="s">
        <v>454</v>
      </c>
      <c r="E837" s="231">
        <f t="shared" si="208"/>
        <v>0</v>
      </c>
      <c r="F837" s="232"/>
      <c r="G837" s="232"/>
      <c r="H837" s="232"/>
      <c r="I837" s="232"/>
      <c r="J837" s="244"/>
      <c r="K837" s="73"/>
      <c r="L837" s="74"/>
      <c r="M837" s="74"/>
    </row>
    <row r="838" spans="1:13" ht="51" hidden="1">
      <c r="A838" s="65"/>
      <c r="B838" s="109"/>
      <c r="C838" s="110" t="s">
        <v>455</v>
      </c>
      <c r="D838" s="111" t="s">
        <v>456</v>
      </c>
      <c r="E838" s="231">
        <f t="shared" si="208"/>
        <v>0</v>
      </c>
      <c r="F838" s="232"/>
      <c r="G838" s="232"/>
      <c r="H838" s="232"/>
      <c r="I838" s="232"/>
      <c r="J838" s="244"/>
      <c r="K838" s="73"/>
      <c r="L838" s="74"/>
      <c r="M838" s="74"/>
    </row>
    <row r="839" spans="1:13" ht="13.5" hidden="1">
      <c r="A839" s="65"/>
      <c r="B839" s="112"/>
      <c r="C839" s="113" t="s">
        <v>457</v>
      </c>
      <c r="D839" s="114" t="s">
        <v>458</v>
      </c>
      <c r="E839" s="231">
        <f t="shared" si="208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t="13.5" hidden="1">
      <c r="A840" s="65"/>
      <c r="B840" s="115"/>
      <c r="C840" s="116"/>
      <c r="D840" s="117"/>
      <c r="E840" s="231">
        <f t="shared" si="208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69" t="s">
        <v>459</v>
      </c>
      <c r="C841" s="76"/>
      <c r="D841" s="78" t="s">
        <v>460</v>
      </c>
      <c r="E841" s="231">
        <f t="shared" si="208"/>
        <v>0</v>
      </c>
      <c r="F841" s="232">
        <f t="shared" ref="F841:M841" si="210">F842</f>
        <v>0</v>
      </c>
      <c r="G841" s="232">
        <f t="shared" si="210"/>
        <v>0</v>
      </c>
      <c r="H841" s="232">
        <f t="shared" si="210"/>
        <v>0</v>
      </c>
      <c r="I841" s="232">
        <f t="shared" si="210"/>
        <v>0</v>
      </c>
      <c r="J841" s="243">
        <f t="shared" si="210"/>
        <v>0</v>
      </c>
      <c r="K841" s="161">
        <f t="shared" si="210"/>
        <v>0</v>
      </c>
      <c r="L841" s="161">
        <f t="shared" si="210"/>
        <v>0</v>
      </c>
      <c r="M841" s="161">
        <f t="shared" si="210"/>
        <v>0</v>
      </c>
    </row>
    <row r="842" spans="1:13" hidden="1">
      <c r="A842" s="65"/>
      <c r="B842" s="80" t="s">
        <v>461</v>
      </c>
      <c r="C842" s="80"/>
      <c r="D842" s="72" t="s">
        <v>380</v>
      </c>
      <c r="E842" s="231">
        <f t="shared" si="208"/>
        <v>0</v>
      </c>
      <c r="F842" s="232">
        <f>F846+F847+F848+F849+F850+F851+F852</f>
        <v>0</v>
      </c>
      <c r="G842" s="232">
        <f>G846+G847+G848+G849+G850+G851+G852</f>
        <v>0</v>
      </c>
      <c r="H842" s="232">
        <f>H846+H847+H848+H849+H850+H851+H852</f>
        <v>0</v>
      </c>
      <c r="I842" s="232">
        <f>I846+I847+I848+I849+I850+I851+I852</f>
        <v>0</v>
      </c>
      <c r="J842" s="243">
        <f>J846+J847+J848+J849+J850+J851+J852</f>
        <v>0</v>
      </c>
      <c r="K842" s="161"/>
      <c r="L842" s="74"/>
      <c r="M842" s="74"/>
    </row>
    <row r="843" spans="1:13" hidden="1">
      <c r="A843" s="65"/>
      <c r="B843" s="118"/>
      <c r="C843" s="119" t="s">
        <v>462</v>
      </c>
      <c r="D843" s="120" t="s">
        <v>463</v>
      </c>
      <c r="E843" s="231">
        <f t="shared" si="208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118"/>
      <c r="C844" s="119" t="s">
        <v>464</v>
      </c>
      <c r="D844" s="120" t="s">
        <v>465</v>
      </c>
      <c r="E844" s="231">
        <f t="shared" si="208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118"/>
      <c r="C845" s="119" t="s">
        <v>466</v>
      </c>
      <c r="D845" s="120" t="s">
        <v>467</v>
      </c>
      <c r="E845" s="231">
        <f t="shared" si="208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 t="s">
        <v>468</v>
      </c>
      <c r="D846" s="72" t="s">
        <v>469</v>
      </c>
      <c r="E846" s="231">
        <f t="shared" si="208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470</v>
      </c>
      <c r="D847" s="72" t="s">
        <v>471</v>
      </c>
      <c r="E847" s="231">
        <f t="shared" si="208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472</v>
      </c>
      <c r="D848" s="72" t="s">
        <v>473</v>
      </c>
      <c r="E848" s="231">
        <f t="shared" si="208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7"/>
      <c r="C849" s="80" t="s">
        <v>474</v>
      </c>
      <c r="D849" s="72" t="s">
        <v>475</v>
      </c>
      <c r="E849" s="231">
        <f t="shared" si="208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77"/>
      <c r="C850" s="80"/>
      <c r="D850" s="72"/>
      <c r="E850" s="231">
        <f t="shared" si="208"/>
        <v>0</v>
      </c>
      <c r="F850" s="232"/>
      <c r="G850" s="232"/>
      <c r="H850" s="232"/>
      <c r="I850" s="232"/>
      <c r="J850" s="244"/>
      <c r="K850" s="73"/>
      <c r="L850" s="74"/>
      <c r="M850" s="74"/>
    </row>
    <row r="851" spans="1:13" hidden="1">
      <c r="A851" s="65"/>
      <c r="B851" s="77"/>
      <c r="C851" s="80" t="s">
        <v>476</v>
      </c>
      <c r="D851" s="72" t="s">
        <v>477</v>
      </c>
      <c r="E851" s="231">
        <f t="shared" si="208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7"/>
      <c r="C852" s="80" t="s">
        <v>478</v>
      </c>
      <c r="D852" s="72" t="s">
        <v>479</v>
      </c>
      <c r="E852" s="231">
        <f t="shared" si="208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/>
      <c r="C853" s="69"/>
      <c r="D853" s="72"/>
      <c r="E853" s="231">
        <f t="shared" si="208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69" t="s">
        <v>480</v>
      </c>
      <c r="C854" s="69"/>
      <c r="D854" s="72" t="s">
        <v>314</v>
      </c>
      <c r="E854" s="231">
        <f t="shared" si="208"/>
        <v>0</v>
      </c>
      <c r="F854" s="232">
        <f t="shared" ref="F854:M854" si="211">F855+F856+F857+F858+F859+F860+F861+F862+F863+F864+F865</f>
        <v>0</v>
      </c>
      <c r="G854" s="232">
        <f t="shared" si="211"/>
        <v>0</v>
      </c>
      <c r="H854" s="232">
        <f t="shared" si="211"/>
        <v>0</v>
      </c>
      <c r="I854" s="232">
        <f t="shared" si="211"/>
        <v>0</v>
      </c>
      <c r="J854" s="243">
        <f t="shared" si="211"/>
        <v>0</v>
      </c>
      <c r="K854" s="161">
        <f t="shared" si="211"/>
        <v>0</v>
      </c>
      <c r="L854" s="161">
        <f t="shared" si="211"/>
        <v>0</v>
      </c>
      <c r="M854" s="161">
        <f t="shared" si="211"/>
        <v>0</v>
      </c>
    </row>
    <row r="855" spans="1:13" hidden="1">
      <c r="A855" s="65"/>
      <c r="B855" s="76" t="s">
        <v>481</v>
      </c>
      <c r="C855" s="69"/>
      <c r="D855" s="72" t="s">
        <v>482</v>
      </c>
      <c r="E855" s="231">
        <f t="shared" si="208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76" t="s">
        <v>483</v>
      </c>
      <c r="C856" s="80"/>
      <c r="D856" s="72" t="s">
        <v>484</v>
      </c>
      <c r="E856" s="231">
        <f t="shared" si="208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6" t="s">
        <v>485</v>
      </c>
      <c r="C857" s="69"/>
      <c r="D857" s="72" t="s">
        <v>486</v>
      </c>
      <c r="E857" s="231">
        <f t="shared" si="208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6" t="s">
        <v>487</v>
      </c>
      <c r="C858" s="71"/>
      <c r="D858" s="72" t="s">
        <v>488</v>
      </c>
      <c r="E858" s="231">
        <f t="shared" si="208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5" t="s">
        <v>489</v>
      </c>
      <c r="C859" s="357"/>
      <c r="D859" s="72" t="s">
        <v>490</v>
      </c>
      <c r="E859" s="231">
        <f t="shared" si="208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121" t="s">
        <v>491</v>
      </c>
      <c r="C860" s="80"/>
      <c r="D860" s="78" t="s">
        <v>492</v>
      </c>
      <c r="E860" s="231">
        <f t="shared" si="208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75" t="s">
        <v>493</v>
      </c>
      <c r="C861" s="69"/>
      <c r="D861" s="72" t="s">
        <v>494</v>
      </c>
      <c r="E861" s="231">
        <f t="shared" si="208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 t="s">
        <v>495</v>
      </c>
      <c r="C862" s="69"/>
      <c r="D862" s="72" t="s">
        <v>496</v>
      </c>
      <c r="E862" s="231">
        <f t="shared" si="208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 hidden="1">
      <c r="A863" s="65"/>
      <c r="B863" s="76" t="s">
        <v>497</v>
      </c>
      <c r="C863" s="77"/>
      <c r="D863" s="78" t="s">
        <v>498</v>
      </c>
      <c r="E863" s="231">
        <f t="shared" si="208"/>
        <v>0</v>
      </c>
      <c r="F863" s="232"/>
      <c r="G863" s="232"/>
      <c r="H863" s="232"/>
      <c r="I863" s="232"/>
      <c r="J863" s="244"/>
      <c r="K863" s="73"/>
      <c r="L863" s="74"/>
      <c r="M863" s="74"/>
    </row>
    <row r="864" spans="1:13" hidden="1">
      <c r="A864" s="65"/>
      <c r="B864" s="75" t="s">
        <v>499</v>
      </c>
      <c r="C864" s="69"/>
      <c r="D864" s="72" t="s">
        <v>500</v>
      </c>
      <c r="E864" s="231">
        <f t="shared" si="208"/>
        <v>0</v>
      </c>
      <c r="F864" s="232"/>
      <c r="G864" s="232"/>
      <c r="H864" s="232"/>
      <c r="I864" s="232"/>
      <c r="J864" s="244"/>
      <c r="K864" s="73"/>
      <c r="L864" s="74"/>
      <c r="M864" s="74"/>
    </row>
    <row r="865" spans="1:13" hidden="1">
      <c r="A865" s="65"/>
      <c r="B865" s="122" t="s">
        <v>501</v>
      </c>
      <c r="C865" s="77"/>
      <c r="D865" s="78" t="s">
        <v>502</v>
      </c>
      <c r="E865" s="231">
        <f t="shared" si="208"/>
        <v>0</v>
      </c>
      <c r="F865" s="232"/>
      <c r="G865" s="232"/>
      <c r="H865" s="232"/>
      <c r="I865" s="232"/>
      <c r="J865" s="244"/>
      <c r="K865" s="73"/>
      <c r="L865" s="74"/>
      <c r="M865" s="74"/>
    </row>
    <row r="866" spans="1:13" hidden="1">
      <c r="A866" s="65"/>
      <c r="B866" s="75"/>
      <c r="C866" s="69"/>
      <c r="D866" s="72"/>
      <c r="E866" s="231">
        <f t="shared" si="208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7" t="s">
        <v>503</v>
      </c>
      <c r="C867" s="77"/>
      <c r="D867" s="78" t="s">
        <v>320</v>
      </c>
      <c r="E867" s="231">
        <f t="shared" si="208"/>
        <v>0</v>
      </c>
      <c r="F867" s="232">
        <f t="shared" ref="F867:M867" si="212">F868+F878</f>
        <v>0</v>
      </c>
      <c r="G867" s="232">
        <f t="shared" si="212"/>
        <v>0</v>
      </c>
      <c r="H867" s="232">
        <f t="shared" si="212"/>
        <v>0</v>
      </c>
      <c r="I867" s="232">
        <f t="shared" si="212"/>
        <v>0</v>
      </c>
      <c r="J867" s="243">
        <f t="shared" si="212"/>
        <v>0</v>
      </c>
      <c r="K867" s="161">
        <f t="shared" si="212"/>
        <v>0</v>
      </c>
      <c r="L867" s="161">
        <f t="shared" si="212"/>
        <v>0</v>
      </c>
      <c r="M867" s="161">
        <f t="shared" si="212"/>
        <v>0</v>
      </c>
    </row>
    <row r="868" spans="1:13">
      <c r="A868" s="65"/>
      <c r="B868" s="71" t="s">
        <v>504</v>
      </c>
      <c r="C868" s="69"/>
      <c r="D868" s="72" t="s">
        <v>505</v>
      </c>
      <c r="E868" s="231">
        <f t="shared" si="208"/>
        <v>0</v>
      </c>
      <c r="F868" s="232">
        <f t="shared" ref="F868:M868" si="213">F869+F874+F876</f>
        <v>0</v>
      </c>
      <c r="G868" s="232">
        <f t="shared" si="213"/>
        <v>0</v>
      </c>
      <c r="H868" s="232">
        <f t="shared" si="213"/>
        <v>0</v>
      </c>
      <c r="I868" s="232">
        <f t="shared" si="213"/>
        <v>0</v>
      </c>
      <c r="J868" s="243">
        <f t="shared" si="213"/>
        <v>0</v>
      </c>
      <c r="K868" s="161">
        <f t="shared" si="213"/>
        <v>0</v>
      </c>
      <c r="L868" s="161">
        <f t="shared" si="213"/>
        <v>0</v>
      </c>
      <c r="M868" s="161">
        <f t="shared" si="213"/>
        <v>0</v>
      </c>
    </row>
    <row r="869" spans="1:13">
      <c r="A869" s="65"/>
      <c r="B869" s="75" t="s">
        <v>506</v>
      </c>
      <c r="C869" s="69"/>
      <c r="D869" s="72" t="s">
        <v>507</v>
      </c>
      <c r="E869" s="231">
        <f t="shared" si="208"/>
        <v>0</v>
      </c>
      <c r="F869" s="232">
        <f t="shared" ref="F869:M869" si="214">F870+F871+F872+F873</f>
        <v>0</v>
      </c>
      <c r="G869" s="232">
        <f t="shared" si="214"/>
        <v>0</v>
      </c>
      <c r="H869" s="232">
        <f t="shared" si="214"/>
        <v>0</v>
      </c>
      <c r="I869" s="232">
        <f t="shared" si="214"/>
        <v>0</v>
      </c>
      <c r="J869" s="243">
        <f t="shared" si="214"/>
        <v>0</v>
      </c>
      <c r="K869" s="161">
        <f t="shared" si="214"/>
        <v>0</v>
      </c>
      <c r="L869" s="161">
        <f t="shared" si="214"/>
        <v>0</v>
      </c>
      <c r="M869" s="161">
        <f t="shared" si="214"/>
        <v>0</v>
      </c>
    </row>
    <row r="870" spans="1:13">
      <c r="A870" s="65"/>
      <c r="B870" s="76"/>
      <c r="C870" s="76" t="s">
        <v>508</v>
      </c>
      <c r="D870" s="78" t="s">
        <v>509</v>
      </c>
      <c r="E870" s="231">
        <f t="shared" si="208"/>
        <v>0</v>
      </c>
      <c r="F870" s="232"/>
      <c r="G870" s="232"/>
      <c r="H870" s="232"/>
      <c r="I870" s="232"/>
      <c r="J870" s="244"/>
      <c r="K870" s="73"/>
      <c r="L870" s="74"/>
      <c r="M870" s="74"/>
    </row>
    <row r="871" spans="1:13">
      <c r="A871" s="65"/>
      <c r="B871" s="76"/>
      <c r="C871" s="76" t="s">
        <v>510</v>
      </c>
      <c r="D871" s="78" t="s">
        <v>511</v>
      </c>
      <c r="E871" s="231">
        <f t="shared" si="208"/>
        <v>0</v>
      </c>
      <c r="F871" s="232"/>
      <c r="G871" s="232"/>
      <c r="H871" s="232">
        <v>0</v>
      </c>
      <c r="I871" s="232"/>
      <c r="J871" s="244"/>
      <c r="K871" s="73"/>
      <c r="L871" s="74"/>
      <c r="M871" s="74"/>
    </row>
    <row r="872" spans="1:13">
      <c r="A872" s="65"/>
      <c r="B872" s="76"/>
      <c r="C872" s="77" t="s">
        <v>512</v>
      </c>
      <c r="D872" s="78" t="s">
        <v>513</v>
      </c>
      <c r="E872" s="231">
        <f t="shared" si="208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 t="s">
        <v>514</v>
      </c>
      <c r="D873" s="78" t="s">
        <v>515</v>
      </c>
      <c r="E873" s="231">
        <f t="shared" si="208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>
      <c r="A874" s="65"/>
      <c r="B874" s="76" t="s">
        <v>516</v>
      </c>
      <c r="C874" s="77"/>
      <c r="D874" s="78" t="s">
        <v>517</v>
      </c>
      <c r="E874" s="231">
        <f t="shared" si="208"/>
        <v>0</v>
      </c>
      <c r="F874" s="232">
        <f t="shared" ref="F874:M874" si="215">F875</f>
        <v>0</v>
      </c>
      <c r="G874" s="232">
        <f t="shared" si="215"/>
        <v>0</v>
      </c>
      <c r="H874" s="232">
        <f t="shared" si="215"/>
        <v>0</v>
      </c>
      <c r="I874" s="232">
        <f t="shared" si="215"/>
        <v>0</v>
      </c>
      <c r="J874" s="243">
        <f t="shared" si="215"/>
        <v>0</v>
      </c>
      <c r="K874" s="161">
        <f t="shared" si="215"/>
        <v>0</v>
      </c>
      <c r="L874" s="161">
        <f t="shared" si="215"/>
        <v>0</v>
      </c>
      <c r="M874" s="161">
        <f t="shared" si="215"/>
        <v>0</v>
      </c>
    </row>
    <row r="875" spans="1:13">
      <c r="A875" s="65"/>
      <c r="B875" s="76"/>
      <c r="C875" s="77" t="s">
        <v>518</v>
      </c>
      <c r="D875" s="78" t="s">
        <v>519</v>
      </c>
      <c r="E875" s="231">
        <f t="shared" si="208"/>
        <v>0</v>
      </c>
      <c r="F875" s="232"/>
      <c r="G875" s="232"/>
      <c r="H875" s="232"/>
      <c r="I875" s="232"/>
      <c r="J875" s="244"/>
      <c r="K875" s="73"/>
      <c r="L875" s="74"/>
      <c r="M875" s="74"/>
    </row>
    <row r="876" spans="1:13">
      <c r="A876" s="65"/>
      <c r="B876" s="76" t="s">
        <v>520</v>
      </c>
      <c r="C876" s="77"/>
      <c r="D876" s="78" t="s">
        <v>521</v>
      </c>
      <c r="E876" s="231">
        <f t="shared" si="208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>
      <c r="A877" s="65"/>
      <c r="B877" s="76"/>
      <c r="C877" s="77"/>
      <c r="D877" s="78"/>
      <c r="E877" s="231">
        <f t="shared" si="208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 hidden="1">
      <c r="A878" s="65"/>
      <c r="B878" s="69" t="s">
        <v>522</v>
      </c>
      <c r="C878" s="77"/>
      <c r="D878" s="78" t="s">
        <v>523</v>
      </c>
      <c r="E878" s="231">
        <f t="shared" si="208"/>
        <v>0</v>
      </c>
      <c r="F878" s="232">
        <f t="shared" ref="F878:M879" si="216">F879</f>
        <v>0</v>
      </c>
      <c r="G878" s="232">
        <f t="shared" si="216"/>
        <v>0</v>
      </c>
      <c r="H878" s="232">
        <f t="shared" si="216"/>
        <v>0</v>
      </c>
      <c r="I878" s="232"/>
      <c r="J878" s="243">
        <f t="shared" si="216"/>
        <v>0</v>
      </c>
      <c r="K878" s="161">
        <f t="shared" si="216"/>
        <v>0</v>
      </c>
      <c r="L878" s="161">
        <f t="shared" si="216"/>
        <v>0</v>
      </c>
      <c r="M878" s="161">
        <f t="shared" si="216"/>
        <v>0</v>
      </c>
    </row>
    <row r="879" spans="1:13" hidden="1">
      <c r="A879" s="65"/>
      <c r="B879" s="123" t="s">
        <v>524</v>
      </c>
      <c r="C879" s="124"/>
      <c r="D879" s="78" t="s">
        <v>525</v>
      </c>
      <c r="E879" s="231">
        <f t="shared" si="208"/>
        <v>0</v>
      </c>
      <c r="F879" s="232">
        <f t="shared" si="216"/>
        <v>0</v>
      </c>
      <c r="G879" s="232">
        <f t="shared" si="216"/>
        <v>0</v>
      </c>
      <c r="H879" s="232">
        <f t="shared" si="216"/>
        <v>0</v>
      </c>
      <c r="I879" s="232">
        <f t="shared" si="216"/>
        <v>0</v>
      </c>
      <c r="J879" s="243">
        <f t="shared" si="216"/>
        <v>0</v>
      </c>
      <c r="K879" s="161"/>
      <c r="L879" s="74"/>
      <c r="M879" s="74"/>
    </row>
    <row r="880" spans="1:13" ht="45.75" hidden="1" customHeight="1">
      <c r="A880" s="65"/>
      <c r="B880" s="76"/>
      <c r="C880" s="77" t="s">
        <v>526</v>
      </c>
      <c r="D880" s="78" t="s">
        <v>527</v>
      </c>
      <c r="E880" s="231">
        <f t="shared" si="208"/>
        <v>0</v>
      </c>
      <c r="F880" s="232"/>
      <c r="G880" s="232"/>
      <c r="H880" s="232"/>
      <c r="I880" s="232"/>
      <c r="J880" s="244"/>
      <c r="K880" s="73"/>
      <c r="L880" s="74"/>
      <c r="M880" s="74"/>
    </row>
    <row r="881" spans="1:14" hidden="1">
      <c r="A881" s="65"/>
      <c r="B881" s="76"/>
      <c r="C881" s="77" t="s">
        <v>526</v>
      </c>
      <c r="D881" s="78" t="s">
        <v>527</v>
      </c>
      <c r="E881" s="231">
        <f t="shared" si="208"/>
        <v>0</v>
      </c>
      <c r="F881" s="232"/>
      <c r="G881" s="232"/>
      <c r="H881" s="232"/>
      <c r="I881" s="232"/>
      <c r="J881" s="244"/>
      <c r="K881" s="73"/>
      <c r="L881" s="74"/>
      <c r="M881" s="74"/>
    </row>
    <row r="882" spans="1:14">
      <c r="A882" s="65"/>
      <c r="B882" s="69" t="s">
        <v>528</v>
      </c>
      <c r="C882" s="77"/>
      <c r="D882" s="78" t="s">
        <v>435</v>
      </c>
      <c r="E882" s="231">
        <f t="shared" si="208"/>
        <v>0</v>
      </c>
      <c r="F882" s="232">
        <f t="shared" ref="F882:M882" si="217">F883</f>
        <v>0</v>
      </c>
      <c r="G882" s="232">
        <f t="shared" si="217"/>
        <v>0</v>
      </c>
      <c r="H882" s="232">
        <f t="shared" si="217"/>
        <v>0</v>
      </c>
      <c r="I882" s="232">
        <f t="shared" si="217"/>
        <v>0</v>
      </c>
      <c r="J882" s="243">
        <f t="shared" si="217"/>
        <v>0</v>
      </c>
      <c r="K882" s="161">
        <f t="shared" si="217"/>
        <v>0</v>
      </c>
      <c r="L882" s="161">
        <f t="shared" si="217"/>
        <v>0</v>
      </c>
      <c r="M882" s="161">
        <f t="shared" si="217"/>
        <v>0</v>
      </c>
    </row>
    <row r="883" spans="1:14" s="6" customFormat="1" ht="18" customHeight="1">
      <c r="A883" s="65"/>
      <c r="B883" s="76" t="s">
        <v>436</v>
      </c>
      <c r="C883" s="77"/>
      <c r="D883" s="78" t="s">
        <v>437</v>
      </c>
      <c r="E883" s="231">
        <f t="shared" si="208"/>
        <v>0</v>
      </c>
      <c r="F883" s="232"/>
      <c r="G883" s="232"/>
      <c r="H883" s="232"/>
      <c r="I883" s="232"/>
      <c r="J883" s="244"/>
      <c r="K883" s="73"/>
      <c r="L883" s="246"/>
      <c r="M883" s="246"/>
    </row>
    <row r="884" spans="1:14" s="6" customFormat="1" ht="18" customHeight="1">
      <c r="A884" s="179" t="s">
        <v>529</v>
      </c>
      <c r="B884" s="180"/>
      <c r="C884" s="180"/>
      <c r="D884" s="181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6" customFormat="1" ht="18" customHeight="1">
      <c r="A885" s="182"/>
      <c r="B885" s="183" t="s">
        <v>731</v>
      </c>
      <c r="C885" s="183"/>
      <c r="D885" s="181" t="s">
        <v>732</v>
      </c>
      <c r="E885" s="231">
        <f>G885+H885+I885+J885</f>
        <v>0</v>
      </c>
      <c r="F885" s="232"/>
      <c r="G885" s="232"/>
      <c r="H885" s="232"/>
      <c r="I885" s="232"/>
      <c r="J885" s="244"/>
      <c r="K885" s="73"/>
      <c r="L885" s="259"/>
      <c r="M885" s="259"/>
    </row>
    <row r="886" spans="1:14" s="6" customFormat="1" ht="32.25" customHeight="1">
      <c r="A886" s="666" t="s">
        <v>733</v>
      </c>
      <c r="B886" s="667"/>
      <c r="C886" s="668"/>
      <c r="D886" s="317" t="s">
        <v>734</v>
      </c>
      <c r="E886" s="315">
        <f>G886+H886+I886+J886</f>
        <v>0</v>
      </c>
      <c r="F886" s="315"/>
      <c r="G886" s="315"/>
      <c r="H886" s="315"/>
      <c r="I886" s="315"/>
      <c r="J886" s="315"/>
      <c r="K886" s="315"/>
      <c r="L886" s="315"/>
      <c r="M886" s="315"/>
    </row>
    <row r="887" spans="1:14" s="14" customFormat="1" ht="24" customHeight="1">
      <c r="A887" s="711" t="s">
        <v>735</v>
      </c>
      <c r="B887" s="712"/>
      <c r="C887" s="706"/>
      <c r="D887" s="184">
        <v>99.1</v>
      </c>
      <c r="E887" s="231">
        <f>G887+H887+I887+J887</f>
        <v>-47649</v>
      </c>
      <c r="F887" s="231"/>
      <c r="G887" s="231">
        <f>'10-instituţii-ven 17 decemb'!F16-'10 - inst. -chelt 17 decemb'!G18</f>
        <v>-46648</v>
      </c>
      <c r="H887" s="231">
        <f>'10-instituţii-ven 17 decemb'!G16-'10 - inst. -chelt 17 decemb'!H18</f>
        <v>-1001</v>
      </c>
      <c r="I887" s="231">
        <f>'10-instituţii-ven 17 decemb'!H16-'10 - inst. -chelt 17 decemb'!I18</f>
        <v>0</v>
      </c>
      <c r="J887" s="231">
        <f>'10-instituţii-ven 17 decemb'!I16-'10 - inst. -chelt 17 decemb'!J18</f>
        <v>0</v>
      </c>
      <c r="K887" s="231">
        <f>'10-instituţii-ven 17 decemb'!J16-'10 - inst. -chelt 17 decemb'!K18</f>
        <v>0</v>
      </c>
      <c r="L887" s="231">
        <f>'10-instituţii-ven 17 decemb'!K16-'10 - inst. -chelt 17 decemb'!L18</f>
        <v>0</v>
      </c>
      <c r="M887" s="231">
        <f>'10-instituţii-ven 17 decemb'!L16-'10 - inst. -chelt 17 decemb'!M18</f>
        <v>0</v>
      </c>
    </row>
    <row r="888" spans="1:14" s="6" customFormat="1" ht="18" hidden="1" customHeight="1">
      <c r="A888" s="65"/>
      <c r="B888" s="76"/>
      <c r="C888" s="77"/>
      <c r="D888" s="78"/>
      <c r="E888" s="231"/>
      <c r="F888" s="232"/>
      <c r="G888" s="232"/>
      <c r="H888" s="232"/>
      <c r="I888" s="232"/>
      <c r="J888" s="244"/>
      <c r="K888" s="73"/>
      <c r="L888" s="246"/>
      <c r="M888" s="246"/>
    </row>
    <row r="889" spans="1:14" s="11" customFormat="1" ht="49.5" customHeight="1">
      <c r="A889" s="662" t="s">
        <v>736</v>
      </c>
      <c r="B889" s="663"/>
      <c r="C889" s="664"/>
      <c r="D889" s="54" t="s">
        <v>737</v>
      </c>
      <c r="E889" s="235">
        <f t="shared" ref="E889:E930" si="218">G889+H889+I889+J889</f>
        <v>759649.5</v>
      </c>
      <c r="F889" s="260">
        <f>F890+F955+F1191+F1194+F971</f>
        <v>9309.32</v>
      </c>
      <c r="G889" s="260">
        <f>G890+G955+G971+G1191+G1194</f>
        <v>234528</v>
      </c>
      <c r="H889" s="260">
        <f t="shared" ref="H889:M889" si="219">H890+H955+H971+H1191+H1194</f>
        <v>200969.5</v>
      </c>
      <c r="I889" s="260">
        <f t="shared" si="219"/>
        <v>179476</v>
      </c>
      <c r="J889" s="260">
        <f t="shared" si="219"/>
        <v>144676</v>
      </c>
      <c r="K889" s="260">
        <f t="shared" si="219"/>
        <v>788822</v>
      </c>
      <c r="L889" s="260">
        <f t="shared" si="219"/>
        <v>790091</v>
      </c>
      <c r="M889" s="260">
        <f t="shared" si="219"/>
        <v>797357</v>
      </c>
      <c r="N889" s="23"/>
    </row>
    <row r="890" spans="1:14" s="3" customFormat="1" ht="44.25" customHeight="1">
      <c r="A890" s="586" t="s">
        <v>323</v>
      </c>
      <c r="B890" s="587"/>
      <c r="C890" s="588"/>
      <c r="D890" s="59" t="s">
        <v>299</v>
      </c>
      <c r="E890" s="314">
        <f t="shared" si="218"/>
        <v>3179</v>
      </c>
      <c r="F890" s="310">
        <f t="shared" ref="F890:M890" si="220">F891</f>
        <v>0</v>
      </c>
      <c r="G890" s="310">
        <f t="shared" si="220"/>
        <v>904</v>
      </c>
      <c r="H890" s="310">
        <f t="shared" si="220"/>
        <v>878</v>
      </c>
      <c r="I890" s="310">
        <f t="shared" si="220"/>
        <v>876</v>
      </c>
      <c r="J890" s="312">
        <f t="shared" si="220"/>
        <v>521</v>
      </c>
      <c r="K890" s="313">
        <f t="shared" si="220"/>
        <v>3509</v>
      </c>
      <c r="L890" s="313">
        <f t="shared" si="220"/>
        <v>3509</v>
      </c>
      <c r="M890" s="313">
        <f t="shared" si="220"/>
        <v>3509</v>
      </c>
      <c r="N890" s="24"/>
    </row>
    <row r="891" spans="1:14" s="3" customFormat="1" ht="39" customHeight="1">
      <c r="A891" s="589" t="s">
        <v>738</v>
      </c>
      <c r="B891" s="590"/>
      <c r="C891" s="591"/>
      <c r="D891" s="60" t="s">
        <v>325</v>
      </c>
      <c r="E891" s="156">
        <f t="shared" si="218"/>
        <v>3179</v>
      </c>
      <c r="F891" s="156"/>
      <c r="G891" s="156">
        <f t="shared" ref="G891:M891" si="221">G953</f>
        <v>904</v>
      </c>
      <c r="H891" s="156">
        <f t="shared" si="221"/>
        <v>878</v>
      </c>
      <c r="I891" s="156">
        <f t="shared" si="221"/>
        <v>876</v>
      </c>
      <c r="J891" s="237">
        <f t="shared" si="221"/>
        <v>521</v>
      </c>
      <c r="K891" s="156">
        <f t="shared" si="221"/>
        <v>3509</v>
      </c>
      <c r="L891" s="156">
        <f t="shared" si="221"/>
        <v>3509</v>
      </c>
      <c r="M891" s="156">
        <f t="shared" si="221"/>
        <v>3509</v>
      </c>
      <c r="N891" s="24"/>
    </row>
    <row r="892" spans="1:14" s="6" customFormat="1" ht="15">
      <c r="A892" s="61"/>
      <c r="B892" s="61" t="s">
        <v>301</v>
      </c>
      <c r="C892" s="62"/>
      <c r="D892" s="64"/>
      <c r="E892" s="238">
        <f t="shared" si="218"/>
        <v>3179</v>
      </c>
      <c r="F892" s="242">
        <f t="shared" ref="F892:M892" si="222">F893</f>
        <v>0</v>
      </c>
      <c r="G892" s="242">
        <f t="shared" si="222"/>
        <v>904</v>
      </c>
      <c r="H892" s="242">
        <f t="shared" si="222"/>
        <v>878</v>
      </c>
      <c r="I892" s="242">
        <f t="shared" si="222"/>
        <v>876</v>
      </c>
      <c r="J892" s="255">
        <f t="shared" si="222"/>
        <v>521</v>
      </c>
      <c r="K892" s="160">
        <f t="shared" si="222"/>
        <v>3509</v>
      </c>
      <c r="L892" s="160">
        <f t="shared" si="222"/>
        <v>3509</v>
      </c>
      <c r="M892" s="160">
        <f t="shared" si="222"/>
        <v>3509</v>
      </c>
    </row>
    <row r="893" spans="1:14" s="2" customFormat="1" ht="13.5">
      <c r="A893" s="65"/>
      <c r="B893" s="66" t="s">
        <v>739</v>
      </c>
      <c r="C893" s="67"/>
      <c r="D893" s="68" t="s">
        <v>329</v>
      </c>
      <c r="E893" s="231">
        <f t="shared" si="218"/>
        <v>3179</v>
      </c>
      <c r="F893" s="232"/>
      <c r="G893" s="232">
        <f t="shared" ref="G893:M893" si="223">G894+G895+G896+G901+G905+G907+G919+G925+G932</f>
        <v>904</v>
      </c>
      <c r="H893" s="232">
        <f t="shared" si="223"/>
        <v>878</v>
      </c>
      <c r="I893" s="232">
        <f t="shared" si="223"/>
        <v>876</v>
      </c>
      <c r="J893" s="243">
        <f t="shared" si="223"/>
        <v>521</v>
      </c>
      <c r="K893" s="161">
        <f t="shared" si="223"/>
        <v>3509</v>
      </c>
      <c r="L893" s="161">
        <f t="shared" si="223"/>
        <v>3509</v>
      </c>
      <c r="M893" s="161">
        <f t="shared" si="223"/>
        <v>3509</v>
      </c>
    </row>
    <row r="894" spans="1:14" s="2" customFormat="1" ht="13.5">
      <c r="A894" s="65"/>
      <c r="B894" s="66"/>
      <c r="C894" s="69" t="s">
        <v>330</v>
      </c>
      <c r="D894" s="70" t="s">
        <v>304</v>
      </c>
      <c r="E894" s="231">
        <f t="shared" si="218"/>
        <v>2770</v>
      </c>
      <c r="F894" s="232"/>
      <c r="G894" s="232">
        <v>800</v>
      </c>
      <c r="H894" s="232">
        <v>775</v>
      </c>
      <c r="I894" s="232">
        <v>775</v>
      </c>
      <c r="J894" s="244">
        <f>750-330</f>
        <v>420</v>
      </c>
      <c r="K894" s="73">
        <v>3100</v>
      </c>
      <c r="L894" s="74">
        <v>3100</v>
      </c>
      <c r="M894" s="74">
        <v>3100</v>
      </c>
    </row>
    <row r="895" spans="1:14" s="2" customFormat="1">
      <c r="A895" s="65"/>
      <c r="B895" s="71"/>
      <c r="C895" s="357" t="s">
        <v>331</v>
      </c>
      <c r="D895" s="72" t="s">
        <v>306</v>
      </c>
      <c r="E895" s="231">
        <f t="shared" si="218"/>
        <v>404</v>
      </c>
      <c r="F895" s="232"/>
      <c r="G895" s="232">
        <v>101</v>
      </c>
      <c r="H895" s="232">
        <v>101</v>
      </c>
      <c r="I895" s="232">
        <v>101</v>
      </c>
      <c r="J895" s="244">
        <v>101</v>
      </c>
      <c r="K895" s="73">
        <v>404</v>
      </c>
      <c r="L895" s="74">
        <v>404</v>
      </c>
      <c r="M895" s="74">
        <v>404</v>
      </c>
    </row>
    <row r="896" spans="1:14" s="2" customFormat="1" hidden="1">
      <c r="A896" s="65"/>
      <c r="B896" s="75" t="s">
        <v>332</v>
      </c>
      <c r="C896" s="69"/>
      <c r="D896" s="72" t="s">
        <v>333</v>
      </c>
      <c r="E896" s="231">
        <f t="shared" si="218"/>
        <v>0</v>
      </c>
      <c r="F896" s="232">
        <f t="shared" ref="F896:M896" si="224">F897+F898+F899</f>
        <v>0</v>
      </c>
      <c r="G896" s="232">
        <f t="shared" si="224"/>
        <v>0</v>
      </c>
      <c r="H896" s="232">
        <f t="shared" si="224"/>
        <v>0</v>
      </c>
      <c r="I896" s="232">
        <f t="shared" si="224"/>
        <v>0</v>
      </c>
      <c r="J896" s="243">
        <f t="shared" si="224"/>
        <v>0</v>
      </c>
      <c r="K896" s="161">
        <f t="shared" si="224"/>
        <v>0</v>
      </c>
      <c r="L896" s="161">
        <f t="shared" si="224"/>
        <v>0</v>
      </c>
      <c r="M896" s="161">
        <f t="shared" si="224"/>
        <v>0</v>
      </c>
    </row>
    <row r="897" spans="1:13" s="2" customFormat="1" hidden="1">
      <c r="A897" s="65"/>
      <c r="B897" s="76" t="s">
        <v>334</v>
      </c>
      <c r="C897" s="69"/>
      <c r="D897" s="72" t="s">
        <v>335</v>
      </c>
      <c r="E897" s="231">
        <f t="shared" si="218"/>
        <v>0</v>
      </c>
      <c r="F897" s="232"/>
      <c r="G897" s="232"/>
      <c r="H897" s="232"/>
      <c r="I897" s="232"/>
      <c r="J897" s="244"/>
      <c r="K897" s="73"/>
      <c r="L897" s="74"/>
      <c r="M897" s="74"/>
    </row>
    <row r="898" spans="1:13" s="2" customFormat="1" hidden="1">
      <c r="A898" s="65"/>
      <c r="B898" s="77" t="s">
        <v>336</v>
      </c>
      <c r="C898" s="77"/>
      <c r="D898" s="78" t="s">
        <v>337</v>
      </c>
      <c r="E898" s="231">
        <f t="shared" si="218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 t="s">
        <v>338</v>
      </c>
      <c r="C899" s="79"/>
      <c r="D899" s="72" t="s">
        <v>339</v>
      </c>
      <c r="E899" s="231">
        <f t="shared" si="218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idden="1">
      <c r="A900" s="65"/>
      <c r="B900" s="76"/>
      <c r="C900" s="79"/>
      <c r="D900" s="72"/>
      <c r="E900" s="231">
        <f t="shared" si="218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76" t="s">
        <v>340</v>
      </c>
      <c r="C901" s="79"/>
      <c r="D901" s="72" t="s">
        <v>341</v>
      </c>
      <c r="E901" s="231">
        <f t="shared" si="218"/>
        <v>0</v>
      </c>
      <c r="F901" s="232">
        <f t="shared" ref="F901:M901" si="225">F902+F903+F904</f>
        <v>0</v>
      </c>
      <c r="G901" s="232">
        <f t="shared" si="225"/>
        <v>0</v>
      </c>
      <c r="H901" s="232">
        <f t="shared" si="225"/>
        <v>0</v>
      </c>
      <c r="I901" s="232">
        <f t="shared" si="225"/>
        <v>0</v>
      </c>
      <c r="J901" s="243">
        <f t="shared" si="225"/>
        <v>0</v>
      </c>
      <c r="K901" s="161">
        <f t="shared" si="225"/>
        <v>0</v>
      </c>
      <c r="L901" s="161">
        <f t="shared" si="225"/>
        <v>0</v>
      </c>
      <c r="M901" s="161">
        <f t="shared" si="225"/>
        <v>0</v>
      </c>
    </row>
    <row r="902" spans="1:13" s="2" customFormat="1" ht="25.5" hidden="1">
      <c r="A902" s="65"/>
      <c r="B902" s="76"/>
      <c r="C902" s="79" t="s">
        <v>342</v>
      </c>
      <c r="D902" s="72" t="s">
        <v>343</v>
      </c>
      <c r="E902" s="231">
        <f t="shared" si="218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idden="1">
      <c r="A903" s="65"/>
      <c r="B903" s="76"/>
      <c r="C903" s="80" t="s">
        <v>344</v>
      </c>
      <c r="D903" s="81" t="s">
        <v>345</v>
      </c>
      <c r="E903" s="231">
        <f t="shared" si="218"/>
        <v>0</v>
      </c>
      <c r="F903" s="232"/>
      <c r="G903" s="232"/>
      <c r="H903" s="232"/>
      <c r="I903" s="232"/>
      <c r="J903" s="244"/>
      <c r="K903" s="73"/>
      <c r="L903" s="74"/>
      <c r="M903" s="74"/>
    </row>
    <row r="904" spans="1:13" s="2" customFormat="1" ht="13.5" hidden="1">
      <c r="A904" s="65"/>
      <c r="B904" s="67"/>
      <c r="C904" s="69" t="s">
        <v>346</v>
      </c>
      <c r="D904" s="68" t="s">
        <v>347</v>
      </c>
      <c r="E904" s="231">
        <f t="shared" si="218"/>
        <v>0</v>
      </c>
      <c r="F904" s="232"/>
      <c r="G904" s="232"/>
      <c r="H904" s="232"/>
      <c r="I904" s="232"/>
      <c r="J904" s="244"/>
      <c r="K904" s="73"/>
      <c r="L904" s="74"/>
      <c r="M904" s="74"/>
    </row>
    <row r="905" spans="1:13" s="2" customFormat="1" hidden="1">
      <c r="A905" s="65"/>
      <c r="B905" s="69" t="s">
        <v>348</v>
      </c>
      <c r="C905" s="82"/>
      <c r="D905" s="44" t="s">
        <v>349</v>
      </c>
      <c r="E905" s="231">
        <f t="shared" si="218"/>
        <v>0</v>
      </c>
      <c r="F905" s="232">
        <f t="shared" ref="F905:M905" si="226">F906</f>
        <v>0</v>
      </c>
      <c r="G905" s="232">
        <f t="shared" si="226"/>
        <v>0</v>
      </c>
      <c r="H905" s="232">
        <f t="shared" si="226"/>
        <v>0</v>
      </c>
      <c r="I905" s="232">
        <f t="shared" si="226"/>
        <v>0</v>
      </c>
      <c r="J905" s="243">
        <f t="shared" si="226"/>
        <v>0</v>
      </c>
      <c r="K905" s="161">
        <f t="shared" si="226"/>
        <v>0</v>
      </c>
      <c r="L905" s="161">
        <f t="shared" si="226"/>
        <v>0</v>
      </c>
      <c r="M905" s="161">
        <f t="shared" si="226"/>
        <v>0</v>
      </c>
    </row>
    <row r="906" spans="1:13" s="2" customFormat="1" hidden="1">
      <c r="A906" s="65"/>
      <c r="B906" s="76" t="s">
        <v>350</v>
      </c>
      <c r="C906" s="83"/>
      <c r="D906" s="44" t="s">
        <v>351</v>
      </c>
      <c r="E906" s="231">
        <f t="shared" si="218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t="14.25" hidden="1" customHeight="1">
      <c r="A907" s="65"/>
      <c r="B907" s="76"/>
      <c r="C907" s="79" t="s">
        <v>352</v>
      </c>
      <c r="D907" s="44" t="s">
        <v>353</v>
      </c>
      <c r="E907" s="231">
        <f t="shared" si="218"/>
        <v>0</v>
      </c>
      <c r="F907" s="232">
        <f t="shared" ref="F907:M907" si="227">F908</f>
        <v>0</v>
      </c>
      <c r="G907" s="232">
        <f t="shared" si="227"/>
        <v>0</v>
      </c>
      <c r="H907" s="232">
        <f t="shared" si="227"/>
        <v>0</v>
      </c>
      <c r="I907" s="232">
        <f t="shared" si="227"/>
        <v>0</v>
      </c>
      <c r="J907" s="243">
        <f t="shared" si="227"/>
        <v>0</v>
      </c>
      <c r="K907" s="161">
        <f t="shared" si="227"/>
        <v>0</v>
      </c>
      <c r="L907" s="161">
        <f t="shared" si="227"/>
        <v>0</v>
      </c>
      <c r="M907" s="161">
        <f t="shared" si="227"/>
        <v>0</v>
      </c>
    </row>
    <row r="908" spans="1:13" s="2" customFormat="1" ht="46.5" hidden="1" customHeight="1">
      <c r="A908" s="65"/>
      <c r="B908" s="592" t="s">
        <v>354</v>
      </c>
      <c r="C908" s="593"/>
      <c r="D908" s="78" t="s">
        <v>355</v>
      </c>
      <c r="E908" s="231">
        <f t="shared" si="218"/>
        <v>0</v>
      </c>
      <c r="F908" s="232">
        <f>F909+F910+F911+F912+F913+F914+F915+F916+F917+F918</f>
        <v>0</v>
      </c>
      <c r="G908" s="232">
        <f>G909+G910+G911+G912+G913+G914+G915+G916+G917+G918</f>
        <v>0</v>
      </c>
      <c r="H908" s="232">
        <f>H909+H910+H911+H912+H913+H914+H915+H916+H917+H918</f>
        <v>0</v>
      </c>
      <c r="I908" s="232">
        <f>I909+I910+I911+I912+I913+I914+I915+I916+I917+I918</f>
        <v>0</v>
      </c>
      <c r="J908" s="243">
        <f>J909+J910+J911+J912+J913+J914+J915+J916+J917+J918</f>
        <v>0</v>
      </c>
      <c r="K908" s="161"/>
      <c r="L908" s="74"/>
      <c r="M908" s="74"/>
    </row>
    <row r="909" spans="1:13" s="2" customFormat="1" hidden="1">
      <c r="A909" s="65"/>
      <c r="B909" s="76"/>
      <c r="C909" s="80" t="s">
        <v>356</v>
      </c>
      <c r="D909" s="78" t="s">
        <v>357</v>
      </c>
      <c r="E909" s="231">
        <f t="shared" si="218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13.5" hidden="1">
      <c r="A910" s="65"/>
      <c r="B910" s="84"/>
      <c r="C910" s="85" t="s">
        <v>358</v>
      </c>
      <c r="D910" s="68" t="s">
        <v>359</v>
      </c>
      <c r="E910" s="231">
        <f t="shared" si="218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idden="1">
      <c r="A911" s="65"/>
      <c r="B911" s="355"/>
      <c r="C911" s="46" t="s">
        <v>360</v>
      </c>
      <c r="D911" s="78" t="s">
        <v>361</v>
      </c>
      <c r="E911" s="231">
        <f t="shared" si="218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idden="1">
      <c r="A912" s="65"/>
      <c r="B912" s="76"/>
      <c r="C912" s="69" t="s">
        <v>362</v>
      </c>
      <c r="D912" s="72" t="s">
        <v>363</v>
      </c>
      <c r="E912" s="231">
        <f t="shared" si="218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idden="1">
      <c r="A913" s="65"/>
      <c r="B913" s="76"/>
      <c r="C913" s="80" t="s">
        <v>364</v>
      </c>
      <c r="D913" s="72" t="s">
        <v>365</v>
      </c>
      <c r="E913" s="231">
        <f t="shared" si="218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51" hidden="1">
      <c r="A914" s="65"/>
      <c r="B914" s="76"/>
      <c r="C914" s="79" t="s">
        <v>366</v>
      </c>
      <c r="D914" s="72" t="s">
        <v>367</v>
      </c>
      <c r="E914" s="231">
        <f t="shared" si="218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t="38.25" hidden="1">
      <c r="A915" s="65"/>
      <c r="B915" s="76"/>
      <c r="C915" s="79" t="s">
        <v>368</v>
      </c>
      <c r="D915" s="72" t="s">
        <v>369</v>
      </c>
      <c r="E915" s="231">
        <f t="shared" si="218"/>
        <v>0</v>
      </c>
      <c r="F915" s="232"/>
      <c r="G915" s="232"/>
      <c r="H915" s="232"/>
      <c r="I915" s="232"/>
      <c r="J915" s="244"/>
      <c r="K915" s="73"/>
      <c r="L915" s="74"/>
      <c r="M915" s="74"/>
    </row>
    <row r="916" spans="1:13" s="2" customFormat="1" ht="38.25" hidden="1">
      <c r="A916" s="65"/>
      <c r="B916" s="80"/>
      <c r="C916" s="79" t="s">
        <v>370</v>
      </c>
      <c r="D916" s="72" t="s">
        <v>371</v>
      </c>
      <c r="E916" s="231">
        <f t="shared" si="218"/>
        <v>0</v>
      </c>
      <c r="F916" s="232"/>
      <c r="G916" s="232"/>
      <c r="H916" s="232"/>
      <c r="I916" s="232"/>
      <c r="J916" s="244"/>
      <c r="K916" s="73"/>
      <c r="L916" s="74"/>
      <c r="M916" s="74"/>
    </row>
    <row r="917" spans="1:13" s="2" customFormat="1" ht="38.25" hidden="1">
      <c r="A917" s="65"/>
      <c r="B917" s="80"/>
      <c r="C917" s="79" t="s">
        <v>372</v>
      </c>
      <c r="D917" s="72" t="s">
        <v>373</v>
      </c>
      <c r="E917" s="231">
        <f t="shared" si="218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t="25.5" hidden="1">
      <c r="A918" s="65"/>
      <c r="B918" s="80"/>
      <c r="C918" s="79" t="s">
        <v>374</v>
      </c>
      <c r="D918" s="72" t="s">
        <v>375</v>
      </c>
      <c r="E918" s="231">
        <f t="shared" si="218"/>
        <v>0</v>
      </c>
      <c r="F918" s="232"/>
      <c r="G918" s="232"/>
      <c r="H918" s="232"/>
      <c r="I918" s="232"/>
      <c r="J918" s="244"/>
      <c r="K918" s="73"/>
      <c r="L918" s="74"/>
      <c r="M918" s="74"/>
    </row>
    <row r="919" spans="1:13" s="2" customFormat="1" hidden="1">
      <c r="A919" s="65"/>
      <c r="B919" s="80"/>
      <c r="C919" s="80" t="s">
        <v>376</v>
      </c>
      <c r="D919" s="72" t="s">
        <v>377</v>
      </c>
      <c r="E919" s="231">
        <f t="shared" si="218"/>
        <v>0</v>
      </c>
      <c r="F919" s="232">
        <f t="shared" ref="F919:M919" si="228">F920+F922</f>
        <v>0</v>
      </c>
      <c r="G919" s="232">
        <f t="shared" si="228"/>
        <v>0</v>
      </c>
      <c r="H919" s="232">
        <f t="shared" si="228"/>
        <v>0</v>
      </c>
      <c r="I919" s="232">
        <f t="shared" si="228"/>
        <v>0</v>
      </c>
      <c r="J919" s="243">
        <f t="shared" si="228"/>
        <v>0</v>
      </c>
      <c r="K919" s="161">
        <f t="shared" si="228"/>
        <v>0</v>
      </c>
      <c r="L919" s="161">
        <f t="shared" si="228"/>
        <v>0</v>
      </c>
      <c r="M919" s="161">
        <f t="shared" si="228"/>
        <v>0</v>
      </c>
    </row>
    <row r="920" spans="1:13" s="2" customFormat="1" ht="1.5" hidden="1" customHeight="1">
      <c r="A920" s="65"/>
      <c r="B920" s="80" t="s">
        <v>378</v>
      </c>
      <c r="C920" s="79" t="s">
        <v>379</v>
      </c>
      <c r="D920" s="72" t="s">
        <v>380</v>
      </c>
      <c r="E920" s="231">
        <f t="shared" si="218"/>
        <v>0</v>
      </c>
      <c r="F920" s="232">
        <f>F921</f>
        <v>0</v>
      </c>
      <c r="G920" s="232">
        <f>G921</f>
        <v>0</v>
      </c>
      <c r="H920" s="232">
        <f>H921</f>
        <v>0</v>
      </c>
      <c r="I920" s="232">
        <f>I921</f>
        <v>0</v>
      </c>
      <c r="J920" s="243">
        <f>J921</f>
        <v>0</v>
      </c>
      <c r="K920" s="161"/>
      <c r="L920" s="74"/>
      <c r="M920" s="74"/>
    </row>
    <row r="921" spans="1:13" s="2" customFormat="1" hidden="1">
      <c r="A921" s="65"/>
      <c r="B921" s="80"/>
      <c r="C921" s="80" t="s">
        <v>381</v>
      </c>
      <c r="D921" s="72" t="s">
        <v>382</v>
      </c>
      <c r="E921" s="231">
        <f t="shared" si="218"/>
        <v>0</v>
      </c>
      <c r="F921" s="232"/>
      <c r="G921" s="232"/>
      <c r="H921" s="232"/>
      <c r="I921" s="232"/>
      <c r="J921" s="244"/>
      <c r="K921" s="73"/>
      <c r="L921" s="74"/>
      <c r="M921" s="74"/>
    </row>
    <row r="922" spans="1:13" s="2" customFormat="1" hidden="1">
      <c r="A922" s="65"/>
      <c r="B922" s="88" t="s">
        <v>383</v>
      </c>
      <c r="C922" s="89"/>
      <c r="D922" s="70" t="s">
        <v>384</v>
      </c>
      <c r="E922" s="231">
        <f t="shared" si="218"/>
        <v>0</v>
      </c>
      <c r="F922" s="232">
        <f>F923+F924</f>
        <v>0</v>
      </c>
      <c r="G922" s="232">
        <f>G923+G924</f>
        <v>0</v>
      </c>
      <c r="H922" s="232">
        <f>H923+H924</f>
        <v>0</v>
      </c>
      <c r="I922" s="232">
        <f>I923+I924</f>
        <v>0</v>
      </c>
      <c r="J922" s="243">
        <f>J923+J924</f>
        <v>0</v>
      </c>
      <c r="K922" s="161"/>
      <c r="L922" s="74"/>
      <c r="M922" s="74"/>
    </row>
    <row r="923" spans="1:13" s="2" customFormat="1" ht="25.5" hidden="1">
      <c r="A923" s="65"/>
      <c r="B923" s="88"/>
      <c r="C923" s="89" t="s">
        <v>385</v>
      </c>
      <c r="D923" s="70" t="s">
        <v>386</v>
      </c>
      <c r="E923" s="231">
        <f t="shared" si="218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t="13.5" hidden="1">
      <c r="A924" s="65"/>
      <c r="B924" s="67"/>
      <c r="C924" s="67" t="s">
        <v>387</v>
      </c>
      <c r="D924" s="68" t="s">
        <v>388</v>
      </c>
      <c r="E924" s="231">
        <f t="shared" si="218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69" t="s">
        <v>389</v>
      </c>
      <c r="C925" s="76"/>
      <c r="D925" s="78" t="s">
        <v>390</v>
      </c>
      <c r="E925" s="231">
        <f t="shared" si="218"/>
        <v>0</v>
      </c>
      <c r="F925" s="232">
        <f t="shared" ref="F925:M925" si="229">F926</f>
        <v>0</v>
      </c>
      <c r="G925" s="232">
        <f t="shared" si="229"/>
        <v>0</v>
      </c>
      <c r="H925" s="232">
        <f t="shared" si="229"/>
        <v>0</v>
      </c>
      <c r="I925" s="232">
        <f t="shared" si="229"/>
        <v>0</v>
      </c>
      <c r="J925" s="243">
        <f t="shared" si="229"/>
        <v>0</v>
      </c>
      <c r="K925" s="161">
        <f t="shared" si="229"/>
        <v>0</v>
      </c>
      <c r="L925" s="161">
        <f t="shared" si="229"/>
        <v>0</v>
      </c>
      <c r="M925" s="161">
        <f t="shared" si="229"/>
        <v>0</v>
      </c>
    </row>
    <row r="926" spans="1:13" s="2" customFormat="1" ht="0.75" hidden="1" customHeight="1">
      <c r="A926" s="65"/>
      <c r="B926" s="90" t="s">
        <v>391</v>
      </c>
      <c r="C926" s="69"/>
      <c r="D926" s="72" t="s">
        <v>392</v>
      </c>
      <c r="E926" s="231">
        <f t="shared" si="218"/>
        <v>0</v>
      </c>
      <c r="F926" s="232">
        <f>F927+F928+F929+F930</f>
        <v>0</v>
      </c>
      <c r="G926" s="232">
        <f>G927+G928+G929+G930</f>
        <v>0</v>
      </c>
      <c r="H926" s="232">
        <f>H927+H928+H929+H930</f>
        <v>0</v>
      </c>
      <c r="I926" s="232">
        <f>I927+I928+I929+I930</f>
        <v>0</v>
      </c>
      <c r="J926" s="243">
        <f>J927+J928+J929+J930</f>
        <v>0</v>
      </c>
      <c r="K926" s="161"/>
      <c r="L926" s="74"/>
      <c r="M926" s="74"/>
    </row>
    <row r="927" spans="1:13" s="2" customFormat="1" hidden="1">
      <c r="A927" s="65"/>
      <c r="B927" s="90"/>
      <c r="C927" s="69" t="s">
        <v>393</v>
      </c>
      <c r="D927" s="72" t="s">
        <v>394</v>
      </c>
      <c r="E927" s="231">
        <f t="shared" si="218"/>
        <v>0</v>
      </c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idden="1">
      <c r="A928" s="65"/>
      <c r="B928" s="76"/>
      <c r="C928" s="80" t="s">
        <v>395</v>
      </c>
      <c r="D928" s="78" t="s">
        <v>396</v>
      </c>
      <c r="E928" s="231">
        <f t="shared" si="218"/>
        <v>0</v>
      </c>
      <c r="F928" s="232"/>
      <c r="G928" s="232"/>
      <c r="H928" s="232"/>
      <c r="I928" s="232"/>
      <c r="J928" s="244"/>
      <c r="K928" s="73"/>
      <c r="L928" s="74"/>
      <c r="M928" s="74"/>
    </row>
    <row r="929" spans="1:13" s="2" customFormat="1" hidden="1">
      <c r="A929" s="65"/>
      <c r="B929" s="91"/>
      <c r="C929" s="80" t="s">
        <v>397</v>
      </c>
      <c r="D929" s="78" t="s">
        <v>398</v>
      </c>
      <c r="E929" s="231">
        <f t="shared" si="21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 hidden="1">
      <c r="A930" s="65"/>
      <c r="B930" s="76"/>
      <c r="C930" s="92" t="s">
        <v>399</v>
      </c>
      <c r="D930" s="72" t="s">
        <v>400</v>
      </c>
      <c r="E930" s="231">
        <f t="shared" si="21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75"/>
      <c r="C931" s="92"/>
      <c r="D931" s="72"/>
      <c r="E931" s="231"/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 ht="20.25" customHeight="1">
      <c r="A932" s="65"/>
      <c r="B932" s="71" t="s">
        <v>401</v>
      </c>
      <c r="C932" s="92"/>
      <c r="D932" s="72" t="s">
        <v>309</v>
      </c>
      <c r="E932" s="231">
        <f t="shared" ref="E932:E945" si="230">G932+H932+I932+J932</f>
        <v>5</v>
      </c>
      <c r="F932" s="232"/>
      <c r="G932" s="232">
        <f>G938</f>
        <v>3</v>
      </c>
      <c r="H932" s="232">
        <f t="shared" ref="H932:M932" si="231">H938</f>
        <v>2</v>
      </c>
      <c r="I932" s="232">
        <f t="shared" si="231"/>
        <v>0</v>
      </c>
      <c r="J932" s="232">
        <f t="shared" si="231"/>
        <v>0</v>
      </c>
      <c r="K932" s="244">
        <f t="shared" si="231"/>
        <v>5</v>
      </c>
      <c r="L932" s="244">
        <f t="shared" si="231"/>
        <v>5</v>
      </c>
      <c r="M932" s="244">
        <f t="shared" si="231"/>
        <v>5</v>
      </c>
    </row>
    <row r="933" spans="1:13" s="2" customFormat="1">
      <c r="A933" s="65"/>
      <c r="B933" s="71" t="s">
        <v>402</v>
      </c>
      <c r="C933" s="92"/>
      <c r="D933" s="72" t="s">
        <v>403</v>
      </c>
      <c r="E933" s="231">
        <f t="shared" si="230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71" t="s">
        <v>404</v>
      </c>
      <c r="C934" s="92"/>
      <c r="D934" s="93" t="s">
        <v>405</v>
      </c>
      <c r="E934" s="231">
        <f t="shared" si="230"/>
        <v>0</v>
      </c>
      <c r="F934" s="232"/>
      <c r="G934" s="232"/>
      <c r="H934" s="232"/>
      <c r="I934" s="232"/>
      <c r="J934" s="244"/>
      <c r="K934" s="73"/>
      <c r="L934" s="74"/>
      <c r="M934" s="74"/>
    </row>
    <row r="935" spans="1:13" s="2" customFormat="1">
      <c r="A935" s="65"/>
      <c r="B935" s="101" t="s">
        <v>406</v>
      </c>
      <c r="C935" s="162"/>
      <c r="D935" s="70" t="s">
        <v>407</v>
      </c>
      <c r="E935" s="231">
        <f t="shared" si="230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69" t="s">
        <v>408</v>
      </c>
      <c r="C936" s="80"/>
      <c r="D936" s="72" t="s">
        <v>409</v>
      </c>
      <c r="E936" s="231">
        <f t="shared" si="230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410</v>
      </c>
      <c r="C937" s="80"/>
      <c r="D937" s="72" t="s">
        <v>411</v>
      </c>
      <c r="E937" s="231">
        <f t="shared" si="230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81" t="s">
        <v>412</v>
      </c>
      <c r="C938" s="163"/>
      <c r="D938" s="72" t="s">
        <v>413</v>
      </c>
      <c r="E938" s="231">
        <f t="shared" si="230"/>
        <v>5</v>
      </c>
      <c r="F938" s="232"/>
      <c r="G938" s="232">
        <v>3</v>
      </c>
      <c r="H938" s="232">
        <v>2</v>
      </c>
      <c r="I938" s="232"/>
      <c r="J938" s="244"/>
      <c r="K938" s="73">
        <v>5</v>
      </c>
      <c r="L938" s="74">
        <v>5</v>
      </c>
      <c r="M938" s="74">
        <v>5</v>
      </c>
    </row>
    <row r="939" spans="1:13" s="2" customFormat="1">
      <c r="A939" s="65"/>
      <c r="B939" s="81" t="s">
        <v>414</v>
      </c>
      <c r="C939" s="163"/>
      <c r="D939" s="72" t="s">
        <v>415</v>
      </c>
      <c r="E939" s="231">
        <f t="shared" si="230"/>
        <v>0</v>
      </c>
      <c r="F939" s="232"/>
      <c r="G939" s="232"/>
      <c r="H939" s="232"/>
      <c r="I939" s="232"/>
      <c r="J939" s="244"/>
      <c r="K939" s="73"/>
      <c r="L939" s="74"/>
      <c r="M939" s="74"/>
    </row>
    <row r="940" spans="1:13" s="2" customFormat="1">
      <c r="A940" s="65"/>
      <c r="B940" s="80" t="s">
        <v>416</v>
      </c>
      <c r="C940" s="80"/>
      <c r="D940" s="72" t="s">
        <v>417</v>
      </c>
      <c r="E940" s="231">
        <f t="shared" si="230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80" t="s">
        <v>418</v>
      </c>
      <c r="C941" s="80"/>
      <c r="D941" s="72" t="s">
        <v>419</v>
      </c>
      <c r="E941" s="231">
        <f t="shared" si="230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>
      <c r="A942" s="65"/>
      <c r="B942" s="77" t="s">
        <v>420</v>
      </c>
      <c r="C942" s="77"/>
      <c r="D942" s="78" t="s">
        <v>421</v>
      </c>
      <c r="E942" s="231">
        <f t="shared" si="230"/>
        <v>0</v>
      </c>
      <c r="F942" s="232">
        <f>F943+F947</f>
        <v>0</v>
      </c>
      <c r="G942" s="232">
        <f>G943+G947</f>
        <v>0</v>
      </c>
      <c r="H942" s="232">
        <f>H943+H947</f>
        <v>0</v>
      </c>
      <c r="I942" s="232">
        <f>I943+I947</f>
        <v>0</v>
      </c>
      <c r="J942" s="243">
        <f>J943+J947</f>
        <v>0</v>
      </c>
      <c r="K942" s="161"/>
      <c r="L942" s="74"/>
      <c r="M942" s="74"/>
    </row>
    <row r="943" spans="1:13" s="2" customFormat="1">
      <c r="A943" s="65"/>
      <c r="B943" s="80" t="s">
        <v>422</v>
      </c>
      <c r="C943" s="77"/>
      <c r="D943" s="78" t="s">
        <v>423</v>
      </c>
      <c r="E943" s="231">
        <f t="shared" si="230"/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 ht="38.25">
      <c r="A944" s="65"/>
      <c r="B944" s="90"/>
      <c r="C944" s="89" t="s">
        <v>424</v>
      </c>
      <c r="D944" s="78" t="s">
        <v>425</v>
      </c>
      <c r="E944" s="231">
        <f t="shared" si="230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97" t="s">
        <v>426</v>
      </c>
      <c r="C945" s="98"/>
      <c r="D945" s="72" t="s">
        <v>427</v>
      </c>
      <c r="E945" s="231">
        <f t="shared" si="230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 ht="13.5">
      <c r="A946" s="65"/>
      <c r="B946" s="99"/>
      <c r="C946" s="67"/>
      <c r="D946" s="68"/>
      <c r="E946" s="231"/>
      <c r="F946" s="232"/>
      <c r="G946" s="232"/>
      <c r="H946" s="232"/>
      <c r="I946" s="232"/>
      <c r="J946" s="244"/>
      <c r="K946" s="73"/>
      <c r="L946" s="74"/>
      <c r="M946" s="74"/>
    </row>
    <row r="947" spans="1:16" s="2" customFormat="1">
      <c r="A947" s="65"/>
      <c r="B947" s="72" t="s">
        <v>428</v>
      </c>
      <c r="C947" s="100"/>
      <c r="D947" s="78" t="s">
        <v>429</v>
      </c>
      <c r="E947" s="231">
        <f t="shared" ref="E947:E1028" si="233">G947+H947+I947+J947</f>
        <v>0</v>
      </c>
      <c r="F947" s="232">
        <f t="shared" ref="F947:M947" si="234">F948+F949</f>
        <v>0</v>
      </c>
      <c r="G947" s="232">
        <f t="shared" si="234"/>
        <v>0</v>
      </c>
      <c r="H947" s="232">
        <f t="shared" si="234"/>
        <v>0</v>
      </c>
      <c r="I947" s="232">
        <f t="shared" si="234"/>
        <v>0</v>
      </c>
      <c r="J947" s="243">
        <f t="shared" si="234"/>
        <v>0</v>
      </c>
      <c r="K947" s="161">
        <f t="shared" si="234"/>
        <v>0</v>
      </c>
      <c r="L947" s="161">
        <f t="shared" si="234"/>
        <v>0</v>
      </c>
      <c r="M947" s="161">
        <f t="shared" si="234"/>
        <v>0</v>
      </c>
    </row>
    <row r="948" spans="1:16" s="2" customFormat="1">
      <c r="A948" s="65"/>
      <c r="B948" s="77" t="s">
        <v>430</v>
      </c>
      <c r="C948" s="77"/>
      <c r="D948" s="78" t="s">
        <v>431</v>
      </c>
      <c r="E948" s="231">
        <f t="shared" si="233"/>
        <v>0</v>
      </c>
      <c r="F948" s="232"/>
      <c r="G948" s="232"/>
      <c r="H948" s="232"/>
      <c r="I948" s="232"/>
      <c r="J948" s="244"/>
      <c r="K948" s="73"/>
      <c r="L948" s="74"/>
      <c r="M948" s="74"/>
    </row>
    <row r="949" spans="1:16" s="2" customFormat="1">
      <c r="A949" s="65"/>
      <c r="B949" s="76" t="s">
        <v>432</v>
      </c>
      <c r="C949" s="79"/>
      <c r="D949" s="72" t="s">
        <v>433</v>
      </c>
      <c r="E949" s="231">
        <f t="shared" si="233"/>
        <v>0</v>
      </c>
      <c r="F949" s="232"/>
      <c r="G949" s="232"/>
      <c r="H949" s="232"/>
      <c r="I949" s="232"/>
      <c r="J949" s="244"/>
      <c r="K949" s="73"/>
      <c r="L949" s="74"/>
      <c r="M949" s="74"/>
    </row>
    <row r="950" spans="1:16" s="2" customFormat="1">
      <c r="A950" s="65"/>
      <c r="B950" s="69" t="s">
        <v>434</v>
      </c>
      <c r="C950" s="80"/>
      <c r="D950" s="72" t="s">
        <v>435</v>
      </c>
      <c r="E950" s="231">
        <f t="shared" si="233"/>
        <v>0</v>
      </c>
      <c r="F950" s="232">
        <f t="shared" ref="F950:M950" si="235">F951</f>
        <v>0</v>
      </c>
      <c r="G950" s="232">
        <f t="shared" si="235"/>
        <v>0</v>
      </c>
      <c r="H950" s="232">
        <f t="shared" si="235"/>
        <v>0</v>
      </c>
      <c r="I950" s="232">
        <f t="shared" si="235"/>
        <v>0</v>
      </c>
      <c r="J950" s="243">
        <f t="shared" si="235"/>
        <v>0</v>
      </c>
      <c r="K950" s="161">
        <f t="shared" si="235"/>
        <v>0</v>
      </c>
      <c r="L950" s="161">
        <f t="shared" si="235"/>
        <v>0</v>
      </c>
      <c r="M950" s="161">
        <f t="shared" si="235"/>
        <v>0</v>
      </c>
    </row>
    <row r="951" spans="1:16" s="2" customFormat="1">
      <c r="A951" s="65"/>
      <c r="B951" s="76" t="s">
        <v>436</v>
      </c>
      <c r="C951" s="80"/>
      <c r="D951" s="72" t="s">
        <v>437</v>
      </c>
      <c r="E951" s="231">
        <f t="shared" si="233"/>
        <v>0</v>
      </c>
      <c r="F951" s="232"/>
      <c r="G951" s="232"/>
      <c r="H951" s="232"/>
      <c r="I951" s="232"/>
      <c r="J951" s="244"/>
      <c r="K951" s="73"/>
      <c r="L951" s="74"/>
      <c r="M951" s="74"/>
    </row>
    <row r="952" spans="1:16">
      <c r="A952" s="125" t="s">
        <v>529</v>
      </c>
      <c r="B952" s="125"/>
      <c r="C952" s="125"/>
      <c r="D952" s="126"/>
      <c r="E952" s="231">
        <f t="shared" si="233"/>
        <v>3179</v>
      </c>
      <c r="F952" s="247"/>
      <c r="G952" s="247">
        <f t="shared" ref="G952:M952" si="236">G953</f>
        <v>904</v>
      </c>
      <c r="H952" s="247">
        <f t="shared" si="236"/>
        <v>878</v>
      </c>
      <c r="I952" s="247">
        <f t="shared" si="236"/>
        <v>876</v>
      </c>
      <c r="J952" s="244">
        <f t="shared" si="236"/>
        <v>521</v>
      </c>
      <c r="K952" s="73">
        <f t="shared" si="236"/>
        <v>3509</v>
      </c>
      <c r="L952" s="73">
        <f t="shared" si="236"/>
        <v>3509</v>
      </c>
      <c r="M952" s="73">
        <f t="shared" si="236"/>
        <v>3509</v>
      </c>
    </row>
    <row r="953" spans="1:16" ht="26.25" customHeight="1">
      <c r="A953" s="127"/>
      <c r="B953" s="612" t="s">
        <v>530</v>
      </c>
      <c r="C953" s="613"/>
      <c r="D953" s="129" t="s">
        <v>531</v>
      </c>
      <c r="E953" s="231">
        <f t="shared" si="233"/>
        <v>3179</v>
      </c>
      <c r="F953" s="247"/>
      <c r="G953" s="247">
        <v>904</v>
      </c>
      <c r="H953" s="247">
        <v>878</v>
      </c>
      <c r="I953" s="247">
        <v>876</v>
      </c>
      <c r="J953" s="244">
        <f>851-330</f>
        <v>521</v>
      </c>
      <c r="K953" s="73">
        <v>3509</v>
      </c>
      <c r="L953" s="74">
        <v>3509</v>
      </c>
      <c r="M953" s="74">
        <v>3509</v>
      </c>
    </row>
    <row r="954" spans="1:16" ht="20.25" customHeight="1">
      <c r="A954" s="275"/>
      <c r="B954" s="665" t="s">
        <v>532</v>
      </c>
      <c r="C954" s="615"/>
      <c r="D954" s="129" t="s">
        <v>533</v>
      </c>
      <c r="E954" s="231">
        <f t="shared" si="233"/>
        <v>0</v>
      </c>
      <c r="F954" s="247"/>
      <c r="G954" s="247"/>
      <c r="H954" s="247"/>
      <c r="I954" s="247"/>
      <c r="J954" s="244"/>
      <c r="K954" s="73"/>
      <c r="L954" s="74"/>
      <c r="M954" s="74"/>
      <c r="P954" s="311"/>
    </row>
    <row r="955" spans="1:16" s="3" customFormat="1" ht="44.25" customHeight="1">
      <c r="A955" s="616" t="s">
        <v>536</v>
      </c>
      <c r="B955" s="617"/>
      <c r="C955" s="618"/>
      <c r="D955" s="269" t="s">
        <v>537</v>
      </c>
      <c r="E955" s="310">
        <f>E956</f>
        <v>26166</v>
      </c>
      <c r="F955" s="310">
        <f t="shared" ref="F955:M955" si="237">F956</f>
        <v>0</v>
      </c>
      <c r="G955" s="310">
        <f t="shared" si="237"/>
        <v>7754</v>
      </c>
      <c r="H955" s="310">
        <f t="shared" si="237"/>
        <v>6579</v>
      </c>
      <c r="I955" s="310">
        <f t="shared" si="237"/>
        <v>6113</v>
      </c>
      <c r="J955" s="310">
        <f t="shared" si="237"/>
        <v>5720</v>
      </c>
      <c r="K955" s="310">
        <f t="shared" si="237"/>
        <v>28035</v>
      </c>
      <c r="L955" s="310">
        <f t="shared" si="237"/>
        <v>29995</v>
      </c>
      <c r="M955" s="310">
        <f t="shared" si="237"/>
        <v>31955</v>
      </c>
    </row>
    <row r="956" spans="1:16" ht="36.75" customHeight="1">
      <c r="A956" s="589" t="s">
        <v>538</v>
      </c>
      <c r="B956" s="590"/>
      <c r="C956" s="591"/>
      <c r="D956" s="60" t="s">
        <v>539</v>
      </c>
      <c r="E956" s="156">
        <f>E966</f>
        <v>26166</v>
      </c>
      <c r="F956" s="156">
        <f t="shared" ref="F956:J956" si="238">F966</f>
        <v>0</v>
      </c>
      <c r="G956" s="156">
        <f t="shared" si="238"/>
        <v>7754</v>
      </c>
      <c r="H956" s="156">
        <f t="shared" si="238"/>
        <v>6579</v>
      </c>
      <c r="I956" s="156">
        <f t="shared" si="238"/>
        <v>6113</v>
      </c>
      <c r="J956" s="156">
        <f t="shared" si="238"/>
        <v>5720</v>
      </c>
      <c r="K956" s="156">
        <f>K966</f>
        <v>28035</v>
      </c>
      <c r="L956" s="156">
        <f t="shared" ref="L956:M956" si="239">L966</f>
        <v>29995</v>
      </c>
      <c r="M956" s="156">
        <f t="shared" si="239"/>
        <v>31955</v>
      </c>
    </row>
    <row r="957" spans="1:16" ht="27.75" customHeight="1">
      <c r="A957" s="185"/>
      <c r="B957" s="600" t="s">
        <v>740</v>
      </c>
      <c r="C957" s="601"/>
      <c r="D957" s="133"/>
      <c r="E957" s="261">
        <f>E958</f>
        <v>26317.559999999998</v>
      </c>
      <c r="F957" s="261">
        <f t="shared" ref="F957:I957" si="240">F958</f>
        <v>0</v>
      </c>
      <c r="G957" s="261">
        <f t="shared" si="240"/>
        <v>7754</v>
      </c>
      <c r="H957" s="261">
        <f t="shared" si="240"/>
        <v>6579</v>
      </c>
      <c r="I957" s="261">
        <f t="shared" si="240"/>
        <v>6113</v>
      </c>
      <c r="J957" s="261">
        <f>J958+J963</f>
        <v>5719.9999999999991</v>
      </c>
      <c r="K957" s="73">
        <f>K958</f>
        <v>28035</v>
      </c>
      <c r="L957" s="73">
        <f t="shared" ref="L957:M957" si="241">L958</f>
        <v>29995</v>
      </c>
      <c r="M957" s="73">
        <f t="shared" si="241"/>
        <v>31955</v>
      </c>
    </row>
    <row r="958" spans="1:16" ht="27.75" customHeight="1">
      <c r="A958" s="185"/>
      <c r="B958" s="602" t="s">
        <v>540</v>
      </c>
      <c r="C958" s="603"/>
      <c r="D958" s="68" t="s">
        <v>329</v>
      </c>
      <c r="E958" s="261">
        <f>G958+H958+I958+J958</f>
        <v>26317.559999999998</v>
      </c>
      <c r="F958" s="247"/>
      <c r="G958" s="247">
        <f>G959+G960+G961</f>
        <v>7754</v>
      </c>
      <c r="H958" s="247">
        <f t="shared" ref="H958:J958" si="242">H959+H960+H961</f>
        <v>6579</v>
      </c>
      <c r="I958" s="247">
        <f t="shared" si="242"/>
        <v>6113</v>
      </c>
      <c r="J958" s="247">
        <f t="shared" si="242"/>
        <v>5871.5599999999995</v>
      </c>
      <c r="K958" s="73">
        <f>K959+K960</f>
        <v>28035</v>
      </c>
      <c r="L958" s="73">
        <f t="shared" ref="L958:M958" si="243">L959+L960</f>
        <v>29995</v>
      </c>
      <c r="M958" s="73">
        <f t="shared" si="243"/>
        <v>31955</v>
      </c>
    </row>
    <row r="959" spans="1:16" ht="27.75" customHeight="1">
      <c r="A959" s="185"/>
      <c r="B959" s="352"/>
      <c r="C959" s="353" t="s">
        <v>330</v>
      </c>
      <c r="D959" s="70" t="s">
        <v>304</v>
      </c>
      <c r="E959" s="261">
        <f t="shared" ref="E959:E962" si="244">G959+H959+I959+J959</f>
        <v>24924.559999999998</v>
      </c>
      <c r="F959" s="247"/>
      <c r="G959" s="247">
        <v>7187</v>
      </c>
      <c r="H959" s="247">
        <f>5952+300</f>
        <v>6252</v>
      </c>
      <c r="I959" s="247">
        <v>5833</v>
      </c>
      <c r="J959" s="244">
        <f>5501+92.16+59.4</f>
        <v>5652.5599999999995</v>
      </c>
      <c r="K959" s="73">
        <v>26800</v>
      </c>
      <c r="L959" s="74">
        <v>28600</v>
      </c>
      <c r="M959" s="74">
        <v>30400</v>
      </c>
    </row>
    <row r="960" spans="1:16" ht="21" customHeight="1">
      <c r="A960" s="185"/>
      <c r="B960" s="352"/>
      <c r="C960" s="353" t="s">
        <v>331</v>
      </c>
      <c r="D960" s="72" t="s">
        <v>306</v>
      </c>
      <c r="E960" s="261">
        <f t="shared" si="244"/>
        <v>1363</v>
      </c>
      <c r="F960" s="247"/>
      <c r="G960" s="247">
        <v>537</v>
      </c>
      <c r="H960" s="247">
        <v>327</v>
      </c>
      <c r="I960" s="247">
        <v>280</v>
      </c>
      <c r="J960" s="244">
        <v>219</v>
      </c>
      <c r="K960" s="73">
        <v>1235</v>
      </c>
      <c r="L960" s="74">
        <v>1395</v>
      </c>
      <c r="M960" s="74">
        <v>1555</v>
      </c>
    </row>
    <row r="961" spans="1:13" ht="42" customHeight="1">
      <c r="A961" s="185"/>
      <c r="B961" s="604" t="s">
        <v>401</v>
      </c>
      <c r="C961" s="605"/>
      <c r="D961" s="133">
        <v>59</v>
      </c>
      <c r="E961" s="261">
        <f t="shared" si="244"/>
        <v>30</v>
      </c>
      <c r="F961" s="247"/>
      <c r="G961" s="247">
        <f>G962</f>
        <v>30</v>
      </c>
      <c r="H961" s="247">
        <f t="shared" ref="H961:J961" si="245">H962</f>
        <v>0</v>
      </c>
      <c r="I961" s="247">
        <f t="shared" si="245"/>
        <v>0</v>
      </c>
      <c r="J961" s="247">
        <f t="shared" si="245"/>
        <v>0</v>
      </c>
      <c r="K961" s="73"/>
      <c r="L961" s="74"/>
      <c r="M961" s="74"/>
    </row>
    <row r="962" spans="1:13" ht="25.5" customHeight="1">
      <c r="A962" s="185"/>
      <c r="B962" s="352"/>
      <c r="C962" s="353" t="s">
        <v>541</v>
      </c>
      <c r="D962" s="129" t="s">
        <v>542</v>
      </c>
      <c r="E962" s="261">
        <f t="shared" si="244"/>
        <v>30</v>
      </c>
      <c r="F962" s="247"/>
      <c r="G962" s="247">
        <v>30</v>
      </c>
      <c r="H962" s="247"/>
      <c r="I962" s="247"/>
      <c r="J962" s="244"/>
      <c r="K962" s="73"/>
      <c r="L962" s="74"/>
      <c r="M962" s="74"/>
    </row>
    <row r="963" spans="1:13" ht="39" customHeight="1">
      <c r="A963" s="185"/>
      <c r="B963" s="673" t="s">
        <v>528</v>
      </c>
      <c r="C963" s="674"/>
      <c r="D963" s="473">
        <v>85</v>
      </c>
      <c r="E963" s="475">
        <f>E964</f>
        <v>-151.56</v>
      </c>
      <c r="F963" s="475">
        <f t="shared" ref="F963:J964" si="246">F964</f>
        <v>0</v>
      </c>
      <c r="G963" s="475">
        <f t="shared" si="246"/>
        <v>0</v>
      </c>
      <c r="H963" s="475">
        <f t="shared" si="246"/>
        <v>0</v>
      </c>
      <c r="I963" s="475">
        <f t="shared" si="246"/>
        <v>0</v>
      </c>
      <c r="J963" s="475">
        <f t="shared" si="246"/>
        <v>-151.56</v>
      </c>
      <c r="K963" s="477"/>
      <c r="L963" s="480"/>
      <c r="M963" s="480"/>
    </row>
    <row r="964" spans="1:13" ht="30" customHeight="1">
      <c r="A964" s="185"/>
      <c r="B964" s="608" t="s">
        <v>436</v>
      </c>
      <c r="C964" s="609"/>
      <c r="D964" s="129" t="s">
        <v>437</v>
      </c>
      <c r="E964" s="481">
        <f>E965</f>
        <v>-151.56</v>
      </c>
      <c r="F964" s="481">
        <f t="shared" si="246"/>
        <v>0</v>
      </c>
      <c r="G964" s="481">
        <f t="shared" si="246"/>
        <v>0</v>
      </c>
      <c r="H964" s="481">
        <f t="shared" si="246"/>
        <v>0</v>
      </c>
      <c r="I964" s="481">
        <f t="shared" si="246"/>
        <v>0</v>
      </c>
      <c r="J964" s="481">
        <f t="shared" si="246"/>
        <v>-151.56</v>
      </c>
      <c r="K964" s="73"/>
      <c r="L964" s="74"/>
      <c r="M964" s="74"/>
    </row>
    <row r="965" spans="1:13" ht="39.75" customHeight="1">
      <c r="A965" s="185"/>
      <c r="B965" s="608" t="s">
        <v>543</v>
      </c>
      <c r="C965" s="609"/>
      <c r="D965" s="129" t="s">
        <v>544</v>
      </c>
      <c r="E965" s="481">
        <f>J965</f>
        <v>-151.56</v>
      </c>
      <c r="F965" s="481"/>
      <c r="G965" s="481"/>
      <c r="H965" s="481"/>
      <c r="I965" s="481"/>
      <c r="J965" s="482">
        <f>-92.16-59.4</f>
        <v>-151.56</v>
      </c>
      <c r="K965" s="73"/>
      <c r="L965" s="74"/>
      <c r="M965" s="74"/>
    </row>
    <row r="966" spans="1:13" ht="21" customHeight="1">
      <c r="A966" s="185"/>
      <c r="B966" s="669" t="s">
        <v>529</v>
      </c>
      <c r="C966" s="670"/>
      <c r="D966" s="126"/>
      <c r="E966" s="261">
        <f>G966+H966+I966+J966</f>
        <v>26166</v>
      </c>
      <c r="F966" s="261">
        <f t="shared" ref="F966:J966" si="247">F967+F969+F970</f>
        <v>0</v>
      </c>
      <c r="G966" s="261">
        <f t="shared" si="247"/>
        <v>7754</v>
      </c>
      <c r="H966" s="261">
        <f t="shared" si="247"/>
        <v>6579</v>
      </c>
      <c r="I966" s="261">
        <f t="shared" si="247"/>
        <v>6113</v>
      </c>
      <c r="J966" s="261">
        <f t="shared" si="247"/>
        <v>5720</v>
      </c>
      <c r="K966" s="73">
        <f>K967+K968+K970</f>
        <v>28035</v>
      </c>
      <c r="L966" s="73">
        <f t="shared" ref="L966:M966" si="248">L967+L968+L970</f>
        <v>29995</v>
      </c>
      <c r="M966" s="73">
        <f t="shared" si="248"/>
        <v>31955</v>
      </c>
    </row>
    <row r="967" spans="1:13" ht="21" customHeight="1">
      <c r="A967" s="185"/>
      <c r="B967" s="134" t="s">
        <v>548</v>
      </c>
      <c r="C967" s="128"/>
      <c r="D967" s="126" t="s">
        <v>549</v>
      </c>
      <c r="E967" s="261">
        <f t="shared" ref="E967:E970" si="249">G967+H967+I967+J967</f>
        <v>0</v>
      </c>
      <c r="F967" s="247"/>
      <c r="G967" s="247"/>
      <c r="H967" s="247"/>
      <c r="I967" s="247"/>
      <c r="J967" s="244"/>
      <c r="K967" s="73"/>
      <c r="L967" s="74"/>
      <c r="M967" s="74"/>
    </row>
    <row r="968" spans="1:13" ht="16.5" customHeight="1">
      <c r="A968" s="185"/>
      <c r="B968" s="134"/>
      <c r="C968" s="135" t="s">
        <v>550</v>
      </c>
      <c r="D968" s="136" t="s">
        <v>551</v>
      </c>
      <c r="E968" s="261">
        <f t="shared" si="249"/>
        <v>0</v>
      </c>
      <c r="F968" s="247"/>
      <c r="G968" s="247"/>
      <c r="H968" s="247"/>
      <c r="I968" s="247"/>
      <c r="J968" s="244"/>
      <c r="K968" s="73"/>
      <c r="L968" s="74"/>
      <c r="M968" s="74"/>
    </row>
    <row r="969" spans="1:13" ht="20.25" customHeight="1">
      <c r="A969" s="185"/>
      <c r="B969" s="629" t="s">
        <v>552</v>
      </c>
      <c r="C969" s="630"/>
      <c r="D969" s="136" t="s">
        <v>553</v>
      </c>
      <c r="E969" s="261">
        <f t="shared" si="249"/>
        <v>0</v>
      </c>
      <c r="F969" s="247"/>
      <c r="G969" s="247"/>
      <c r="H969" s="247"/>
      <c r="I969" s="247"/>
      <c r="J969" s="244"/>
      <c r="K969" s="73"/>
      <c r="L969" s="74"/>
      <c r="M969" s="74"/>
    </row>
    <row r="970" spans="1:13" ht="28.5" customHeight="1">
      <c r="A970" s="185"/>
      <c r="B970" s="631" t="s">
        <v>554</v>
      </c>
      <c r="C970" s="632"/>
      <c r="D970" s="126" t="s">
        <v>555</v>
      </c>
      <c r="E970" s="261">
        <f t="shared" si="249"/>
        <v>26166</v>
      </c>
      <c r="F970" s="247"/>
      <c r="G970" s="247">
        <v>7754</v>
      </c>
      <c r="H970" s="247">
        <f>6279+300</f>
        <v>6579</v>
      </c>
      <c r="I970" s="247">
        <v>6113</v>
      </c>
      <c r="J970" s="244">
        <v>5720</v>
      </c>
      <c r="K970" s="73">
        <v>28035</v>
      </c>
      <c r="L970" s="74">
        <v>29995</v>
      </c>
      <c r="M970" s="74">
        <v>31955</v>
      </c>
    </row>
    <row r="971" spans="1:13" ht="45" customHeight="1">
      <c r="A971" s="185"/>
      <c r="B971" s="671" t="s">
        <v>556</v>
      </c>
      <c r="C971" s="672"/>
      <c r="D971" s="327" t="s">
        <v>557</v>
      </c>
      <c r="E971" s="328">
        <f>E972+E973+E1042+E1121</f>
        <v>730304.5</v>
      </c>
      <c r="F971" s="328">
        <f t="shared" ref="F971:M971" si="250">F972+F973+F1042+F1121</f>
        <v>9309.32</v>
      </c>
      <c r="G971" s="328">
        <f t="shared" si="250"/>
        <v>225870</v>
      </c>
      <c r="H971" s="328">
        <f t="shared" si="250"/>
        <v>193512.5</v>
      </c>
      <c r="I971" s="328">
        <f t="shared" si="250"/>
        <v>172487</v>
      </c>
      <c r="J971" s="328">
        <f t="shared" si="250"/>
        <v>138435</v>
      </c>
      <c r="K971" s="328">
        <f t="shared" si="250"/>
        <v>757278</v>
      </c>
      <c r="L971" s="328">
        <f t="shared" si="250"/>
        <v>756587</v>
      </c>
      <c r="M971" s="328">
        <f t="shared" si="250"/>
        <v>761893</v>
      </c>
    </row>
    <row r="972" spans="1:13" ht="45" customHeight="1">
      <c r="A972" s="276"/>
      <c r="B972" s="677" t="s">
        <v>558</v>
      </c>
      <c r="C972" s="678"/>
      <c r="D972" s="277" t="s">
        <v>559</v>
      </c>
      <c r="E972" s="278"/>
      <c r="F972" s="278"/>
      <c r="G972" s="278"/>
      <c r="H972" s="278"/>
      <c r="I972" s="278"/>
      <c r="J972" s="279"/>
      <c r="K972" s="280"/>
      <c r="L972" s="280"/>
      <c r="M972" s="280"/>
    </row>
    <row r="973" spans="1:13" ht="38.25" customHeight="1">
      <c r="A973" s="589" t="s">
        <v>741</v>
      </c>
      <c r="B973" s="590"/>
      <c r="C973" s="591"/>
      <c r="D973" s="145" t="s">
        <v>589</v>
      </c>
      <c r="E973" s="156">
        <f t="shared" si="233"/>
        <v>658668.5</v>
      </c>
      <c r="F973" s="156">
        <f>F1035</f>
        <v>9309.32</v>
      </c>
      <c r="G973" s="156">
        <f t="shared" ref="G973:J973" si="251">G1035</f>
        <v>209640</v>
      </c>
      <c r="H973" s="156">
        <f t="shared" si="251"/>
        <v>176530.5</v>
      </c>
      <c r="I973" s="156">
        <f t="shared" si="251"/>
        <v>151469</v>
      </c>
      <c r="J973" s="156">
        <f t="shared" si="251"/>
        <v>121029</v>
      </c>
      <c r="K973" s="156">
        <f t="shared" ref="F973:M974" si="252">K974</f>
        <v>686803</v>
      </c>
      <c r="L973" s="156">
        <f t="shared" si="252"/>
        <v>686803</v>
      </c>
      <c r="M973" s="156">
        <f t="shared" si="252"/>
        <v>692003</v>
      </c>
    </row>
    <row r="974" spans="1:13" s="6" customFormat="1" ht="15">
      <c r="A974" s="61"/>
      <c r="B974" s="61" t="s">
        <v>301</v>
      </c>
      <c r="C974" s="62"/>
      <c r="D974" s="64"/>
      <c r="E974" s="262">
        <f t="shared" si="233"/>
        <v>658668.5</v>
      </c>
      <c r="F974" s="242">
        <f t="shared" si="252"/>
        <v>9309.32</v>
      </c>
      <c r="G974" s="242">
        <f>G975+G1033</f>
        <v>209640</v>
      </c>
      <c r="H974" s="242">
        <f>H975+H1033</f>
        <v>176530.5</v>
      </c>
      <c r="I974" s="242">
        <f>I975+I1033</f>
        <v>151469</v>
      </c>
      <c r="J974" s="242">
        <f>J975+J1033</f>
        <v>121029.00000000001</v>
      </c>
      <c r="K974" s="160">
        <f t="shared" si="252"/>
        <v>686803</v>
      </c>
      <c r="L974" s="160">
        <f t="shared" si="252"/>
        <v>686803</v>
      </c>
      <c r="M974" s="160">
        <f t="shared" si="252"/>
        <v>692003</v>
      </c>
    </row>
    <row r="975" spans="1:13" s="2" customFormat="1" ht="13.5">
      <c r="A975" s="65"/>
      <c r="B975" s="66" t="s">
        <v>739</v>
      </c>
      <c r="C975" s="67"/>
      <c r="D975" s="68" t="s">
        <v>329</v>
      </c>
      <c r="E975" s="261">
        <f t="shared" si="233"/>
        <v>659252.54</v>
      </c>
      <c r="F975" s="232">
        <f>F976+F977</f>
        <v>9309.32</v>
      </c>
      <c r="G975" s="232">
        <f t="shared" ref="G975:M975" si="253">G976+G977+G978+G983+G987+G989+G1001+G1007+G1014</f>
        <v>209640</v>
      </c>
      <c r="H975" s="232">
        <f t="shared" si="253"/>
        <v>176727.5</v>
      </c>
      <c r="I975" s="232">
        <f t="shared" si="253"/>
        <v>151497</v>
      </c>
      <c r="J975" s="232">
        <f t="shared" si="253"/>
        <v>121388.04000000001</v>
      </c>
      <c r="K975" s="161">
        <f t="shared" si="253"/>
        <v>686803</v>
      </c>
      <c r="L975" s="161">
        <f t="shared" si="253"/>
        <v>686803</v>
      </c>
      <c r="M975" s="161">
        <f t="shared" si="253"/>
        <v>692003</v>
      </c>
    </row>
    <row r="976" spans="1:13" s="2" customFormat="1" ht="13.5">
      <c r="A976" s="65"/>
      <c r="B976" s="66"/>
      <c r="C976" s="69" t="s">
        <v>330</v>
      </c>
      <c r="D976" s="70" t="s">
        <v>304</v>
      </c>
      <c r="E976" s="261">
        <f t="shared" si="233"/>
        <v>453134.6</v>
      </c>
      <c r="F976" s="232"/>
      <c r="G976" s="232">
        <v>139424</v>
      </c>
      <c r="H976" s="232">
        <f>127757+25+123+12</f>
        <v>127917</v>
      </c>
      <c r="I976" s="232">
        <f>114149+77-500-485-400-15</f>
        <v>112826</v>
      </c>
      <c r="J976" s="244">
        <f>119332+74-70-14295-50-570-500-150-22446.4-2200-6097-60</f>
        <v>72967.600000000006</v>
      </c>
      <c r="K976" s="73">
        <f>495144+295</f>
        <v>495439</v>
      </c>
      <c r="L976" s="74">
        <f>495144+295</f>
        <v>495439</v>
      </c>
      <c r="M976" s="74">
        <f>495144+295</f>
        <v>495439</v>
      </c>
    </row>
    <row r="977" spans="1:13" s="2" customFormat="1">
      <c r="A977" s="65"/>
      <c r="B977" s="71"/>
      <c r="C977" s="357" t="s">
        <v>331</v>
      </c>
      <c r="D977" s="72" t="s">
        <v>306</v>
      </c>
      <c r="E977" s="261">
        <f t="shared" si="233"/>
        <v>205560.94</v>
      </c>
      <c r="F977" s="232">
        <v>9309.32</v>
      </c>
      <c r="G977" s="232">
        <v>70075</v>
      </c>
      <c r="H977" s="232">
        <f>48584+23.5+25+63-80</f>
        <v>48615.5</v>
      </c>
      <c r="I977" s="232">
        <f>36575+2+500+555+485+29+400+15</f>
        <v>38561</v>
      </c>
      <c r="J977" s="244">
        <f>29167+1+26+14295+50+570+495+300+150+269+2200+726.44+60</f>
        <v>48309.440000000002</v>
      </c>
      <c r="K977" s="73">
        <f>190837+5</f>
        <v>190842</v>
      </c>
      <c r="L977" s="74">
        <f>190837+5</f>
        <v>190842</v>
      </c>
      <c r="M977" s="74">
        <f>196037+5</f>
        <v>196042</v>
      </c>
    </row>
    <row r="978" spans="1:13" s="2" customFormat="1">
      <c r="A978" s="65"/>
      <c r="B978" s="75" t="s">
        <v>332</v>
      </c>
      <c r="C978" s="69"/>
      <c r="D978" s="72" t="s">
        <v>333</v>
      </c>
      <c r="E978" s="261">
        <f t="shared" si="233"/>
        <v>0</v>
      </c>
      <c r="F978" s="232">
        <f t="shared" ref="F978:M978" si="254">F979+F980+F981</f>
        <v>0</v>
      </c>
      <c r="G978" s="232">
        <f t="shared" si="254"/>
        <v>0</v>
      </c>
      <c r="H978" s="232">
        <f t="shared" si="254"/>
        <v>0</v>
      </c>
      <c r="I978" s="232">
        <f t="shared" si="254"/>
        <v>0</v>
      </c>
      <c r="J978" s="243">
        <f t="shared" si="254"/>
        <v>0</v>
      </c>
      <c r="K978" s="161">
        <f t="shared" si="254"/>
        <v>0</v>
      </c>
      <c r="L978" s="161">
        <f t="shared" si="254"/>
        <v>0</v>
      </c>
      <c r="M978" s="161">
        <f t="shared" si="254"/>
        <v>0</v>
      </c>
    </row>
    <row r="979" spans="1:13" s="2" customFormat="1" hidden="1">
      <c r="A979" s="65"/>
      <c r="B979" s="76" t="s">
        <v>334</v>
      </c>
      <c r="C979" s="69"/>
      <c r="D979" s="72" t="s">
        <v>335</v>
      </c>
      <c r="E979" s="261">
        <f t="shared" si="233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77" t="s">
        <v>336</v>
      </c>
      <c r="C980" s="77"/>
      <c r="D980" s="78" t="s">
        <v>337</v>
      </c>
      <c r="E980" s="261">
        <f t="shared" si="233"/>
        <v>0</v>
      </c>
      <c r="F980" s="232"/>
      <c r="G980" s="232"/>
      <c r="H980" s="232"/>
      <c r="I980" s="232"/>
      <c r="J980" s="244"/>
      <c r="K980" s="73"/>
      <c r="L980" s="74"/>
      <c r="M980" s="74"/>
    </row>
    <row r="981" spans="1:13" s="2" customFormat="1" hidden="1">
      <c r="A981" s="65"/>
      <c r="B981" s="76" t="s">
        <v>338</v>
      </c>
      <c r="C981" s="79"/>
      <c r="D981" s="72" t="s">
        <v>339</v>
      </c>
      <c r="E981" s="261">
        <f t="shared" si="233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idden="1">
      <c r="A982" s="65"/>
      <c r="B982" s="76"/>
      <c r="C982" s="79"/>
      <c r="D982" s="72"/>
      <c r="E982" s="261">
        <f t="shared" si="233"/>
        <v>0</v>
      </c>
      <c r="F982" s="232"/>
      <c r="G982" s="232"/>
      <c r="H982" s="232"/>
      <c r="I982" s="232"/>
      <c r="J982" s="244"/>
      <c r="K982" s="73"/>
      <c r="L982" s="74"/>
      <c r="M982" s="74"/>
    </row>
    <row r="983" spans="1:13" s="2" customFormat="1" hidden="1">
      <c r="A983" s="65"/>
      <c r="B983" s="76" t="s">
        <v>340</v>
      </c>
      <c r="C983" s="79"/>
      <c r="D983" s="72" t="s">
        <v>341</v>
      </c>
      <c r="E983" s="261">
        <f t="shared" si="233"/>
        <v>0</v>
      </c>
      <c r="F983" s="232">
        <f t="shared" ref="F983:M983" si="255">F984+F985+F986</f>
        <v>0</v>
      </c>
      <c r="G983" s="232">
        <f t="shared" si="255"/>
        <v>0</v>
      </c>
      <c r="H983" s="232">
        <f t="shared" si="255"/>
        <v>0</v>
      </c>
      <c r="I983" s="232">
        <f t="shared" si="255"/>
        <v>0</v>
      </c>
      <c r="J983" s="243">
        <f t="shared" si="255"/>
        <v>0</v>
      </c>
      <c r="K983" s="161">
        <f t="shared" si="255"/>
        <v>0</v>
      </c>
      <c r="L983" s="161">
        <f t="shared" si="255"/>
        <v>0</v>
      </c>
      <c r="M983" s="161">
        <f t="shared" si="255"/>
        <v>0</v>
      </c>
    </row>
    <row r="984" spans="1:13" s="2" customFormat="1" ht="25.5" hidden="1">
      <c r="A984" s="65"/>
      <c r="B984" s="76"/>
      <c r="C984" s="79" t="s">
        <v>342</v>
      </c>
      <c r="D984" s="72" t="s">
        <v>343</v>
      </c>
      <c r="E984" s="261">
        <f t="shared" si="233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idden="1">
      <c r="A985" s="65"/>
      <c r="B985" s="76"/>
      <c r="C985" s="80" t="s">
        <v>344</v>
      </c>
      <c r="D985" s="81" t="s">
        <v>345</v>
      </c>
      <c r="E985" s="261">
        <f t="shared" si="233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t="13.5" hidden="1">
      <c r="A986" s="65"/>
      <c r="B986" s="67"/>
      <c r="C986" s="69" t="s">
        <v>346</v>
      </c>
      <c r="D986" s="68" t="s">
        <v>347</v>
      </c>
      <c r="E986" s="261">
        <f t="shared" si="233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69" t="s">
        <v>348</v>
      </c>
      <c r="C987" s="82"/>
      <c r="D987" s="44" t="s">
        <v>349</v>
      </c>
      <c r="E987" s="261">
        <f t="shared" si="233"/>
        <v>0</v>
      </c>
      <c r="F987" s="232">
        <f t="shared" ref="F987:M987" si="256">F988</f>
        <v>0</v>
      </c>
      <c r="G987" s="232">
        <f t="shared" si="256"/>
        <v>0</v>
      </c>
      <c r="H987" s="232">
        <f t="shared" si="256"/>
        <v>0</v>
      </c>
      <c r="I987" s="232">
        <f t="shared" si="256"/>
        <v>0</v>
      </c>
      <c r="J987" s="243">
        <f t="shared" si="256"/>
        <v>0</v>
      </c>
      <c r="K987" s="161">
        <f t="shared" si="256"/>
        <v>0</v>
      </c>
      <c r="L987" s="161">
        <f t="shared" si="256"/>
        <v>0</v>
      </c>
      <c r="M987" s="161">
        <f t="shared" si="256"/>
        <v>0</v>
      </c>
    </row>
    <row r="988" spans="1:13" s="2" customFormat="1" hidden="1">
      <c r="A988" s="65"/>
      <c r="B988" s="76" t="s">
        <v>350</v>
      </c>
      <c r="C988" s="83"/>
      <c r="D988" s="44" t="s">
        <v>351</v>
      </c>
      <c r="E988" s="261">
        <f t="shared" si="233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14.25" hidden="1" customHeight="1">
      <c r="A989" s="65"/>
      <c r="B989" s="76"/>
      <c r="C989" s="79" t="s">
        <v>352</v>
      </c>
      <c r="D989" s="44" t="s">
        <v>353</v>
      </c>
      <c r="E989" s="261">
        <f t="shared" si="233"/>
        <v>0</v>
      </c>
      <c r="F989" s="232">
        <f t="shared" ref="F989:M989" si="257">F990</f>
        <v>0</v>
      </c>
      <c r="G989" s="232">
        <f t="shared" si="257"/>
        <v>0</v>
      </c>
      <c r="H989" s="232">
        <f t="shared" si="257"/>
        <v>0</v>
      </c>
      <c r="I989" s="232">
        <f t="shared" si="257"/>
        <v>0</v>
      </c>
      <c r="J989" s="243">
        <f t="shared" si="257"/>
        <v>0</v>
      </c>
      <c r="K989" s="161">
        <f t="shared" si="257"/>
        <v>0</v>
      </c>
      <c r="L989" s="161">
        <f t="shared" si="257"/>
        <v>0</v>
      </c>
      <c r="M989" s="161">
        <f t="shared" si="257"/>
        <v>0</v>
      </c>
    </row>
    <row r="990" spans="1:13" s="2" customFormat="1" ht="46.5" hidden="1" customHeight="1">
      <c r="A990" s="65"/>
      <c r="B990" s="592" t="s">
        <v>354</v>
      </c>
      <c r="C990" s="593"/>
      <c r="D990" s="78" t="s">
        <v>355</v>
      </c>
      <c r="E990" s="261">
        <f t="shared" si="233"/>
        <v>0</v>
      </c>
      <c r="F990" s="232">
        <f>F991+F992+F993+F994+F995+F996+F997+F998+F999+F1000</f>
        <v>0</v>
      </c>
      <c r="G990" s="232">
        <f>G991+G992+G993+G994+G995+G996+G997+G998+G999+G1000</f>
        <v>0</v>
      </c>
      <c r="H990" s="232">
        <f>H991+H992+H993+H994+H995+H996+H997+H998+H999+H1000</f>
        <v>0</v>
      </c>
      <c r="I990" s="232">
        <f>I991+I992+I993+I994+I995+I996+I997+I998+I999+I1000</f>
        <v>0</v>
      </c>
      <c r="J990" s="243">
        <f>J991+J992+J993+J994+J995+J996+J997+J998+J999+J1000</f>
        <v>0</v>
      </c>
      <c r="K990" s="161"/>
      <c r="L990" s="74"/>
      <c r="M990" s="74"/>
    </row>
    <row r="991" spans="1:13" s="2" customFormat="1" hidden="1">
      <c r="A991" s="65"/>
      <c r="B991" s="76"/>
      <c r="C991" s="80" t="s">
        <v>356</v>
      </c>
      <c r="D991" s="78" t="s">
        <v>357</v>
      </c>
      <c r="E991" s="261">
        <f t="shared" si="233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13.5" hidden="1">
      <c r="A992" s="65"/>
      <c r="B992" s="84"/>
      <c r="C992" s="85" t="s">
        <v>358</v>
      </c>
      <c r="D992" s="68" t="s">
        <v>359</v>
      </c>
      <c r="E992" s="261">
        <f t="shared" si="233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idden="1">
      <c r="A993" s="65"/>
      <c r="B993" s="355"/>
      <c r="C993" s="46" t="s">
        <v>360</v>
      </c>
      <c r="D993" s="78" t="s">
        <v>361</v>
      </c>
      <c r="E993" s="261">
        <f t="shared" si="233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76"/>
      <c r="C994" s="69" t="s">
        <v>362</v>
      </c>
      <c r="D994" s="72" t="s">
        <v>363</v>
      </c>
      <c r="E994" s="261">
        <f t="shared" si="233"/>
        <v>0</v>
      </c>
      <c r="F994" s="232"/>
      <c r="G994" s="232"/>
      <c r="H994" s="232"/>
      <c r="I994" s="232"/>
      <c r="J994" s="244"/>
      <c r="K994" s="73"/>
      <c r="L994" s="74"/>
      <c r="M994" s="74"/>
    </row>
    <row r="995" spans="1:13" s="2" customFormat="1" hidden="1">
      <c r="A995" s="65"/>
      <c r="B995" s="76"/>
      <c r="C995" s="80" t="s">
        <v>364</v>
      </c>
      <c r="D995" s="72" t="s">
        <v>365</v>
      </c>
      <c r="E995" s="261">
        <f t="shared" si="233"/>
        <v>0</v>
      </c>
      <c r="F995" s="232"/>
      <c r="G995" s="232"/>
      <c r="H995" s="232"/>
      <c r="I995" s="232"/>
      <c r="J995" s="244"/>
      <c r="K995" s="73"/>
      <c r="L995" s="74"/>
      <c r="M995" s="74"/>
    </row>
    <row r="996" spans="1:13" s="2" customFormat="1" ht="51" hidden="1">
      <c r="A996" s="65"/>
      <c r="B996" s="76"/>
      <c r="C996" s="79" t="s">
        <v>366</v>
      </c>
      <c r="D996" s="72" t="s">
        <v>367</v>
      </c>
      <c r="E996" s="261">
        <f t="shared" si="233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t="38.25" hidden="1">
      <c r="A997" s="65"/>
      <c r="B997" s="76"/>
      <c r="C997" s="79" t="s">
        <v>368</v>
      </c>
      <c r="D997" s="72" t="s">
        <v>369</v>
      </c>
      <c r="E997" s="261">
        <f t="shared" si="233"/>
        <v>0</v>
      </c>
      <c r="F997" s="232"/>
      <c r="G997" s="232"/>
      <c r="H997" s="232"/>
      <c r="I997" s="232"/>
      <c r="J997" s="244"/>
      <c r="K997" s="73"/>
      <c r="L997" s="74"/>
      <c r="M997" s="74"/>
    </row>
    <row r="998" spans="1:13" s="2" customFormat="1" ht="38.25" hidden="1">
      <c r="A998" s="65"/>
      <c r="B998" s="80"/>
      <c r="C998" s="79" t="s">
        <v>370</v>
      </c>
      <c r="D998" s="72" t="s">
        <v>371</v>
      </c>
      <c r="E998" s="261">
        <f t="shared" si="233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38.25" hidden="1">
      <c r="A999" s="65"/>
      <c r="B999" s="80"/>
      <c r="C999" s="79" t="s">
        <v>372</v>
      </c>
      <c r="D999" s="72" t="s">
        <v>373</v>
      </c>
      <c r="E999" s="261">
        <f t="shared" si="233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t="25.5" hidden="1">
      <c r="A1000" s="65"/>
      <c r="B1000" s="80"/>
      <c r="C1000" s="79" t="s">
        <v>374</v>
      </c>
      <c r="D1000" s="72" t="s">
        <v>375</v>
      </c>
      <c r="E1000" s="261">
        <f t="shared" si="233"/>
        <v>0</v>
      </c>
      <c r="F1000" s="232"/>
      <c r="G1000" s="232"/>
      <c r="H1000" s="232"/>
      <c r="I1000" s="232"/>
      <c r="J1000" s="244"/>
      <c r="K1000" s="73"/>
      <c r="L1000" s="74"/>
      <c r="M1000" s="74"/>
    </row>
    <row r="1001" spans="1:13" s="2" customFormat="1" hidden="1">
      <c r="A1001" s="65"/>
      <c r="B1001" s="80"/>
      <c r="C1001" s="80" t="s">
        <v>376</v>
      </c>
      <c r="D1001" s="72" t="s">
        <v>377</v>
      </c>
      <c r="E1001" s="261">
        <f t="shared" si="233"/>
        <v>0</v>
      </c>
      <c r="F1001" s="232">
        <f t="shared" ref="F1001:M1001" si="258">F1002+F1004</f>
        <v>0</v>
      </c>
      <c r="G1001" s="232">
        <f t="shared" si="258"/>
        <v>0</v>
      </c>
      <c r="H1001" s="232">
        <f t="shared" si="258"/>
        <v>0</v>
      </c>
      <c r="I1001" s="232">
        <f t="shared" si="258"/>
        <v>0</v>
      </c>
      <c r="J1001" s="243">
        <f t="shared" si="258"/>
        <v>0</v>
      </c>
      <c r="K1001" s="161">
        <f t="shared" si="258"/>
        <v>0</v>
      </c>
      <c r="L1001" s="161">
        <f t="shared" si="258"/>
        <v>0</v>
      </c>
      <c r="M1001" s="161">
        <f t="shared" si="258"/>
        <v>0</v>
      </c>
    </row>
    <row r="1002" spans="1:13" s="2" customFormat="1" ht="1.5" hidden="1" customHeight="1">
      <c r="A1002" s="65"/>
      <c r="B1002" s="80" t="s">
        <v>378</v>
      </c>
      <c r="C1002" s="79" t="s">
        <v>591</v>
      </c>
      <c r="D1002" s="72" t="s">
        <v>380</v>
      </c>
      <c r="E1002" s="261">
        <f t="shared" si="233"/>
        <v>0</v>
      </c>
      <c r="F1002" s="232">
        <f>F1003</f>
        <v>0</v>
      </c>
      <c r="G1002" s="232">
        <f>G1003</f>
        <v>0</v>
      </c>
      <c r="H1002" s="232">
        <f>H1003</f>
        <v>0</v>
      </c>
      <c r="I1002" s="232">
        <f>I1003</f>
        <v>0</v>
      </c>
      <c r="J1002" s="243">
        <f>J1003</f>
        <v>0</v>
      </c>
      <c r="K1002" s="161"/>
      <c r="L1002" s="74"/>
      <c r="M1002" s="74"/>
    </row>
    <row r="1003" spans="1:13" s="2" customFormat="1" hidden="1">
      <c r="A1003" s="65"/>
      <c r="B1003" s="80"/>
      <c r="C1003" s="80"/>
      <c r="D1003" s="72" t="s">
        <v>382</v>
      </c>
      <c r="E1003" s="261">
        <f t="shared" si="233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88" t="s">
        <v>383</v>
      </c>
      <c r="C1004" s="89"/>
      <c r="D1004" s="70" t="s">
        <v>384</v>
      </c>
      <c r="E1004" s="261">
        <f t="shared" si="233"/>
        <v>0</v>
      </c>
      <c r="F1004" s="232">
        <f>F1005+F1006</f>
        <v>0</v>
      </c>
      <c r="G1004" s="232">
        <f>G1005+G1006</f>
        <v>0</v>
      </c>
      <c r="H1004" s="232">
        <f>H1005+H1006</f>
        <v>0</v>
      </c>
      <c r="I1004" s="232">
        <f>I1005+I1006</f>
        <v>0</v>
      </c>
      <c r="J1004" s="243">
        <f>J1005+J1006</f>
        <v>0</v>
      </c>
      <c r="K1004" s="161"/>
      <c r="L1004" s="74"/>
      <c r="M1004" s="74"/>
    </row>
    <row r="1005" spans="1:13" s="2" customFormat="1" ht="25.5" hidden="1">
      <c r="A1005" s="65"/>
      <c r="B1005" s="88"/>
      <c r="C1005" s="89" t="s">
        <v>385</v>
      </c>
      <c r="D1005" s="70" t="s">
        <v>386</v>
      </c>
      <c r="E1005" s="261">
        <f t="shared" si="233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t="13.5" hidden="1">
      <c r="A1006" s="65"/>
      <c r="B1006" s="67"/>
      <c r="C1006" s="67" t="s">
        <v>387</v>
      </c>
      <c r="D1006" s="68" t="s">
        <v>388</v>
      </c>
      <c r="E1006" s="261">
        <f t="shared" si="233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idden="1">
      <c r="A1007" s="65"/>
      <c r="B1007" s="69" t="s">
        <v>389</v>
      </c>
      <c r="C1007" s="76"/>
      <c r="D1007" s="78" t="s">
        <v>390</v>
      </c>
      <c r="E1007" s="261">
        <f t="shared" si="233"/>
        <v>0</v>
      </c>
      <c r="F1007" s="232">
        <f t="shared" ref="F1007:M1007" si="259">F1008</f>
        <v>0</v>
      </c>
      <c r="G1007" s="232">
        <f t="shared" si="259"/>
        <v>0</v>
      </c>
      <c r="H1007" s="232">
        <f t="shared" si="259"/>
        <v>0</v>
      </c>
      <c r="I1007" s="232">
        <f t="shared" si="259"/>
        <v>0</v>
      </c>
      <c r="J1007" s="243">
        <f t="shared" si="259"/>
        <v>0</v>
      </c>
      <c r="K1007" s="161">
        <f t="shared" si="259"/>
        <v>0</v>
      </c>
      <c r="L1007" s="161">
        <f t="shared" si="259"/>
        <v>0</v>
      </c>
      <c r="M1007" s="161">
        <f t="shared" si="259"/>
        <v>0</v>
      </c>
    </row>
    <row r="1008" spans="1:13" s="2" customFormat="1" ht="0.75" hidden="1" customHeight="1">
      <c r="A1008" s="65"/>
      <c r="B1008" s="90" t="s">
        <v>391</v>
      </c>
      <c r="C1008" s="69"/>
      <c r="D1008" s="72" t="s">
        <v>392</v>
      </c>
      <c r="E1008" s="261">
        <f t="shared" si="233"/>
        <v>0</v>
      </c>
      <c r="F1008" s="232">
        <f>F1009+F1010+F1011+F1012</f>
        <v>0</v>
      </c>
      <c r="G1008" s="232">
        <f>G1009+G1010+G1011+G1012</f>
        <v>0</v>
      </c>
      <c r="H1008" s="232">
        <f>H1009+H1010+H1011+H1012</f>
        <v>0</v>
      </c>
      <c r="I1008" s="232">
        <f>I1009+I1010+I1011+I1012</f>
        <v>0</v>
      </c>
      <c r="J1008" s="243">
        <f>J1009+J1010+J1011+J1012</f>
        <v>0</v>
      </c>
      <c r="K1008" s="161"/>
      <c r="L1008" s="74"/>
      <c r="M1008" s="74"/>
    </row>
    <row r="1009" spans="1:13" s="2" customFormat="1" hidden="1">
      <c r="A1009" s="65"/>
      <c r="B1009" s="90"/>
      <c r="C1009" s="69" t="s">
        <v>393</v>
      </c>
      <c r="D1009" s="72" t="s">
        <v>394</v>
      </c>
      <c r="E1009" s="261">
        <f t="shared" si="233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 hidden="1">
      <c r="A1010" s="65"/>
      <c r="B1010" s="76"/>
      <c r="C1010" s="80" t="s">
        <v>395</v>
      </c>
      <c r="D1010" s="78" t="s">
        <v>396</v>
      </c>
      <c r="E1010" s="261">
        <f t="shared" si="233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 hidden="1">
      <c r="A1011" s="65"/>
      <c r="B1011" s="91"/>
      <c r="C1011" s="80" t="s">
        <v>397</v>
      </c>
      <c r="D1011" s="78" t="s">
        <v>398</v>
      </c>
      <c r="E1011" s="261">
        <f t="shared" si="233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 hidden="1">
      <c r="A1012" s="65"/>
      <c r="B1012" s="76"/>
      <c r="C1012" s="92" t="s">
        <v>399</v>
      </c>
      <c r="D1012" s="72" t="s">
        <v>400</v>
      </c>
      <c r="E1012" s="261">
        <f t="shared" si="233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 hidden="1">
      <c r="A1013" s="65"/>
      <c r="B1013" s="75"/>
      <c r="C1013" s="92"/>
      <c r="D1013" s="72"/>
      <c r="E1013" s="261">
        <f t="shared" si="233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 ht="36.75" customHeight="1">
      <c r="A1014" s="65"/>
      <c r="B1014" s="679" t="s">
        <v>742</v>
      </c>
      <c r="C1014" s="680"/>
      <c r="D1014" s="72" t="s">
        <v>309</v>
      </c>
      <c r="E1014" s="261">
        <f t="shared" si="233"/>
        <v>557</v>
      </c>
      <c r="F1014" s="232"/>
      <c r="G1014" s="232">
        <f t="shared" ref="G1014:M1014" si="260">G1015+G1024</f>
        <v>141</v>
      </c>
      <c r="H1014" s="232">
        <f t="shared" si="260"/>
        <v>195</v>
      </c>
      <c r="I1014" s="232">
        <f t="shared" si="260"/>
        <v>110</v>
      </c>
      <c r="J1014" s="232">
        <f t="shared" si="260"/>
        <v>111</v>
      </c>
      <c r="K1014" s="232">
        <f t="shared" si="260"/>
        <v>522</v>
      </c>
      <c r="L1014" s="232">
        <f t="shared" si="260"/>
        <v>522</v>
      </c>
      <c r="M1014" s="232">
        <f t="shared" si="260"/>
        <v>522</v>
      </c>
    </row>
    <row r="1015" spans="1:13" s="2" customFormat="1">
      <c r="A1015" s="65"/>
      <c r="B1015" s="71" t="s">
        <v>402</v>
      </c>
      <c r="C1015" s="92"/>
      <c r="D1015" s="72" t="s">
        <v>403</v>
      </c>
      <c r="E1015" s="261">
        <f t="shared" si="233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71" t="s">
        <v>404</v>
      </c>
      <c r="C1016" s="92"/>
      <c r="D1016" s="93" t="s">
        <v>405</v>
      </c>
      <c r="E1016" s="261">
        <f t="shared" si="233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>
      <c r="A1017" s="65"/>
      <c r="B1017" s="101" t="s">
        <v>406</v>
      </c>
      <c r="C1017" s="162"/>
      <c r="D1017" s="70" t="s">
        <v>407</v>
      </c>
      <c r="E1017" s="261">
        <f t="shared" si="233"/>
        <v>0</v>
      </c>
      <c r="F1017" s="232"/>
      <c r="G1017" s="232"/>
      <c r="H1017" s="232"/>
      <c r="I1017" s="232"/>
      <c r="J1017" s="244"/>
      <c r="K1017" s="73"/>
      <c r="L1017" s="74"/>
      <c r="M1017" s="74"/>
    </row>
    <row r="1018" spans="1:13" s="2" customFormat="1">
      <c r="A1018" s="65"/>
      <c r="B1018" s="69" t="s">
        <v>408</v>
      </c>
      <c r="C1018" s="80"/>
      <c r="D1018" s="72" t="s">
        <v>409</v>
      </c>
      <c r="E1018" s="261">
        <f t="shared" si="233"/>
        <v>0</v>
      </c>
      <c r="F1018" s="232"/>
      <c r="G1018" s="232"/>
      <c r="H1018" s="232"/>
      <c r="I1018" s="232"/>
      <c r="J1018" s="244"/>
      <c r="K1018" s="73"/>
      <c r="L1018" s="74"/>
      <c r="M1018" s="74"/>
    </row>
    <row r="1019" spans="1:13" s="2" customFormat="1">
      <c r="A1019" s="65"/>
      <c r="B1019" s="80" t="s">
        <v>410</v>
      </c>
      <c r="C1019" s="80"/>
      <c r="D1019" s="72" t="s">
        <v>411</v>
      </c>
      <c r="E1019" s="261">
        <f t="shared" si="233"/>
        <v>0</v>
      </c>
      <c r="F1019" s="232"/>
      <c r="G1019" s="232"/>
      <c r="H1019" s="232"/>
      <c r="I1019" s="232"/>
      <c r="J1019" s="244"/>
      <c r="K1019" s="73"/>
      <c r="L1019" s="74"/>
      <c r="M1019" s="74"/>
    </row>
    <row r="1020" spans="1:13" s="2" customFormat="1">
      <c r="A1020" s="65"/>
      <c r="B1020" s="81" t="s">
        <v>412</v>
      </c>
      <c r="C1020" s="163"/>
      <c r="D1020" s="72" t="s">
        <v>413</v>
      </c>
      <c r="E1020" s="261">
        <f t="shared" si="233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81" t="s">
        <v>414</v>
      </c>
      <c r="C1021" s="163"/>
      <c r="D1021" s="72" t="s">
        <v>415</v>
      </c>
      <c r="E1021" s="261">
        <f t="shared" si="233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>
      <c r="A1022" s="65"/>
      <c r="B1022" s="80" t="s">
        <v>416</v>
      </c>
      <c r="C1022" s="80"/>
      <c r="D1022" s="72" t="s">
        <v>417</v>
      </c>
      <c r="E1022" s="261">
        <f t="shared" si="233"/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80" t="s">
        <v>418</v>
      </c>
      <c r="C1023" s="80"/>
      <c r="D1023" s="72" t="s">
        <v>419</v>
      </c>
      <c r="E1023" s="261">
        <f t="shared" si="233"/>
        <v>0</v>
      </c>
      <c r="F1023" s="232"/>
      <c r="G1023" s="232"/>
      <c r="H1023" s="232"/>
      <c r="I1023" s="232"/>
      <c r="J1023" s="244"/>
      <c r="K1023" s="73"/>
      <c r="L1023" s="74"/>
      <c r="M1023" s="74"/>
    </row>
    <row r="1024" spans="1:13" s="2" customFormat="1" ht="25.5" customHeight="1">
      <c r="A1024" s="65"/>
      <c r="B1024" s="627" t="s">
        <v>541</v>
      </c>
      <c r="C1024" s="628"/>
      <c r="D1024" s="72" t="s">
        <v>542</v>
      </c>
      <c r="E1024" s="261">
        <f t="shared" si="233"/>
        <v>557</v>
      </c>
      <c r="F1024" s="232"/>
      <c r="G1024" s="232">
        <v>141</v>
      </c>
      <c r="H1024" s="232">
        <f>115+80</f>
        <v>195</v>
      </c>
      <c r="I1024" s="232">
        <v>110</v>
      </c>
      <c r="J1024" s="244">
        <f>106+5</f>
        <v>111</v>
      </c>
      <c r="K1024" s="73">
        <v>522</v>
      </c>
      <c r="L1024" s="74">
        <v>522</v>
      </c>
      <c r="M1024" s="74">
        <v>522</v>
      </c>
    </row>
    <row r="1025" spans="1:13" s="2" customFormat="1">
      <c r="A1025" s="65"/>
      <c r="B1025" s="77" t="s">
        <v>420</v>
      </c>
      <c r="C1025" s="77"/>
      <c r="D1025" s="78" t="s">
        <v>421</v>
      </c>
      <c r="E1025" s="261">
        <f t="shared" si="233"/>
        <v>0</v>
      </c>
      <c r="F1025" s="232">
        <f>F1026+F1030</f>
        <v>0</v>
      </c>
      <c r="G1025" s="232"/>
      <c r="H1025" s="232"/>
      <c r="I1025" s="232"/>
      <c r="J1025" s="243"/>
      <c r="K1025" s="161"/>
      <c r="L1025" s="74"/>
      <c r="M1025" s="74"/>
    </row>
    <row r="1026" spans="1:13" s="2" customFormat="1">
      <c r="A1026" s="65"/>
      <c r="B1026" s="80" t="s">
        <v>422</v>
      </c>
      <c r="C1026" s="77"/>
      <c r="D1026" s="78" t="s">
        <v>423</v>
      </c>
      <c r="E1026" s="261">
        <f t="shared" si="233"/>
        <v>0</v>
      </c>
      <c r="F1026" s="232">
        <f>F1027+F1028</f>
        <v>0</v>
      </c>
      <c r="G1026" s="232"/>
      <c r="H1026" s="232"/>
      <c r="I1026" s="232"/>
      <c r="J1026" s="243"/>
      <c r="K1026" s="161"/>
      <c r="L1026" s="161"/>
      <c r="M1026" s="161"/>
    </row>
    <row r="1027" spans="1:13" s="2" customFormat="1" ht="38.25">
      <c r="A1027" s="65"/>
      <c r="B1027" s="90"/>
      <c r="C1027" s="89" t="s">
        <v>424</v>
      </c>
      <c r="D1027" s="78" t="s">
        <v>425</v>
      </c>
      <c r="E1027" s="261">
        <f t="shared" si="233"/>
        <v>0</v>
      </c>
      <c r="F1027" s="232"/>
      <c r="G1027" s="232"/>
      <c r="H1027" s="232"/>
      <c r="I1027" s="232"/>
      <c r="J1027" s="244"/>
      <c r="K1027" s="73"/>
      <c r="L1027" s="74"/>
      <c r="M1027" s="74"/>
    </row>
    <row r="1028" spans="1:13" s="2" customFormat="1">
      <c r="A1028" s="65"/>
      <c r="B1028" s="97" t="s">
        <v>426</v>
      </c>
      <c r="C1028" s="98"/>
      <c r="D1028" s="72" t="s">
        <v>427</v>
      </c>
      <c r="E1028" s="261">
        <f t="shared" si="233"/>
        <v>0</v>
      </c>
      <c r="F1028" s="232"/>
      <c r="G1028" s="232"/>
      <c r="H1028" s="232"/>
      <c r="I1028" s="232"/>
      <c r="J1028" s="244"/>
      <c r="K1028" s="73"/>
      <c r="L1028" s="74"/>
      <c r="M1028" s="74"/>
    </row>
    <row r="1029" spans="1:13" s="2" customFormat="1" ht="13.5">
      <c r="A1029" s="65"/>
      <c r="B1029" s="99"/>
      <c r="C1029" s="67"/>
      <c r="D1029" s="68"/>
      <c r="E1029" s="261">
        <f t="shared" ref="E1029:E1094" si="261">G1029+H1029+I1029+J1029</f>
        <v>0</v>
      </c>
      <c r="F1029" s="232"/>
      <c r="G1029" s="232"/>
      <c r="H1029" s="232"/>
      <c r="I1029" s="232"/>
      <c r="J1029" s="244"/>
      <c r="K1029" s="73"/>
      <c r="L1029" s="74"/>
      <c r="M1029" s="74"/>
    </row>
    <row r="1030" spans="1:13" s="2" customFormat="1">
      <c r="A1030" s="65"/>
      <c r="B1030" s="72" t="s">
        <v>428</v>
      </c>
      <c r="C1030" s="100"/>
      <c r="D1030" s="78" t="s">
        <v>429</v>
      </c>
      <c r="E1030" s="261">
        <f t="shared" si="261"/>
        <v>0</v>
      </c>
      <c r="F1030" s="232">
        <f>F1031+F1032</f>
        <v>0</v>
      </c>
      <c r="G1030" s="232"/>
      <c r="H1030" s="232"/>
      <c r="I1030" s="232"/>
      <c r="J1030" s="243"/>
      <c r="K1030" s="161"/>
      <c r="L1030" s="161"/>
      <c r="M1030" s="161"/>
    </row>
    <row r="1031" spans="1:13" s="2" customFormat="1">
      <c r="A1031" s="65"/>
      <c r="B1031" s="77" t="s">
        <v>430</v>
      </c>
      <c r="C1031" s="77"/>
      <c r="D1031" s="78" t="s">
        <v>431</v>
      </c>
      <c r="E1031" s="261">
        <f t="shared" si="261"/>
        <v>0</v>
      </c>
      <c r="F1031" s="232"/>
      <c r="G1031" s="232"/>
      <c r="H1031" s="232"/>
      <c r="I1031" s="232"/>
      <c r="J1031" s="244"/>
      <c r="K1031" s="73"/>
      <c r="L1031" s="74"/>
      <c r="M1031" s="74"/>
    </row>
    <row r="1032" spans="1:13" s="2" customFormat="1">
      <c r="A1032" s="65"/>
      <c r="B1032" s="76" t="s">
        <v>432</v>
      </c>
      <c r="C1032" s="79"/>
      <c r="D1032" s="72" t="s">
        <v>433</v>
      </c>
      <c r="E1032" s="261">
        <f t="shared" si="261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>
      <c r="A1033" s="65"/>
      <c r="B1033" s="69" t="s">
        <v>434</v>
      </c>
      <c r="C1033" s="80"/>
      <c r="D1033" s="72" t="s">
        <v>435</v>
      </c>
      <c r="E1033" s="261">
        <f t="shared" si="261"/>
        <v>-584.04</v>
      </c>
      <c r="F1033" s="232">
        <f>F1034</f>
        <v>0</v>
      </c>
      <c r="G1033" s="232">
        <f>G1034</f>
        <v>0</v>
      </c>
      <c r="H1033" s="232">
        <f>H1034</f>
        <v>-197</v>
      </c>
      <c r="I1033" s="232">
        <f>I1034</f>
        <v>-28</v>
      </c>
      <c r="J1033" s="232">
        <f>J1034</f>
        <v>-359.04</v>
      </c>
      <c r="K1033" s="161"/>
      <c r="L1033" s="161"/>
      <c r="M1033" s="161"/>
    </row>
    <row r="1034" spans="1:13" s="2" customFormat="1">
      <c r="A1034" s="65"/>
      <c r="B1034" s="76" t="s">
        <v>436</v>
      </c>
      <c r="C1034" s="80"/>
      <c r="D1034" s="72" t="s">
        <v>437</v>
      </c>
      <c r="E1034" s="261">
        <f t="shared" si="261"/>
        <v>-584.04</v>
      </c>
      <c r="F1034" s="232"/>
      <c r="G1034" s="232"/>
      <c r="H1034" s="232">
        <f>-123-74</f>
        <v>-197</v>
      </c>
      <c r="I1034" s="232">
        <v>-28</v>
      </c>
      <c r="J1034" s="244">
        <f>-295.6-63.44</f>
        <v>-359.04</v>
      </c>
      <c r="K1034" s="73"/>
      <c r="L1034" s="74"/>
      <c r="M1034" s="74"/>
    </row>
    <row r="1035" spans="1:13" s="2" customFormat="1">
      <c r="A1035" s="125" t="s">
        <v>529</v>
      </c>
      <c r="B1035" s="125"/>
      <c r="C1035" s="125"/>
      <c r="D1035" s="140"/>
      <c r="E1035" s="261">
        <f t="shared" si="261"/>
        <v>658668.5</v>
      </c>
      <c r="F1035" s="232">
        <f>F1037+F1040</f>
        <v>9309.32</v>
      </c>
      <c r="G1035" s="232">
        <f t="shared" ref="G1035:M1035" si="262">G1037+G1038</f>
        <v>209640</v>
      </c>
      <c r="H1035" s="232">
        <f t="shared" si="262"/>
        <v>176530.5</v>
      </c>
      <c r="I1035" s="232">
        <f t="shared" si="262"/>
        <v>151469</v>
      </c>
      <c r="J1035" s="243">
        <f t="shared" si="262"/>
        <v>121029</v>
      </c>
      <c r="K1035" s="161">
        <f t="shared" si="262"/>
        <v>686803</v>
      </c>
      <c r="L1035" s="161">
        <f t="shared" si="262"/>
        <v>686803</v>
      </c>
      <c r="M1035" s="161">
        <f t="shared" si="262"/>
        <v>692003</v>
      </c>
    </row>
    <row r="1036" spans="1:13" s="2" customFormat="1" ht="27.75" customHeight="1">
      <c r="A1036" s="125"/>
      <c r="B1036" s="612" t="s">
        <v>743</v>
      </c>
      <c r="C1036" s="613"/>
      <c r="D1036" s="140" t="s">
        <v>614</v>
      </c>
      <c r="E1036" s="261">
        <f t="shared" si="261"/>
        <v>658668.5</v>
      </c>
      <c r="F1036" s="232">
        <f>F1037+F1038</f>
        <v>9309.32</v>
      </c>
      <c r="G1036" s="232">
        <f t="shared" ref="G1036:M1036" si="263">G1037+G1038</f>
        <v>209640</v>
      </c>
      <c r="H1036" s="232">
        <f t="shared" si="263"/>
        <v>176530.5</v>
      </c>
      <c r="I1036" s="232">
        <f t="shared" si="263"/>
        <v>151469</v>
      </c>
      <c r="J1036" s="232">
        <f t="shared" si="263"/>
        <v>121029</v>
      </c>
      <c r="K1036" s="232">
        <f t="shared" si="263"/>
        <v>686803</v>
      </c>
      <c r="L1036" s="232">
        <f t="shared" si="263"/>
        <v>686803</v>
      </c>
      <c r="M1036" s="232">
        <f t="shared" si="263"/>
        <v>692003</v>
      </c>
    </row>
    <row r="1037" spans="1:13" s="2" customFormat="1">
      <c r="A1037" s="125"/>
      <c r="B1037" s="125"/>
      <c r="C1037" s="46" t="s">
        <v>615</v>
      </c>
      <c r="D1037" s="154" t="s">
        <v>616</v>
      </c>
      <c r="E1037" s="261">
        <f t="shared" si="261"/>
        <v>650772.5</v>
      </c>
      <c r="F1037" s="232">
        <v>9309.32</v>
      </c>
      <c r="G1037" s="232">
        <v>207650</v>
      </c>
      <c r="H1037" s="232">
        <f>174507+23.5+25+1</f>
        <v>174556.5</v>
      </c>
      <c r="I1037" s="232">
        <f>148880+555+1</f>
        <v>149436</v>
      </c>
      <c r="J1037" s="244">
        <f>146781-44+300-22473-5434</f>
        <v>119130</v>
      </c>
      <c r="K1037" s="73">
        <v>678786</v>
      </c>
      <c r="L1037" s="74">
        <v>678786</v>
      </c>
      <c r="M1037" s="74">
        <v>683986</v>
      </c>
    </row>
    <row r="1038" spans="1:13" s="2" customFormat="1">
      <c r="A1038" s="125"/>
      <c r="B1038" s="155"/>
      <c r="C1038" s="46" t="s">
        <v>678</v>
      </c>
      <c r="D1038" s="140" t="s">
        <v>618</v>
      </c>
      <c r="E1038" s="261">
        <f t="shared" si="261"/>
        <v>7896</v>
      </c>
      <c r="F1038" s="232"/>
      <c r="G1038" s="232">
        <v>1990</v>
      </c>
      <c r="H1038" s="232">
        <f>1949+25</f>
        <v>1974</v>
      </c>
      <c r="I1038" s="232">
        <f>1954+79</f>
        <v>2033</v>
      </c>
      <c r="J1038" s="244">
        <f>1824+75</f>
        <v>1899</v>
      </c>
      <c r="K1038" s="73">
        <f>7717+300</f>
        <v>8017</v>
      </c>
      <c r="L1038" s="74">
        <f>7717+300</f>
        <v>8017</v>
      </c>
      <c r="M1038" s="74">
        <f>7717+300</f>
        <v>8017</v>
      </c>
    </row>
    <row r="1039" spans="1:13" s="2" customFormat="1">
      <c r="A1039" s="125"/>
      <c r="B1039" s="633" t="s">
        <v>619</v>
      </c>
      <c r="C1039" s="634"/>
      <c r="D1039" s="140" t="s">
        <v>620</v>
      </c>
      <c r="E1039" s="261">
        <f t="shared" si="261"/>
        <v>0</v>
      </c>
      <c r="F1039" s="232"/>
      <c r="G1039" s="232"/>
      <c r="H1039" s="232"/>
      <c r="I1039" s="232"/>
      <c r="J1039" s="244"/>
      <c r="K1039" s="73"/>
      <c r="L1039" s="74"/>
      <c r="M1039" s="74"/>
    </row>
    <row r="1040" spans="1:13" s="2" customFormat="1" ht="27.75" customHeight="1">
      <c r="A1040" s="128"/>
      <c r="B1040" s="612" t="s">
        <v>621</v>
      </c>
      <c r="C1040" s="613"/>
      <c r="D1040" s="140" t="s">
        <v>622</v>
      </c>
      <c r="E1040" s="261">
        <f t="shared" si="261"/>
        <v>0</v>
      </c>
      <c r="F1040" s="232"/>
      <c r="G1040" s="232"/>
      <c r="H1040" s="232"/>
      <c r="I1040" s="232"/>
      <c r="J1040" s="243"/>
      <c r="K1040" s="161"/>
      <c r="L1040" s="74"/>
      <c r="M1040" s="74"/>
    </row>
    <row r="1041" spans="1:13" s="2" customFormat="1">
      <c r="A1041" s="128"/>
      <c r="B1041" s="135"/>
      <c r="C1041" s="46" t="s">
        <v>623</v>
      </c>
      <c r="D1041" s="154" t="s">
        <v>624</v>
      </c>
      <c r="E1041" s="261">
        <f t="shared" si="261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ht="36" customHeight="1">
      <c r="A1042" s="589" t="s">
        <v>744</v>
      </c>
      <c r="B1042" s="590"/>
      <c r="C1042" s="591"/>
      <c r="D1042" s="145" t="s">
        <v>626</v>
      </c>
      <c r="E1042" s="156">
        <f t="shared" si="261"/>
        <v>48955</v>
      </c>
      <c r="F1042" s="156">
        <f t="shared" ref="F1042:M1042" si="264">F1043</f>
        <v>0</v>
      </c>
      <c r="G1042" s="156">
        <f>G1104</f>
        <v>11070</v>
      </c>
      <c r="H1042" s="156">
        <f t="shared" ref="H1042:J1042" si="265">H1104</f>
        <v>11178</v>
      </c>
      <c r="I1042" s="156">
        <f t="shared" si="265"/>
        <v>14656</v>
      </c>
      <c r="J1042" s="156">
        <f t="shared" si="265"/>
        <v>12051</v>
      </c>
      <c r="K1042" s="156">
        <f t="shared" si="264"/>
        <v>45160</v>
      </c>
      <c r="L1042" s="156">
        <f t="shared" si="264"/>
        <v>44469</v>
      </c>
      <c r="M1042" s="156">
        <f t="shared" si="264"/>
        <v>44575</v>
      </c>
    </row>
    <row r="1043" spans="1:13" s="6" customFormat="1" ht="15">
      <c r="A1043" s="61"/>
      <c r="B1043" s="61" t="s">
        <v>301</v>
      </c>
      <c r="C1043" s="62"/>
      <c r="D1043" s="64"/>
      <c r="E1043" s="262">
        <f t="shared" si="261"/>
        <v>48955</v>
      </c>
      <c r="F1043" s="242">
        <f>F1045+F1046+F1076+F1102</f>
        <v>0</v>
      </c>
      <c r="G1043" s="242">
        <f>G1045+G1046+G1076+G1102+G1083</f>
        <v>11070</v>
      </c>
      <c r="H1043" s="242">
        <f t="shared" ref="H1043:M1043" si="266">H1045+H1046+H1076+H1102+H1083</f>
        <v>11178</v>
      </c>
      <c r="I1043" s="242">
        <f t="shared" si="266"/>
        <v>14656</v>
      </c>
      <c r="J1043" s="242">
        <f t="shared" si="266"/>
        <v>12051</v>
      </c>
      <c r="K1043" s="242">
        <f t="shared" si="266"/>
        <v>45160</v>
      </c>
      <c r="L1043" s="242">
        <f t="shared" si="266"/>
        <v>44469</v>
      </c>
      <c r="M1043" s="242">
        <f t="shared" si="266"/>
        <v>44575</v>
      </c>
    </row>
    <row r="1044" spans="1:13" s="2" customFormat="1" ht="30.75" customHeight="1">
      <c r="A1044" s="65"/>
      <c r="B1044" s="657" t="s">
        <v>739</v>
      </c>
      <c r="C1044" s="658"/>
      <c r="D1044" s="68" t="s">
        <v>329</v>
      </c>
      <c r="E1044" s="261">
        <f t="shared" si="261"/>
        <v>48955</v>
      </c>
      <c r="F1044" s="232">
        <f t="shared" ref="F1044:M1044" si="267">F1045+F1046+F1047+F1052+F1056+F1058+F1070+F1076+F1083</f>
        <v>0</v>
      </c>
      <c r="G1044" s="232">
        <f>G1045+G1046+G1047+G1052+G1056+G1058+G1070+G1076+G1083+G1102</f>
        <v>11070</v>
      </c>
      <c r="H1044" s="232">
        <f>H1045+H1046+H1047+H1052+H1056+H1058+H1070+H1076+H1083+H1102</f>
        <v>11178</v>
      </c>
      <c r="I1044" s="232">
        <f>I1045+I1046+I1047+I1052+I1056+I1058+I1070+I1076+I1083+I1102</f>
        <v>14656</v>
      </c>
      <c r="J1044" s="232">
        <f>J1045+J1046+J1047+J1052+J1056+J1058+J1070+J1076+J1083+J1102</f>
        <v>12051</v>
      </c>
      <c r="K1044" s="161">
        <f t="shared" si="267"/>
        <v>45160</v>
      </c>
      <c r="L1044" s="161">
        <f t="shared" si="267"/>
        <v>44469</v>
      </c>
      <c r="M1044" s="161">
        <f t="shared" si="267"/>
        <v>44575</v>
      </c>
    </row>
    <row r="1045" spans="1:13" s="2" customFormat="1" ht="13.5">
      <c r="A1045" s="65"/>
      <c r="B1045" s="66"/>
      <c r="C1045" s="69" t="s">
        <v>330</v>
      </c>
      <c r="D1045" s="70" t="s">
        <v>304</v>
      </c>
      <c r="E1045" s="261">
        <f t="shared" si="261"/>
        <v>32225</v>
      </c>
      <c r="F1045" s="232"/>
      <c r="G1045" s="232">
        <v>8220</v>
      </c>
      <c r="H1045" s="232">
        <v>8120</v>
      </c>
      <c r="I1045" s="232">
        <f>8110-200-155</f>
        <v>7755</v>
      </c>
      <c r="J1045" s="244">
        <f>7900+230</f>
        <v>8130</v>
      </c>
      <c r="K1045" s="73">
        <v>32400</v>
      </c>
      <c r="L1045" s="74">
        <v>32400</v>
      </c>
      <c r="M1045" s="74">
        <v>32400</v>
      </c>
    </row>
    <row r="1046" spans="1:13" s="2" customFormat="1">
      <c r="A1046" s="65"/>
      <c r="B1046" s="71"/>
      <c r="C1046" s="357" t="s">
        <v>331</v>
      </c>
      <c r="D1046" s="72" t="s">
        <v>306</v>
      </c>
      <c r="E1046" s="261">
        <f t="shared" si="261"/>
        <v>16337</v>
      </c>
      <c r="F1046" s="232"/>
      <c r="G1046" s="232">
        <v>2750</v>
      </c>
      <c r="H1046" s="232">
        <v>2948</v>
      </c>
      <c r="I1046" s="232">
        <f>6191+400+200+32</f>
        <v>6823</v>
      </c>
      <c r="J1046" s="244">
        <f>2696+500+580+40</f>
        <v>3816</v>
      </c>
      <c r="K1046" s="73">
        <v>12335</v>
      </c>
      <c r="L1046" s="74">
        <v>11644</v>
      </c>
      <c r="M1046" s="74">
        <v>11750</v>
      </c>
    </row>
    <row r="1047" spans="1:13" s="2" customFormat="1" hidden="1">
      <c r="A1047" s="65"/>
      <c r="B1047" s="75" t="s">
        <v>332</v>
      </c>
      <c r="C1047" s="69"/>
      <c r="D1047" s="72" t="s">
        <v>333</v>
      </c>
      <c r="E1047" s="261">
        <f t="shared" si="261"/>
        <v>0</v>
      </c>
      <c r="F1047" s="232">
        <f t="shared" ref="F1047:M1047" si="268">F1048+F1049+F1050</f>
        <v>0</v>
      </c>
      <c r="G1047" s="232">
        <f t="shared" si="268"/>
        <v>0</v>
      </c>
      <c r="H1047" s="232">
        <f t="shared" si="268"/>
        <v>0</v>
      </c>
      <c r="I1047" s="232">
        <f t="shared" si="268"/>
        <v>0</v>
      </c>
      <c r="J1047" s="232">
        <f t="shared" si="268"/>
        <v>0</v>
      </c>
      <c r="K1047" s="161">
        <f t="shared" si="268"/>
        <v>0</v>
      </c>
      <c r="L1047" s="161">
        <f t="shared" si="268"/>
        <v>0</v>
      </c>
      <c r="M1047" s="161">
        <f t="shared" si="268"/>
        <v>0</v>
      </c>
    </row>
    <row r="1048" spans="1:13" s="2" customFormat="1" hidden="1">
      <c r="A1048" s="65"/>
      <c r="B1048" s="76" t="s">
        <v>334</v>
      </c>
      <c r="C1048" s="69"/>
      <c r="D1048" s="72" t="s">
        <v>335</v>
      </c>
      <c r="E1048" s="261">
        <f t="shared" si="261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77" t="s">
        <v>336</v>
      </c>
      <c r="C1049" s="77"/>
      <c r="D1049" s="78" t="s">
        <v>337</v>
      </c>
      <c r="E1049" s="261">
        <f t="shared" si="261"/>
        <v>0</v>
      </c>
      <c r="F1049" s="232"/>
      <c r="G1049" s="232"/>
      <c r="H1049" s="232"/>
      <c r="I1049" s="232"/>
      <c r="J1049" s="244"/>
      <c r="K1049" s="73"/>
      <c r="L1049" s="74"/>
      <c r="M1049" s="74"/>
    </row>
    <row r="1050" spans="1:13" s="2" customFormat="1" hidden="1">
      <c r="A1050" s="65"/>
      <c r="B1050" s="76" t="s">
        <v>338</v>
      </c>
      <c r="C1050" s="79"/>
      <c r="D1050" s="72" t="s">
        <v>339</v>
      </c>
      <c r="E1050" s="261">
        <f t="shared" si="261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idden="1">
      <c r="A1051" s="65"/>
      <c r="B1051" s="76"/>
      <c r="C1051" s="79"/>
      <c r="D1051" s="72"/>
      <c r="E1051" s="261">
        <f t="shared" si="261"/>
        <v>0</v>
      </c>
      <c r="F1051" s="232"/>
      <c r="G1051" s="232"/>
      <c r="H1051" s="232"/>
      <c r="I1051" s="232"/>
      <c r="J1051" s="244"/>
      <c r="K1051" s="73"/>
      <c r="L1051" s="74"/>
      <c r="M1051" s="74"/>
    </row>
    <row r="1052" spans="1:13" s="2" customFormat="1" hidden="1">
      <c r="A1052" s="65"/>
      <c r="B1052" s="76" t="s">
        <v>340</v>
      </c>
      <c r="C1052" s="79"/>
      <c r="D1052" s="72" t="s">
        <v>341</v>
      </c>
      <c r="E1052" s="261">
        <f t="shared" si="261"/>
        <v>0</v>
      </c>
      <c r="F1052" s="232">
        <f t="shared" ref="F1052:M1052" si="269">F1053+F1054+F1055</f>
        <v>0</v>
      </c>
      <c r="G1052" s="232">
        <f t="shared" si="269"/>
        <v>0</v>
      </c>
      <c r="H1052" s="232">
        <f t="shared" si="269"/>
        <v>0</v>
      </c>
      <c r="I1052" s="232">
        <f t="shared" si="269"/>
        <v>0</v>
      </c>
      <c r="J1052" s="243">
        <f t="shared" si="269"/>
        <v>0</v>
      </c>
      <c r="K1052" s="161">
        <f t="shared" si="269"/>
        <v>0</v>
      </c>
      <c r="L1052" s="161">
        <f t="shared" si="269"/>
        <v>0</v>
      </c>
      <c r="M1052" s="161">
        <f t="shared" si="269"/>
        <v>0</v>
      </c>
    </row>
    <row r="1053" spans="1:13" s="2" customFormat="1" ht="25.5" hidden="1">
      <c r="A1053" s="65"/>
      <c r="B1053" s="76"/>
      <c r="C1053" s="79" t="s">
        <v>342</v>
      </c>
      <c r="D1053" s="72" t="s">
        <v>343</v>
      </c>
      <c r="E1053" s="261">
        <f t="shared" si="261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idden="1">
      <c r="A1054" s="65"/>
      <c r="B1054" s="76"/>
      <c r="C1054" s="80" t="s">
        <v>344</v>
      </c>
      <c r="D1054" s="81" t="s">
        <v>345</v>
      </c>
      <c r="E1054" s="261">
        <f t="shared" si="261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t="13.5" hidden="1">
      <c r="A1055" s="65"/>
      <c r="B1055" s="67"/>
      <c r="C1055" s="69" t="s">
        <v>346</v>
      </c>
      <c r="D1055" s="68" t="s">
        <v>347</v>
      </c>
      <c r="E1055" s="261">
        <f t="shared" si="261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69" t="s">
        <v>348</v>
      </c>
      <c r="C1056" s="82"/>
      <c r="D1056" s="44" t="s">
        <v>349</v>
      </c>
      <c r="E1056" s="261">
        <f t="shared" si="261"/>
        <v>0</v>
      </c>
      <c r="F1056" s="232">
        <f t="shared" ref="F1056:M1056" si="270">F1057</f>
        <v>0</v>
      </c>
      <c r="G1056" s="232">
        <f t="shared" si="270"/>
        <v>0</v>
      </c>
      <c r="H1056" s="232">
        <f t="shared" si="270"/>
        <v>0</v>
      </c>
      <c r="I1056" s="232">
        <f t="shared" si="270"/>
        <v>0</v>
      </c>
      <c r="J1056" s="243">
        <f t="shared" si="270"/>
        <v>0</v>
      </c>
      <c r="K1056" s="161">
        <f t="shared" si="270"/>
        <v>0</v>
      </c>
      <c r="L1056" s="161">
        <f t="shared" si="270"/>
        <v>0</v>
      </c>
      <c r="M1056" s="161">
        <f t="shared" si="270"/>
        <v>0</v>
      </c>
    </row>
    <row r="1057" spans="1:13" s="2" customFormat="1" hidden="1">
      <c r="A1057" s="65"/>
      <c r="B1057" s="76" t="s">
        <v>350</v>
      </c>
      <c r="C1057" s="83"/>
      <c r="D1057" s="44" t="s">
        <v>351</v>
      </c>
      <c r="E1057" s="261">
        <f t="shared" si="261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14.25" hidden="1" customHeight="1">
      <c r="A1058" s="65"/>
      <c r="B1058" s="76"/>
      <c r="C1058" s="79" t="s">
        <v>352</v>
      </c>
      <c r="D1058" s="44" t="s">
        <v>353</v>
      </c>
      <c r="E1058" s="261">
        <f t="shared" si="261"/>
        <v>0</v>
      </c>
      <c r="F1058" s="232">
        <f t="shared" ref="F1058:M1058" si="271">F1059</f>
        <v>0</v>
      </c>
      <c r="G1058" s="232">
        <f t="shared" si="271"/>
        <v>0</v>
      </c>
      <c r="H1058" s="232">
        <f t="shared" si="271"/>
        <v>0</v>
      </c>
      <c r="I1058" s="232">
        <f t="shared" si="271"/>
        <v>0</v>
      </c>
      <c r="J1058" s="243">
        <f t="shared" si="271"/>
        <v>0</v>
      </c>
      <c r="K1058" s="161">
        <f t="shared" si="271"/>
        <v>0</v>
      </c>
      <c r="L1058" s="161">
        <f t="shared" si="271"/>
        <v>0</v>
      </c>
      <c r="M1058" s="161">
        <f t="shared" si="271"/>
        <v>0</v>
      </c>
    </row>
    <row r="1059" spans="1:13" s="2" customFormat="1" ht="46.5" hidden="1" customHeight="1">
      <c r="A1059" s="65"/>
      <c r="B1059" s="592" t="s">
        <v>354</v>
      </c>
      <c r="C1059" s="593"/>
      <c r="D1059" s="78" t="s">
        <v>355</v>
      </c>
      <c r="E1059" s="261">
        <f t="shared" si="261"/>
        <v>0</v>
      </c>
      <c r="F1059" s="232">
        <f>F1060+F1061+F1062+F1063+F1064+F1065+F1066+F1067+F1068+F1069</f>
        <v>0</v>
      </c>
      <c r="G1059" s="232">
        <f>G1060+G1061+G1062+G1063+G1064+G1065+G1066+G1067+G1068+G1069</f>
        <v>0</v>
      </c>
      <c r="H1059" s="232">
        <f>H1060+H1061+H1062+H1063+H1064+H1065+H1066+H1067+H1068+H1069</f>
        <v>0</v>
      </c>
      <c r="I1059" s="232">
        <f>I1060+I1061+I1062+I1063+I1064+I1065+I1066+I1067+I1068+I1069</f>
        <v>0</v>
      </c>
      <c r="J1059" s="243">
        <f>J1060+J1061+J1062+J1063+J1064+J1065+J1066+J1067+J1068+J1069</f>
        <v>0</v>
      </c>
      <c r="K1059" s="161"/>
      <c r="L1059" s="74"/>
      <c r="M1059" s="74"/>
    </row>
    <row r="1060" spans="1:13" s="2" customFormat="1" hidden="1">
      <c r="A1060" s="65"/>
      <c r="B1060" s="76"/>
      <c r="C1060" s="80" t="s">
        <v>356</v>
      </c>
      <c r="D1060" s="78" t="s">
        <v>357</v>
      </c>
      <c r="E1060" s="261">
        <f t="shared" si="261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13.5" hidden="1">
      <c r="A1061" s="65"/>
      <c r="B1061" s="84"/>
      <c r="C1061" s="85" t="s">
        <v>358</v>
      </c>
      <c r="D1061" s="68" t="s">
        <v>359</v>
      </c>
      <c r="E1061" s="261">
        <f t="shared" si="261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idden="1">
      <c r="A1062" s="65"/>
      <c r="B1062" s="355"/>
      <c r="C1062" s="46" t="s">
        <v>360</v>
      </c>
      <c r="D1062" s="78" t="s">
        <v>361</v>
      </c>
      <c r="E1062" s="261">
        <f t="shared" si="261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idden="1">
      <c r="A1063" s="65"/>
      <c r="B1063" s="76"/>
      <c r="C1063" s="69" t="s">
        <v>362</v>
      </c>
      <c r="D1063" s="72" t="s">
        <v>363</v>
      </c>
      <c r="E1063" s="261">
        <f t="shared" si="261"/>
        <v>0</v>
      </c>
      <c r="F1063" s="232"/>
      <c r="G1063" s="232"/>
      <c r="H1063" s="232"/>
      <c r="I1063" s="232"/>
      <c r="J1063" s="244"/>
      <c r="K1063" s="73"/>
      <c r="L1063" s="74"/>
      <c r="M1063" s="74"/>
    </row>
    <row r="1064" spans="1:13" s="2" customFormat="1" hidden="1">
      <c r="A1064" s="65"/>
      <c r="B1064" s="76"/>
      <c r="C1064" s="80" t="s">
        <v>364</v>
      </c>
      <c r="D1064" s="72" t="s">
        <v>365</v>
      </c>
      <c r="E1064" s="261">
        <f t="shared" si="261"/>
        <v>0</v>
      </c>
      <c r="F1064" s="232"/>
      <c r="G1064" s="232"/>
      <c r="H1064" s="232"/>
      <c r="I1064" s="232"/>
      <c r="J1064" s="244"/>
      <c r="K1064" s="73"/>
      <c r="L1064" s="74"/>
      <c r="M1064" s="74"/>
    </row>
    <row r="1065" spans="1:13" s="2" customFormat="1" ht="51" hidden="1">
      <c r="A1065" s="65"/>
      <c r="B1065" s="76"/>
      <c r="C1065" s="79" t="s">
        <v>366</v>
      </c>
      <c r="D1065" s="72" t="s">
        <v>367</v>
      </c>
      <c r="E1065" s="261">
        <f t="shared" si="261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t="38.25" hidden="1">
      <c r="A1066" s="65"/>
      <c r="B1066" s="76"/>
      <c r="C1066" s="79" t="s">
        <v>368</v>
      </c>
      <c r="D1066" s="72" t="s">
        <v>369</v>
      </c>
      <c r="E1066" s="261">
        <f t="shared" si="261"/>
        <v>0</v>
      </c>
      <c r="F1066" s="232"/>
      <c r="G1066" s="232"/>
      <c r="H1066" s="232"/>
      <c r="I1066" s="232"/>
      <c r="J1066" s="244"/>
      <c r="K1066" s="73"/>
      <c r="L1066" s="74"/>
      <c r="M1066" s="74"/>
    </row>
    <row r="1067" spans="1:13" s="2" customFormat="1" ht="38.25" hidden="1">
      <c r="A1067" s="65"/>
      <c r="B1067" s="80"/>
      <c r="C1067" s="79" t="s">
        <v>370</v>
      </c>
      <c r="D1067" s="72" t="s">
        <v>371</v>
      </c>
      <c r="E1067" s="261">
        <f t="shared" si="261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38.25" hidden="1">
      <c r="A1068" s="65"/>
      <c r="B1068" s="80"/>
      <c r="C1068" s="79" t="s">
        <v>372</v>
      </c>
      <c r="D1068" s="72" t="s">
        <v>373</v>
      </c>
      <c r="E1068" s="261">
        <f t="shared" si="261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t="25.5" hidden="1">
      <c r="A1069" s="65"/>
      <c r="B1069" s="80"/>
      <c r="C1069" s="79" t="s">
        <v>374</v>
      </c>
      <c r="D1069" s="72" t="s">
        <v>375</v>
      </c>
      <c r="E1069" s="261">
        <f t="shared" si="261"/>
        <v>0</v>
      </c>
      <c r="F1069" s="232"/>
      <c r="G1069" s="232"/>
      <c r="H1069" s="232"/>
      <c r="I1069" s="232"/>
      <c r="J1069" s="244"/>
      <c r="K1069" s="73"/>
      <c r="L1069" s="74"/>
      <c r="M1069" s="74"/>
    </row>
    <row r="1070" spans="1:13" s="2" customFormat="1" ht="13.5" hidden="1" customHeight="1">
      <c r="A1070" s="65"/>
      <c r="B1070" s="80"/>
      <c r="C1070" s="80" t="s">
        <v>376</v>
      </c>
      <c r="D1070" s="72" t="s">
        <v>377</v>
      </c>
      <c r="E1070" s="261">
        <f t="shared" si="261"/>
        <v>0</v>
      </c>
      <c r="F1070" s="232">
        <f t="shared" ref="F1070:M1070" si="272">F1071+F1073</f>
        <v>0</v>
      </c>
      <c r="G1070" s="232">
        <f t="shared" si="272"/>
        <v>0</v>
      </c>
      <c r="H1070" s="232">
        <f t="shared" si="272"/>
        <v>0</v>
      </c>
      <c r="I1070" s="232">
        <f t="shared" si="272"/>
        <v>0</v>
      </c>
      <c r="J1070" s="243">
        <f t="shared" si="272"/>
        <v>0</v>
      </c>
      <c r="K1070" s="161">
        <f t="shared" si="272"/>
        <v>0</v>
      </c>
      <c r="L1070" s="161">
        <f t="shared" si="272"/>
        <v>0</v>
      </c>
      <c r="M1070" s="161">
        <f t="shared" si="272"/>
        <v>0</v>
      </c>
    </row>
    <row r="1071" spans="1:13" s="2" customFormat="1" ht="1.5" hidden="1" customHeight="1">
      <c r="A1071" s="65"/>
      <c r="B1071" s="80" t="s">
        <v>378</v>
      </c>
      <c r="C1071" s="79" t="s">
        <v>591</v>
      </c>
      <c r="D1071" s="72" t="s">
        <v>380</v>
      </c>
      <c r="E1071" s="261">
        <f t="shared" si="261"/>
        <v>0</v>
      </c>
      <c r="F1071" s="232">
        <f>F1072</f>
        <v>0</v>
      </c>
      <c r="G1071" s="232">
        <f>G1072</f>
        <v>0</v>
      </c>
      <c r="H1071" s="232">
        <f>H1072</f>
        <v>0</v>
      </c>
      <c r="I1071" s="232">
        <f>I1072</f>
        <v>0</v>
      </c>
      <c r="J1071" s="243">
        <f>J1072</f>
        <v>0</v>
      </c>
      <c r="K1071" s="161"/>
      <c r="L1071" s="74"/>
      <c r="M1071" s="74"/>
    </row>
    <row r="1072" spans="1:13" s="2" customFormat="1" hidden="1">
      <c r="A1072" s="65"/>
      <c r="B1072" s="80"/>
      <c r="C1072" s="80"/>
      <c r="D1072" s="72" t="s">
        <v>382</v>
      </c>
      <c r="E1072" s="261">
        <f t="shared" si="261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88" t="s">
        <v>383</v>
      </c>
      <c r="C1073" s="89"/>
      <c r="D1073" s="70" t="s">
        <v>384</v>
      </c>
      <c r="E1073" s="261">
        <f t="shared" si="261"/>
        <v>0</v>
      </c>
      <c r="F1073" s="232">
        <f>F1074+F1075</f>
        <v>0</v>
      </c>
      <c r="G1073" s="232">
        <f>G1074+G1075</f>
        <v>0</v>
      </c>
      <c r="H1073" s="232">
        <f>H1074+H1075</f>
        <v>0</v>
      </c>
      <c r="I1073" s="232">
        <f>I1074+I1075</f>
        <v>0</v>
      </c>
      <c r="J1073" s="243">
        <f>J1074+J1075</f>
        <v>0</v>
      </c>
      <c r="K1073" s="161"/>
      <c r="L1073" s="74"/>
      <c r="M1073" s="74"/>
    </row>
    <row r="1074" spans="1:13" s="2" customFormat="1" ht="25.5" hidden="1">
      <c r="A1074" s="65"/>
      <c r="B1074" s="88"/>
      <c r="C1074" s="89" t="s">
        <v>385</v>
      </c>
      <c r="D1074" s="70" t="s">
        <v>386</v>
      </c>
      <c r="E1074" s="261">
        <f t="shared" si="261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t="13.5" hidden="1">
      <c r="A1075" s="65"/>
      <c r="B1075" s="67"/>
      <c r="C1075" s="67" t="s">
        <v>387</v>
      </c>
      <c r="D1075" s="68" t="s">
        <v>388</v>
      </c>
      <c r="E1075" s="261">
        <f t="shared" si="261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idden="1">
      <c r="A1076" s="65"/>
      <c r="B1076" s="69" t="s">
        <v>389</v>
      </c>
      <c r="C1076" s="76"/>
      <c r="D1076" s="78" t="s">
        <v>390</v>
      </c>
      <c r="E1076" s="261">
        <f t="shared" si="261"/>
        <v>0</v>
      </c>
      <c r="F1076" s="232">
        <f t="shared" ref="F1076:M1076" si="273">F1077</f>
        <v>0</v>
      </c>
      <c r="G1076" s="232">
        <f t="shared" si="273"/>
        <v>0</v>
      </c>
      <c r="H1076" s="232">
        <f t="shared" si="273"/>
        <v>0</v>
      </c>
      <c r="I1076" s="232">
        <f t="shared" si="273"/>
        <v>0</v>
      </c>
      <c r="J1076" s="243">
        <f t="shared" si="273"/>
        <v>0</v>
      </c>
      <c r="K1076" s="161">
        <f t="shared" si="273"/>
        <v>0</v>
      </c>
      <c r="L1076" s="161">
        <f t="shared" si="273"/>
        <v>0</v>
      </c>
      <c r="M1076" s="161">
        <f t="shared" si="273"/>
        <v>0</v>
      </c>
    </row>
    <row r="1077" spans="1:13" s="2" customFormat="1" ht="0.75" hidden="1" customHeight="1">
      <c r="A1077" s="65"/>
      <c r="B1077" s="90" t="s">
        <v>391</v>
      </c>
      <c r="C1077" s="69"/>
      <c r="D1077" s="72" t="s">
        <v>392</v>
      </c>
      <c r="E1077" s="261">
        <f t="shared" si="261"/>
        <v>0</v>
      </c>
      <c r="F1077" s="232">
        <f>F1078+F1079+F1080+F1081</f>
        <v>0</v>
      </c>
      <c r="G1077" s="232">
        <f>G1078+G1079+G1080+G1081</f>
        <v>0</v>
      </c>
      <c r="H1077" s="232">
        <f>H1078+H1079+H1080+H1081</f>
        <v>0</v>
      </c>
      <c r="I1077" s="232">
        <f>I1078+I1079+I1080+I1081</f>
        <v>0</v>
      </c>
      <c r="J1077" s="243">
        <f>J1078+J1079+J1080+J1081</f>
        <v>0</v>
      </c>
      <c r="K1077" s="161"/>
      <c r="L1077" s="74"/>
      <c r="M1077" s="74"/>
    </row>
    <row r="1078" spans="1:13" s="2" customFormat="1" hidden="1">
      <c r="A1078" s="65"/>
      <c r="B1078" s="90"/>
      <c r="C1078" s="69" t="s">
        <v>393</v>
      </c>
      <c r="D1078" s="72" t="s">
        <v>394</v>
      </c>
      <c r="E1078" s="261">
        <f t="shared" si="261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idden="1">
      <c r="A1079" s="65"/>
      <c r="B1079" s="76"/>
      <c r="C1079" s="80" t="s">
        <v>395</v>
      </c>
      <c r="D1079" s="78" t="s">
        <v>396</v>
      </c>
      <c r="E1079" s="261">
        <f t="shared" si="261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 hidden="1">
      <c r="A1080" s="65"/>
      <c r="B1080" s="91"/>
      <c r="C1080" s="80" t="s">
        <v>397</v>
      </c>
      <c r="D1080" s="78" t="s">
        <v>398</v>
      </c>
      <c r="E1080" s="261">
        <f t="shared" si="261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 hidden="1">
      <c r="A1081" s="65"/>
      <c r="B1081" s="76"/>
      <c r="C1081" s="92" t="s">
        <v>399</v>
      </c>
      <c r="D1081" s="72" t="s">
        <v>400</v>
      </c>
      <c r="E1081" s="261">
        <f t="shared" si="261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 hidden="1">
      <c r="A1082" s="65"/>
      <c r="B1082" s="75"/>
      <c r="C1082" s="92"/>
      <c r="D1082" s="72"/>
      <c r="E1082" s="261">
        <f t="shared" si="261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 ht="20.25" customHeight="1">
      <c r="A1083" s="65"/>
      <c r="B1083" s="71" t="s">
        <v>401</v>
      </c>
      <c r="C1083" s="92"/>
      <c r="D1083" s="72" t="s">
        <v>309</v>
      </c>
      <c r="E1083" s="261">
        <f t="shared" si="261"/>
        <v>425</v>
      </c>
      <c r="F1083" s="232"/>
      <c r="G1083" s="232">
        <f t="shared" ref="G1083:M1083" si="274">G1093</f>
        <v>100</v>
      </c>
      <c r="H1083" s="232">
        <f t="shared" si="274"/>
        <v>110</v>
      </c>
      <c r="I1083" s="232">
        <f t="shared" si="274"/>
        <v>110</v>
      </c>
      <c r="J1083" s="232">
        <f t="shared" si="274"/>
        <v>105</v>
      </c>
      <c r="K1083" s="232">
        <f t="shared" si="274"/>
        <v>425</v>
      </c>
      <c r="L1083" s="232">
        <f t="shared" si="274"/>
        <v>425</v>
      </c>
      <c r="M1083" s="232">
        <f t="shared" si="274"/>
        <v>425</v>
      </c>
    </row>
    <row r="1084" spans="1:13" s="2" customFormat="1">
      <c r="A1084" s="65"/>
      <c r="B1084" s="75" t="s">
        <v>402</v>
      </c>
      <c r="C1084" s="92"/>
      <c r="D1084" s="72" t="s">
        <v>403</v>
      </c>
      <c r="E1084" s="261">
        <f t="shared" si="261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5" t="s">
        <v>404</v>
      </c>
      <c r="C1085" s="92"/>
      <c r="D1085" s="93" t="s">
        <v>405</v>
      </c>
      <c r="E1085" s="261">
        <f t="shared" si="261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13.5">
      <c r="A1086" s="65"/>
      <c r="B1086" s="66" t="s">
        <v>406</v>
      </c>
      <c r="C1086" s="94"/>
      <c r="D1086" s="68" t="s">
        <v>407</v>
      </c>
      <c r="E1086" s="261">
        <f t="shared" si="261"/>
        <v>0</v>
      </c>
      <c r="F1086" s="232"/>
      <c r="G1086" s="232"/>
      <c r="H1086" s="232"/>
      <c r="I1086" s="232"/>
      <c r="J1086" s="244"/>
      <c r="K1086" s="73"/>
      <c r="L1086" s="74"/>
      <c r="M1086" s="74"/>
    </row>
    <row r="1087" spans="1:13" s="2" customFormat="1">
      <c r="A1087" s="65"/>
      <c r="B1087" s="76" t="s">
        <v>408</v>
      </c>
      <c r="C1087" s="77"/>
      <c r="D1087" s="78" t="s">
        <v>409</v>
      </c>
      <c r="E1087" s="261">
        <f t="shared" si="261"/>
        <v>0</v>
      </c>
      <c r="F1087" s="232"/>
      <c r="G1087" s="232"/>
      <c r="H1087" s="232"/>
      <c r="I1087" s="232"/>
      <c r="J1087" s="244"/>
      <c r="K1087" s="73"/>
      <c r="L1087" s="74"/>
      <c r="M1087" s="74"/>
    </row>
    <row r="1088" spans="1:13" s="2" customFormat="1">
      <c r="A1088" s="65"/>
      <c r="B1088" s="77" t="s">
        <v>410</v>
      </c>
      <c r="C1088" s="77"/>
      <c r="D1088" s="78" t="s">
        <v>411</v>
      </c>
      <c r="E1088" s="261">
        <f t="shared" si="261"/>
        <v>0</v>
      </c>
      <c r="F1088" s="232"/>
      <c r="G1088" s="232"/>
      <c r="H1088" s="232"/>
      <c r="I1088" s="232"/>
      <c r="J1088" s="244"/>
      <c r="K1088" s="73"/>
      <c r="L1088" s="74"/>
      <c r="M1088" s="74"/>
    </row>
    <row r="1089" spans="1:13" s="2" customFormat="1">
      <c r="A1089" s="65"/>
      <c r="B1089" s="95" t="s">
        <v>412</v>
      </c>
      <c r="C1089" s="96"/>
      <c r="D1089" s="78" t="s">
        <v>413</v>
      </c>
      <c r="E1089" s="261">
        <f t="shared" si="261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>
      <c r="A1090" s="65"/>
      <c r="B1090" s="95" t="s">
        <v>414</v>
      </c>
      <c r="C1090" s="96"/>
      <c r="D1090" s="78" t="s">
        <v>415</v>
      </c>
      <c r="E1090" s="261">
        <f t="shared" si="261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>
      <c r="A1091" s="65"/>
      <c r="B1091" s="77" t="s">
        <v>416</v>
      </c>
      <c r="C1091" s="77"/>
      <c r="D1091" s="78" t="s">
        <v>417</v>
      </c>
      <c r="E1091" s="261">
        <f t="shared" si="261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>
      <c r="A1092" s="65"/>
      <c r="B1092" s="77" t="s">
        <v>418</v>
      </c>
      <c r="C1092" s="77"/>
      <c r="D1092" s="78" t="s">
        <v>419</v>
      </c>
      <c r="E1092" s="261">
        <f t="shared" si="261"/>
        <v>0</v>
      </c>
      <c r="F1092" s="232"/>
      <c r="G1092" s="232"/>
      <c r="H1092" s="232"/>
      <c r="I1092" s="232"/>
      <c r="J1092" s="244"/>
      <c r="K1092" s="73"/>
      <c r="L1092" s="74"/>
      <c r="M1092" s="74"/>
    </row>
    <row r="1093" spans="1:13" s="2" customFormat="1" ht="27.75" customHeight="1">
      <c r="A1093" s="65"/>
      <c r="B1093" s="675" t="s">
        <v>541</v>
      </c>
      <c r="C1093" s="676"/>
      <c r="D1093" s="78" t="s">
        <v>542</v>
      </c>
      <c r="E1093" s="261">
        <f t="shared" si="261"/>
        <v>425</v>
      </c>
      <c r="F1093" s="232"/>
      <c r="G1093" s="232">
        <v>100</v>
      </c>
      <c r="H1093" s="232">
        <v>110</v>
      </c>
      <c r="I1093" s="232">
        <v>110</v>
      </c>
      <c r="J1093" s="244">
        <v>105</v>
      </c>
      <c r="K1093" s="73">
        <v>425</v>
      </c>
      <c r="L1093" s="74">
        <v>425</v>
      </c>
      <c r="M1093" s="74">
        <v>425</v>
      </c>
    </row>
    <row r="1094" spans="1:13" s="2" customFormat="1" hidden="1">
      <c r="A1094" s="65"/>
      <c r="B1094" s="77" t="s">
        <v>420</v>
      </c>
      <c r="C1094" s="77"/>
      <c r="D1094" s="78" t="s">
        <v>421</v>
      </c>
      <c r="E1094" s="261">
        <f t="shared" si="261"/>
        <v>0</v>
      </c>
      <c r="F1094" s="232">
        <f>F1095+F1099</f>
        <v>0</v>
      </c>
      <c r="G1094" s="232">
        <f>G1095+G1099</f>
        <v>0</v>
      </c>
      <c r="H1094" s="232">
        <f>H1095+H1099</f>
        <v>0</v>
      </c>
      <c r="I1094" s="232">
        <f>I1095+I1099</f>
        <v>0</v>
      </c>
      <c r="J1094" s="243">
        <f>J1095+J1099</f>
        <v>0</v>
      </c>
      <c r="K1094" s="161"/>
      <c r="L1094" s="74"/>
      <c r="M1094" s="74"/>
    </row>
    <row r="1095" spans="1:13" s="2" customFormat="1" hidden="1">
      <c r="A1095" s="65"/>
      <c r="B1095" s="80" t="s">
        <v>422</v>
      </c>
      <c r="C1095" s="77"/>
      <c r="D1095" s="78" t="s">
        <v>423</v>
      </c>
      <c r="E1095" s="261">
        <f t="shared" ref="E1095:E1160" si="275">G1095+H1095+I1095+J1095</f>
        <v>0</v>
      </c>
      <c r="F1095" s="232">
        <f t="shared" ref="F1095:M1095" si="276">F1096+F1097</f>
        <v>0</v>
      </c>
      <c r="G1095" s="232">
        <f t="shared" si="276"/>
        <v>0</v>
      </c>
      <c r="H1095" s="232">
        <f t="shared" si="276"/>
        <v>0</v>
      </c>
      <c r="I1095" s="232">
        <f t="shared" si="276"/>
        <v>0</v>
      </c>
      <c r="J1095" s="243">
        <f t="shared" si="276"/>
        <v>0</v>
      </c>
      <c r="K1095" s="161">
        <f t="shared" si="276"/>
        <v>0</v>
      </c>
      <c r="L1095" s="161">
        <f t="shared" si="276"/>
        <v>0</v>
      </c>
      <c r="M1095" s="161">
        <f t="shared" si="276"/>
        <v>0</v>
      </c>
    </row>
    <row r="1096" spans="1:13" s="2" customFormat="1" ht="38.25" hidden="1">
      <c r="A1096" s="65"/>
      <c r="B1096" s="90"/>
      <c r="C1096" s="89" t="s">
        <v>424</v>
      </c>
      <c r="D1096" s="78" t="s">
        <v>425</v>
      </c>
      <c r="E1096" s="261">
        <f t="shared" si="275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0.75" hidden="1" customHeight="1">
      <c r="A1097" s="65"/>
      <c r="B1097" s="97" t="s">
        <v>426</v>
      </c>
      <c r="C1097" s="98"/>
      <c r="D1097" s="72" t="s">
        <v>427</v>
      </c>
      <c r="E1097" s="261">
        <f t="shared" si="275"/>
        <v>0</v>
      </c>
      <c r="F1097" s="232"/>
      <c r="G1097" s="232"/>
      <c r="H1097" s="232"/>
      <c r="I1097" s="232"/>
      <c r="J1097" s="244"/>
      <c r="K1097" s="73"/>
      <c r="L1097" s="74"/>
      <c r="M1097" s="74"/>
    </row>
    <row r="1098" spans="1:13" s="2" customFormat="1" ht="13.5" hidden="1">
      <c r="A1098" s="65"/>
      <c r="B1098" s="99"/>
      <c r="C1098" s="67"/>
      <c r="D1098" s="68"/>
      <c r="E1098" s="261">
        <f t="shared" si="275"/>
        <v>0</v>
      </c>
      <c r="F1098" s="232"/>
      <c r="G1098" s="232"/>
      <c r="H1098" s="232"/>
      <c r="I1098" s="232"/>
      <c r="J1098" s="244"/>
      <c r="K1098" s="73"/>
      <c r="L1098" s="74"/>
      <c r="M1098" s="74"/>
    </row>
    <row r="1099" spans="1:13" s="2" customFormat="1" hidden="1">
      <c r="A1099" s="65"/>
      <c r="B1099" s="72" t="s">
        <v>428</v>
      </c>
      <c r="C1099" s="100"/>
      <c r="D1099" s="78" t="s">
        <v>429</v>
      </c>
      <c r="E1099" s="261">
        <f t="shared" si="275"/>
        <v>0</v>
      </c>
      <c r="F1099" s="232">
        <f t="shared" ref="F1099:M1099" si="277">F1100+F1101</f>
        <v>0</v>
      </c>
      <c r="G1099" s="232">
        <f t="shared" si="277"/>
        <v>0</v>
      </c>
      <c r="H1099" s="232">
        <f t="shared" si="277"/>
        <v>0</v>
      </c>
      <c r="I1099" s="232">
        <f t="shared" si="277"/>
        <v>0</v>
      </c>
      <c r="J1099" s="243">
        <f t="shared" si="277"/>
        <v>0</v>
      </c>
      <c r="K1099" s="161">
        <f t="shared" si="277"/>
        <v>0</v>
      </c>
      <c r="L1099" s="161">
        <f t="shared" si="277"/>
        <v>0</v>
      </c>
      <c r="M1099" s="161">
        <f t="shared" si="277"/>
        <v>0</v>
      </c>
    </row>
    <row r="1100" spans="1:13" s="2" customFormat="1" hidden="1">
      <c r="A1100" s="65"/>
      <c r="B1100" s="77" t="s">
        <v>430</v>
      </c>
      <c r="C1100" s="77"/>
      <c r="D1100" s="78" t="s">
        <v>431</v>
      </c>
      <c r="E1100" s="261">
        <f t="shared" si="275"/>
        <v>0</v>
      </c>
      <c r="F1100" s="232"/>
      <c r="G1100" s="232"/>
      <c r="H1100" s="232"/>
      <c r="I1100" s="232"/>
      <c r="J1100" s="244"/>
      <c r="K1100" s="73"/>
      <c r="L1100" s="74"/>
      <c r="M1100" s="74"/>
    </row>
    <row r="1101" spans="1:13" s="2" customFormat="1" hidden="1">
      <c r="A1101" s="65"/>
      <c r="B1101" s="76" t="s">
        <v>432</v>
      </c>
      <c r="C1101" s="79"/>
      <c r="D1101" s="72" t="s">
        <v>433</v>
      </c>
      <c r="E1101" s="261">
        <f t="shared" si="275"/>
        <v>0</v>
      </c>
      <c r="F1101" s="232"/>
      <c r="G1101" s="232"/>
      <c r="H1101" s="232"/>
      <c r="I1101" s="232"/>
      <c r="J1101" s="244"/>
      <c r="K1101" s="73"/>
      <c r="L1101" s="74"/>
      <c r="M1101" s="74"/>
    </row>
    <row r="1102" spans="1:13" s="2" customFormat="1">
      <c r="A1102" s="65"/>
      <c r="B1102" s="69" t="s">
        <v>434</v>
      </c>
      <c r="C1102" s="80"/>
      <c r="D1102" s="72" t="s">
        <v>435</v>
      </c>
      <c r="E1102" s="261">
        <f t="shared" si="275"/>
        <v>-32</v>
      </c>
      <c r="F1102" s="232">
        <f t="shared" ref="F1102:M1102" si="278">F1103</f>
        <v>0</v>
      </c>
      <c r="G1102" s="232">
        <f t="shared" si="278"/>
        <v>0</v>
      </c>
      <c r="H1102" s="232">
        <f t="shared" si="278"/>
        <v>0</v>
      </c>
      <c r="I1102" s="232">
        <f t="shared" si="278"/>
        <v>-32</v>
      </c>
      <c r="J1102" s="243">
        <f t="shared" si="278"/>
        <v>0</v>
      </c>
      <c r="K1102" s="161">
        <f t="shared" si="278"/>
        <v>0</v>
      </c>
      <c r="L1102" s="161">
        <f t="shared" si="278"/>
        <v>0</v>
      </c>
      <c r="M1102" s="161">
        <f t="shared" si="278"/>
        <v>0</v>
      </c>
    </row>
    <row r="1103" spans="1:13" s="2" customFormat="1">
      <c r="A1103" s="65"/>
      <c r="B1103" s="76" t="s">
        <v>436</v>
      </c>
      <c r="C1103" s="80"/>
      <c r="D1103" s="72" t="s">
        <v>437</v>
      </c>
      <c r="E1103" s="261">
        <f t="shared" si="275"/>
        <v>-32</v>
      </c>
      <c r="F1103" s="232"/>
      <c r="G1103" s="232"/>
      <c r="H1103" s="232"/>
      <c r="I1103" s="232">
        <v>-32</v>
      </c>
      <c r="J1103" s="244"/>
      <c r="K1103" s="73"/>
      <c r="L1103" s="74"/>
      <c r="M1103" s="74"/>
    </row>
    <row r="1104" spans="1:13" s="2" customFormat="1" ht="20.25" customHeight="1">
      <c r="A1104" s="125" t="s">
        <v>529</v>
      </c>
      <c r="B1104" s="125"/>
      <c r="C1104" s="125"/>
      <c r="D1104" s="140"/>
      <c r="E1104" s="231">
        <f t="shared" si="275"/>
        <v>48955</v>
      </c>
      <c r="F1104" s="247">
        <f t="shared" ref="F1104:M1104" si="279">F1105+F1120</f>
        <v>0</v>
      </c>
      <c r="G1104" s="247">
        <f t="shared" si="279"/>
        <v>11070</v>
      </c>
      <c r="H1104" s="247">
        <f t="shared" si="279"/>
        <v>11178</v>
      </c>
      <c r="I1104" s="247">
        <f t="shared" si="279"/>
        <v>14656</v>
      </c>
      <c r="J1104" s="244">
        <f t="shared" si="279"/>
        <v>12051</v>
      </c>
      <c r="K1104" s="73">
        <f t="shared" si="279"/>
        <v>45160</v>
      </c>
      <c r="L1104" s="73">
        <f t="shared" si="279"/>
        <v>44469</v>
      </c>
      <c r="M1104" s="73">
        <f t="shared" si="279"/>
        <v>44575</v>
      </c>
    </row>
    <row r="1105" spans="1:13" s="2" customFormat="1" ht="57.75" customHeight="1">
      <c r="A1105" s="46"/>
      <c r="B1105" s="650" t="s">
        <v>637</v>
      </c>
      <c r="C1105" s="650"/>
      <c r="D1105" s="140" t="s">
        <v>638</v>
      </c>
      <c r="E1105" s="231">
        <f t="shared" si="275"/>
        <v>48955</v>
      </c>
      <c r="F1105" s="247">
        <f t="shared" ref="F1105:M1105" si="280">SUM(F1106:F1117)</f>
        <v>0</v>
      </c>
      <c r="G1105" s="247">
        <f t="shared" si="280"/>
        <v>11070</v>
      </c>
      <c r="H1105" s="247">
        <f t="shared" si="280"/>
        <v>11178</v>
      </c>
      <c r="I1105" s="247">
        <f t="shared" si="280"/>
        <v>14656</v>
      </c>
      <c r="J1105" s="244">
        <f t="shared" si="280"/>
        <v>12051</v>
      </c>
      <c r="K1105" s="73">
        <f t="shared" si="280"/>
        <v>45160</v>
      </c>
      <c r="L1105" s="73">
        <f t="shared" si="280"/>
        <v>44469</v>
      </c>
      <c r="M1105" s="73">
        <f t="shared" si="280"/>
        <v>44575</v>
      </c>
    </row>
    <row r="1106" spans="1:13" s="2" customFormat="1" ht="18.75" customHeight="1">
      <c r="A1106" s="46"/>
      <c r="B1106" s="135"/>
      <c r="C1106" s="165" t="s">
        <v>639</v>
      </c>
      <c r="D1106" s="154" t="s">
        <v>640</v>
      </c>
      <c r="E1106" s="231">
        <f t="shared" si="275"/>
        <v>22636</v>
      </c>
      <c r="F1106" s="247"/>
      <c r="G1106" s="247">
        <v>4603</v>
      </c>
      <c r="H1106" s="247">
        <v>4612</v>
      </c>
      <c r="I1106" s="247">
        <f>8111+400-155</f>
        <v>8356</v>
      </c>
      <c r="J1106" s="244">
        <f>4875+200-50+40</f>
        <v>5065</v>
      </c>
      <c r="K1106" s="73">
        <f>8462+11458</f>
        <v>19920</v>
      </c>
      <c r="L1106" s="74">
        <f>8489+10650</f>
        <v>19139</v>
      </c>
      <c r="M1106" s="74">
        <f>8515+10650</f>
        <v>19165</v>
      </c>
    </row>
    <row r="1107" spans="1:13" s="2" customFormat="1" ht="23.25" customHeight="1">
      <c r="A1107" s="46"/>
      <c r="B1107" s="135"/>
      <c r="C1107" s="165" t="s">
        <v>641</v>
      </c>
      <c r="D1107" s="154" t="s">
        <v>642</v>
      </c>
      <c r="E1107" s="231">
        <f t="shared" si="275"/>
        <v>26319</v>
      </c>
      <c r="F1107" s="247"/>
      <c r="G1107" s="247">
        <v>6467</v>
      </c>
      <c r="H1107" s="247">
        <v>6566</v>
      </c>
      <c r="I1107" s="247">
        <v>6300</v>
      </c>
      <c r="J1107" s="244">
        <f>5826+300+750+110</f>
        <v>6986</v>
      </c>
      <c r="K1107" s="73">
        <f>17250+7990</f>
        <v>25240</v>
      </c>
      <c r="L1107" s="74">
        <f>17300+8030</f>
        <v>25330</v>
      </c>
      <c r="M1107" s="74">
        <f>17350+8060</f>
        <v>25410</v>
      </c>
    </row>
    <row r="1108" spans="1:13" s="2" customFormat="1">
      <c r="A1108" s="46"/>
      <c r="B1108" s="135"/>
      <c r="C1108" s="165" t="s">
        <v>643</v>
      </c>
      <c r="D1108" s="154" t="s">
        <v>644</v>
      </c>
      <c r="E1108" s="231">
        <f t="shared" si="275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645</v>
      </c>
      <c r="D1109" s="154" t="s">
        <v>646</v>
      </c>
      <c r="E1109" s="231">
        <f t="shared" si="275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165" t="s">
        <v>647</v>
      </c>
      <c r="D1110" s="154" t="s">
        <v>648</v>
      </c>
      <c r="E1110" s="231">
        <f t="shared" si="275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25.5">
      <c r="A1111" s="46"/>
      <c r="B1111" s="135"/>
      <c r="C1111" s="165" t="s">
        <v>649</v>
      </c>
      <c r="D1111" s="154" t="s">
        <v>650</v>
      </c>
      <c r="E1111" s="231">
        <f t="shared" si="275"/>
        <v>0</v>
      </c>
      <c r="F1111" s="247"/>
      <c r="G1111" s="247"/>
      <c r="H1111" s="247"/>
      <c r="I1111" s="247"/>
      <c r="J1111" s="244"/>
      <c r="K1111" s="73"/>
      <c r="L1111" s="74"/>
      <c r="M1111" s="74"/>
    </row>
    <row r="1112" spans="1:13" s="2" customFormat="1">
      <c r="A1112" s="46"/>
      <c r="B1112" s="135"/>
      <c r="C1112" s="165" t="s">
        <v>651</v>
      </c>
      <c r="D1112" s="154" t="s">
        <v>652</v>
      </c>
      <c r="E1112" s="231">
        <f t="shared" si="275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>
      <c r="A1113" s="46"/>
      <c r="B1113" s="135"/>
      <c r="C1113" s="165" t="s">
        <v>653</v>
      </c>
      <c r="D1113" s="154" t="s">
        <v>654</v>
      </c>
      <c r="E1113" s="231">
        <f t="shared" si="275"/>
        <v>0</v>
      </c>
      <c r="F1113" s="247"/>
      <c r="G1113" s="247"/>
      <c r="H1113" s="247"/>
      <c r="I1113" s="247"/>
      <c r="J1113" s="244"/>
      <c r="K1113" s="73"/>
      <c r="L1113" s="74"/>
      <c r="M1113" s="74"/>
    </row>
    <row r="1114" spans="1:13" s="2" customFormat="1">
      <c r="A1114" s="46"/>
      <c r="B1114" s="135"/>
      <c r="C1114" s="165" t="s">
        <v>655</v>
      </c>
      <c r="D1114" s="154" t="s">
        <v>656</v>
      </c>
      <c r="E1114" s="231">
        <f t="shared" si="275"/>
        <v>0</v>
      </c>
      <c r="F1114" s="247"/>
      <c r="G1114" s="247"/>
      <c r="H1114" s="247"/>
      <c r="I1114" s="247"/>
      <c r="J1114" s="244"/>
      <c r="K1114" s="73"/>
      <c r="L1114" s="74"/>
      <c r="M1114" s="74"/>
    </row>
    <row r="1115" spans="1:13" s="2" customFormat="1">
      <c r="A1115" s="46"/>
      <c r="B1115" s="135"/>
      <c r="C1115" s="165" t="s">
        <v>657</v>
      </c>
      <c r="D1115" s="154" t="s">
        <v>658</v>
      </c>
      <c r="E1115" s="231">
        <f t="shared" si="275"/>
        <v>0</v>
      </c>
      <c r="F1115" s="247"/>
      <c r="G1115" s="247"/>
      <c r="H1115" s="247"/>
      <c r="I1115" s="247"/>
      <c r="J1115" s="244"/>
      <c r="K1115" s="73"/>
      <c r="L1115" s="74"/>
      <c r="M1115" s="74"/>
    </row>
    <row r="1116" spans="1:13" s="2" customFormat="1">
      <c r="A1116" s="46"/>
      <c r="B1116" s="135"/>
      <c r="C1116" s="165" t="s">
        <v>659</v>
      </c>
      <c r="D1116" s="154" t="s">
        <v>660</v>
      </c>
      <c r="E1116" s="231">
        <f t="shared" si="275"/>
        <v>0</v>
      </c>
      <c r="F1116" s="247"/>
      <c r="G1116" s="247"/>
      <c r="H1116" s="247"/>
      <c r="I1116" s="247"/>
      <c r="J1116" s="244"/>
      <c r="K1116" s="73"/>
      <c r="L1116" s="74"/>
      <c r="M1116" s="74"/>
    </row>
    <row r="1117" spans="1:13" s="2" customFormat="1">
      <c r="A1117" s="46"/>
      <c r="B1117" s="135"/>
      <c r="C1117" s="46" t="s">
        <v>661</v>
      </c>
      <c r="D1117" s="154" t="s">
        <v>662</v>
      </c>
      <c r="E1117" s="231">
        <f t="shared" si="275"/>
        <v>0</v>
      </c>
      <c r="F1117" s="247"/>
      <c r="G1117" s="247"/>
      <c r="H1117" s="247"/>
      <c r="I1117" s="247"/>
      <c r="J1117" s="244"/>
      <c r="K1117" s="73"/>
      <c r="L1117" s="74"/>
      <c r="M1117" s="74"/>
    </row>
    <row r="1118" spans="1:13" s="2" customFormat="1" ht="30" customHeight="1">
      <c r="A1118" s="46"/>
      <c r="B1118" s="612" t="s">
        <v>663</v>
      </c>
      <c r="C1118" s="613"/>
      <c r="D1118" s="126" t="s">
        <v>664</v>
      </c>
      <c r="E1118" s="231">
        <f t="shared" si="275"/>
        <v>0</v>
      </c>
      <c r="F1118" s="247">
        <f t="shared" ref="F1118:M1118" si="281">F1119</f>
        <v>0</v>
      </c>
      <c r="G1118" s="247">
        <f t="shared" si="281"/>
        <v>0</v>
      </c>
      <c r="H1118" s="247">
        <f t="shared" si="281"/>
        <v>0</v>
      </c>
      <c r="I1118" s="247">
        <f t="shared" si="281"/>
        <v>0</v>
      </c>
      <c r="J1118" s="244">
        <f t="shared" si="281"/>
        <v>0</v>
      </c>
      <c r="K1118" s="73">
        <f t="shared" si="281"/>
        <v>0</v>
      </c>
      <c r="L1118" s="73">
        <f t="shared" si="281"/>
        <v>0</v>
      </c>
      <c r="M1118" s="73">
        <f t="shared" si="281"/>
        <v>0</v>
      </c>
    </row>
    <row r="1119" spans="1:13" s="2" customFormat="1">
      <c r="A1119" s="46"/>
      <c r="B1119" s="135"/>
      <c r="C1119" s="46" t="s">
        <v>665</v>
      </c>
      <c r="D1119" s="186" t="s">
        <v>666</v>
      </c>
      <c r="E1119" s="231">
        <f t="shared" si="275"/>
        <v>0</v>
      </c>
      <c r="F1119" s="247"/>
      <c r="G1119" s="247"/>
      <c r="H1119" s="247"/>
      <c r="I1119" s="247"/>
      <c r="J1119" s="244"/>
      <c r="K1119" s="73"/>
      <c r="L1119" s="74"/>
      <c r="M1119" s="74"/>
    </row>
    <row r="1120" spans="1:13" s="2" customFormat="1" ht="27" customHeight="1">
      <c r="A1120" s="46"/>
      <c r="B1120" s="612" t="s">
        <v>667</v>
      </c>
      <c r="C1120" s="613"/>
      <c r="D1120" s="126" t="s">
        <v>668</v>
      </c>
      <c r="E1120" s="231">
        <f t="shared" si="275"/>
        <v>0</v>
      </c>
      <c r="F1120" s="247"/>
      <c r="G1120" s="247"/>
      <c r="H1120" s="247"/>
      <c r="I1120" s="247">
        <f>72.5-72.5</f>
        <v>0</v>
      </c>
      <c r="J1120" s="244">
        <f>36.5-36.5</f>
        <v>0</v>
      </c>
      <c r="K1120" s="73">
        <f>774-774</f>
        <v>0</v>
      </c>
      <c r="L1120" s="74">
        <f>774-774</f>
        <v>0</v>
      </c>
      <c r="M1120" s="74">
        <f>774-774</f>
        <v>0</v>
      </c>
    </row>
    <row r="1121" spans="1:13" ht="39" customHeight="1">
      <c r="A1121" s="589" t="s">
        <v>745</v>
      </c>
      <c r="B1121" s="590"/>
      <c r="C1121" s="591"/>
      <c r="D1121" s="145" t="s">
        <v>670</v>
      </c>
      <c r="E1121" s="156">
        <f t="shared" si="275"/>
        <v>22681</v>
      </c>
      <c r="F1121" s="156">
        <f t="shared" ref="F1121:M1122" si="282">F1122</f>
        <v>0</v>
      </c>
      <c r="G1121" s="156">
        <f>G1183</f>
        <v>5160</v>
      </c>
      <c r="H1121" s="156">
        <f t="shared" ref="H1121:J1121" si="283">H1183</f>
        <v>5804</v>
      </c>
      <c r="I1121" s="156">
        <f t="shared" si="283"/>
        <v>6362</v>
      </c>
      <c r="J1121" s="156">
        <f t="shared" si="283"/>
        <v>5355</v>
      </c>
      <c r="K1121" s="156">
        <f t="shared" si="282"/>
        <v>25315</v>
      </c>
      <c r="L1121" s="156">
        <f t="shared" si="282"/>
        <v>25315</v>
      </c>
      <c r="M1121" s="156">
        <f t="shared" si="282"/>
        <v>25315</v>
      </c>
    </row>
    <row r="1122" spans="1:13" s="6" customFormat="1" ht="15">
      <c r="A1122" s="61"/>
      <c r="B1122" s="61" t="s">
        <v>301</v>
      </c>
      <c r="C1122" s="62"/>
      <c r="D1122" s="64"/>
      <c r="E1122" s="262">
        <f t="shared" si="275"/>
        <v>22681</v>
      </c>
      <c r="F1122" s="242">
        <f t="shared" si="282"/>
        <v>0</v>
      </c>
      <c r="G1122" s="242">
        <f t="shared" si="282"/>
        <v>5160</v>
      </c>
      <c r="H1122" s="242">
        <f t="shared" si="282"/>
        <v>5804</v>
      </c>
      <c r="I1122" s="242">
        <f t="shared" si="282"/>
        <v>6362</v>
      </c>
      <c r="J1122" s="242">
        <f t="shared" si="282"/>
        <v>5355.0000000000009</v>
      </c>
      <c r="K1122" s="160">
        <f>K1123+K1181</f>
        <v>25315</v>
      </c>
      <c r="L1122" s="160">
        <f>L1123+L1181</f>
        <v>25315</v>
      </c>
      <c r="M1122" s="160">
        <f>M1123+M1181</f>
        <v>25315</v>
      </c>
    </row>
    <row r="1123" spans="1:13" s="2" customFormat="1" ht="13.5">
      <c r="A1123" s="65"/>
      <c r="B1123" s="66" t="s">
        <v>739</v>
      </c>
      <c r="C1123" s="67"/>
      <c r="D1123" s="68" t="s">
        <v>329</v>
      </c>
      <c r="E1123" s="261">
        <f t="shared" si="275"/>
        <v>22681</v>
      </c>
      <c r="F1123" s="232">
        <f t="shared" ref="F1123:M1123" si="284">F1124+F1125+F1126+F1131+F1135+F1137+F1149+F1155+F1162</f>
        <v>0</v>
      </c>
      <c r="G1123" s="232">
        <f>G1124+G1125+G1126+G1131+G1135+G1137+G1149+G1155+G1162+G1181</f>
        <v>5160</v>
      </c>
      <c r="H1123" s="232">
        <f>H1124+H1125+H1126+H1131+H1135+H1137+H1149+H1155+H1162+H1181</f>
        <v>5804</v>
      </c>
      <c r="I1123" s="232">
        <f>I1124+I1125+I1126+I1131+I1135+I1137+I1149+I1155+I1162+I1181</f>
        <v>6362</v>
      </c>
      <c r="J1123" s="232">
        <f>J1124+J1125+J1126+J1131+J1135+J1137+J1149+J1155+J1162+J1181</f>
        <v>5355.0000000000009</v>
      </c>
      <c r="K1123" s="161">
        <f t="shared" si="284"/>
        <v>25315</v>
      </c>
      <c r="L1123" s="161">
        <f t="shared" si="284"/>
        <v>25315</v>
      </c>
      <c r="M1123" s="161">
        <f t="shared" si="284"/>
        <v>25315</v>
      </c>
    </row>
    <row r="1124" spans="1:13" s="2" customFormat="1" ht="13.5">
      <c r="A1124" s="65"/>
      <c r="B1124" s="66"/>
      <c r="C1124" s="69" t="s">
        <v>330</v>
      </c>
      <c r="D1124" s="70" t="s">
        <v>304</v>
      </c>
      <c r="E1124" s="261">
        <f t="shared" si="275"/>
        <v>14513</v>
      </c>
      <c r="F1124" s="232"/>
      <c r="G1124" s="232">
        <v>3500</v>
      </c>
      <c r="H1124" s="232">
        <f>3500+975-680</f>
        <v>3795</v>
      </c>
      <c r="I1124" s="232">
        <f>3520+423</f>
        <v>3943</v>
      </c>
      <c r="J1124" s="244">
        <f>3506+426-680+23</f>
        <v>3275</v>
      </c>
      <c r="K1124" s="73">
        <f>14100+1705</f>
        <v>15805</v>
      </c>
      <c r="L1124" s="74">
        <f>14100+1705</f>
        <v>15805</v>
      </c>
      <c r="M1124" s="74">
        <f>14100+1705</f>
        <v>15805</v>
      </c>
    </row>
    <row r="1125" spans="1:13" s="2" customFormat="1">
      <c r="A1125" s="65"/>
      <c r="B1125" s="71"/>
      <c r="C1125" s="357" t="s">
        <v>331</v>
      </c>
      <c r="D1125" s="72" t="s">
        <v>306</v>
      </c>
      <c r="E1125" s="261">
        <f t="shared" si="275"/>
        <v>8178.1900000000005</v>
      </c>
      <c r="F1125" s="232"/>
      <c r="G1125" s="232">
        <v>1640</v>
      </c>
      <c r="H1125" s="232">
        <f>1827+539-372</f>
        <v>1994</v>
      </c>
      <c r="I1125" s="232">
        <f>2137+265</f>
        <v>2402</v>
      </c>
      <c r="J1125" s="244">
        <f>1931+266-69.9-11.91+27</f>
        <v>2142.19</v>
      </c>
      <c r="K1125" s="73">
        <f>8145+1295</f>
        <v>9440</v>
      </c>
      <c r="L1125" s="74">
        <f>8145+1295</f>
        <v>9440</v>
      </c>
      <c r="M1125" s="74">
        <f>8145+1295</f>
        <v>9440</v>
      </c>
    </row>
    <row r="1126" spans="1:13" s="2" customFormat="1" hidden="1">
      <c r="A1126" s="65"/>
      <c r="B1126" s="75" t="s">
        <v>332</v>
      </c>
      <c r="C1126" s="69"/>
      <c r="D1126" s="72" t="s">
        <v>333</v>
      </c>
      <c r="E1126" s="261">
        <f t="shared" si="275"/>
        <v>0</v>
      </c>
      <c r="F1126" s="232">
        <f t="shared" ref="F1126:M1126" si="285">F1127+F1128+F1129</f>
        <v>0</v>
      </c>
      <c r="G1126" s="232">
        <f t="shared" si="285"/>
        <v>0</v>
      </c>
      <c r="H1126" s="232">
        <f t="shared" si="285"/>
        <v>0</v>
      </c>
      <c r="I1126" s="232">
        <f t="shared" si="285"/>
        <v>0</v>
      </c>
      <c r="J1126" s="243">
        <f t="shared" si="285"/>
        <v>0</v>
      </c>
      <c r="K1126" s="161">
        <f t="shared" si="285"/>
        <v>0</v>
      </c>
      <c r="L1126" s="161">
        <f t="shared" si="285"/>
        <v>0</v>
      </c>
      <c r="M1126" s="161">
        <f t="shared" si="285"/>
        <v>0</v>
      </c>
    </row>
    <row r="1127" spans="1:13" s="2" customFormat="1" hidden="1">
      <c r="A1127" s="65"/>
      <c r="B1127" s="76" t="s">
        <v>334</v>
      </c>
      <c r="C1127" s="69"/>
      <c r="D1127" s="72" t="s">
        <v>335</v>
      </c>
      <c r="E1127" s="261">
        <f t="shared" si="275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77" t="s">
        <v>336</v>
      </c>
      <c r="C1128" s="77"/>
      <c r="D1128" s="78" t="s">
        <v>337</v>
      </c>
      <c r="E1128" s="261">
        <f t="shared" si="275"/>
        <v>0</v>
      </c>
      <c r="F1128" s="232"/>
      <c r="G1128" s="232"/>
      <c r="H1128" s="232"/>
      <c r="I1128" s="232"/>
      <c r="J1128" s="244"/>
      <c r="K1128" s="73"/>
      <c r="L1128" s="74"/>
      <c r="M1128" s="74"/>
    </row>
    <row r="1129" spans="1:13" s="2" customFormat="1" hidden="1">
      <c r="A1129" s="65"/>
      <c r="B1129" s="76" t="s">
        <v>338</v>
      </c>
      <c r="C1129" s="79"/>
      <c r="D1129" s="72" t="s">
        <v>339</v>
      </c>
      <c r="E1129" s="261">
        <f t="shared" si="275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idden="1">
      <c r="A1130" s="65"/>
      <c r="B1130" s="76"/>
      <c r="C1130" s="79"/>
      <c r="D1130" s="72"/>
      <c r="E1130" s="261">
        <f t="shared" si="275"/>
        <v>0</v>
      </c>
      <c r="F1130" s="232"/>
      <c r="G1130" s="232"/>
      <c r="H1130" s="232"/>
      <c r="I1130" s="232"/>
      <c r="J1130" s="244"/>
      <c r="K1130" s="73"/>
      <c r="L1130" s="74"/>
      <c r="M1130" s="74"/>
    </row>
    <row r="1131" spans="1:13" s="2" customFormat="1" hidden="1">
      <c r="A1131" s="65"/>
      <c r="B1131" s="76" t="s">
        <v>340</v>
      </c>
      <c r="C1131" s="79"/>
      <c r="D1131" s="72" t="s">
        <v>341</v>
      </c>
      <c r="E1131" s="261">
        <f t="shared" si="275"/>
        <v>0</v>
      </c>
      <c r="F1131" s="232">
        <f t="shared" ref="F1131:M1131" si="286">F1132+F1133+F1134</f>
        <v>0</v>
      </c>
      <c r="G1131" s="232">
        <f t="shared" si="286"/>
        <v>0</v>
      </c>
      <c r="H1131" s="232">
        <f t="shared" si="286"/>
        <v>0</v>
      </c>
      <c r="I1131" s="232">
        <f t="shared" si="286"/>
        <v>0</v>
      </c>
      <c r="J1131" s="243">
        <f t="shared" si="286"/>
        <v>0</v>
      </c>
      <c r="K1131" s="161">
        <f t="shared" si="286"/>
        <v>0</v>
      </c>
      <c r="L1131" s="161">
        <f t="shared" si="286"/>
        <v>0</v>
      </c>
      <c r="M1131" s="161">
        <f t="shared" si="286"/>
        <v>0</v>
      </c>
    </row>
    <row r="1132" spans="1:13" s="2" customFormat="1" ht="25.5" hidden="1">
      <c r="A1132" s="65"/>
      <c r="B1132" s="76"/>
      <c r="C1132" s="79" t="s">
        <v>342</v>
      </c>
      <c r="D1132" s="72" t="s">
        <v>343</v>
      </c>
      <c r="E1132" s="261">
        <f t="shared" si="275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idden="1">
      <c r="A1133" s="65"/>
      <c r="B1133" s="76"/>
      <c r="C1133" s="80" t="s">
        <v>344</v>
      </c>
      <c r="D1133" s="81" t="s">
        <v>345</v>
      </c>
      <c r="E1133" s="261">
        <f t="shared" si="275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t="13.5" hidden="1">
      <c r="A1134" s="65"/>
      <c r="B1134" s="67"/>
      <c r="C1134" s="69" t="s">
        <v>346</v>
      </c>
      <c r="D1134" s="68" t="s">
        <v>347</v>
      </c>
      <c r="E1134" s="261">
        <f t="shared" si="275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69" t="s">
        <v>348</v>
      </c>
      <c r="C1135" s="82"/>
      <c r="D1135" s="44" t="s">
        <v>349</v>
      </c>
      <c r="E1135" s="261">
        <f t="shared" si="275"/>
        <v>0</v>
      </c>
      <c r="F1135" s="232">
        <f t="shared" ref="F1135:M1135" si="287">F1136</f>
        <v>0</v>
      </c>
      <c r="G1135" s="232">
        <f t="shared" si="287"/>
        <v>0</v>
      </c>
      <c r="H1135" s="232">
        <f t="shared" si="287"/>
        <v>0</v>
      </c>
      <c r="I1135" s="232">
        <f t="shared" si="287"/>
        <v>0</v>
      </c>
      <c r="J1135" s="243">
        <f t="shared" si="287"/>
        <v>0</v>
      </c>
      <c r="K1135" s="161">
        <f t="shared" si="287"/>
        <v>0</v>
      </c>
      <c r="L1135" s="161">
        <f t="shared" si="287"/>
        <v>0</v>
      </c>
      <c r="M1135" s="161">
        <f t="shared" si="287"/>
        <v>0</v>
      </c>
    </row>
    <row r="1136" spans="1:13" s="2" customFormat="1" hidden="1">
      <c r="A1136" s="65"/>
      <c r="B1136" s="76" t="s">
        <v>350</v>
      </c>
      <c r="C1136" s="83"/>
      <c r="D1136" s="44" t="s">
        <v>351</v>
      </c>
      <c r="E1136" s="261">
        <f t="shared" si="275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13.5" hidden="1" customHeight="1">
      <c r="A1137" s="65"/>
      <c r="B1137" s="76"/>
      <c r="C1137" s="79" t="s">
        <v>352</v>
      </c>
      <c r="D1137" s="44" t="s">
        <v>353</v>
      </c>
      <c r="E1137" s="261">
        <f t="shared" si="275"/>
        <v>0</v>
      </c>
      <c r="F1137" s="232">
        <f t="shared" ref="F1137:M1137" si="288">F1138</f>
        <v>0</v>
      </c>
      <c r="G1137" s="232">
        <f t="shared" si="288"/>
        <v>0</v>
      </c>
      <c r="H1137" s="232">
        <f t="shared" si="288"/>
        <v>0</v>
      </c>
      <c r="I1137" s="232">
        <f t="shared" si="288"/>
        <v>0</v>
      </c>
      <c r="J1137" s="243">
        <f t="shared" si="288"/>
        <v>0</v>
      </c>
      <c r="K1137" s="161">
        <f t="shared" si="288"/>
        <v>0</v>
      </c>
      <c r="L1137" s="161">
        <f t="shared" si="288"/>
        <v>0</v>
      </c>
      <c r="M1137" s="161">
        <f t="shared" si="288"/>
        <v>0</v>
      </c>
    </row>
    <row r="1138" spans="1:13" s="2" customFormat="1" ht="46.5" hidden="1" customHeight="1">
      <c r="A1138" s="65"/>
      <c r="B1138" s="592" t="s">
        <v>354</v>
      </c>
      <c r="C1138" s="593"/>
      <c r="D1138" s="78" t="s">
        <v>355</v>
      </c>
      <c r="E1138" s="261">
        <f t="shared" si="275"/>
        <v>0</v>
      </c>
      <c r="F1138" s="232">
        <f>F1139+F1140+F1141+F1142+F1143+F1144+F1145+F1146+F1147+F1148</f>
        <v>0</v>
      </c>
      <c r="G1138" s="232">
        <f>G1139+G1140+G1141+G1142+G1143+G1144+G1145+G1146+G1147+G1148</f>
        <v>0</v>
      </c>
      <c r="H1138" s="232">
        <f>H1139+H1140+H1141+H1142+H1143+H1144+H1145+H1146+H1147+H1148</f>
        <v>0</v>
      </c>
      <c r="I1138" s="232">
        <f>I1139+I1140+I1141+I1142+I1143+I1144+I1145+I1146+I1147+I1148</f>
        <v>0</v>
      </c>
      <c r="J1138" s="243">
        <f>J1139+J1140+J1141+J1142+J1143+J1144+J1145+J1146+J1147+J1148</f>
        <v>0</v>
      </c>
      <c r="K1138" s="161"/>
      <c r="L1138" s="74"/>
      <c r="M1138" s="74"/>
    </row>
    <row r="1139" spans="1:13" s="2" customFormat="1" hidden="1">
      <c r="A1139" s="65"/>
      <c r="B1139" s="76"/>
      <c r="C1139" s="80" t="s">
        <v>356</v>
      </c>
      <c r="D1139" s="78" t="s">
        <v>357</v>
      </c>
      <c r="E1139" s="261">
        <f t="shared" si="275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13.5" hidden="1">
      <c r="A1140" s="65"/>
      <c r="B1140" s="84"/>
      <c r="C1140" s="85" t="s">
        <v>358</v>
      </c>
      <c r="D1140" s="68" t="s">
        <v>359</v>
      </c>
      <c r="E1140" s="261">
        <f t="shared" si="275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idden="1">
      <c r="A1141" s="65"/>
      <c r="B1141" s="355"/>
      <c r="C1141" s="46" t="s">
        <v>360</v>
      </c>
      <c r="D1141" s="78" t="s">
        <v>361</v>
      </c>
      <c r="E1141" s="261">
        <f t="shared" si="275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76"/>
      <c r="C1142" s="69" t="s">
        <v>362</v>
      </c>
      <c r="D1142" s="72" t="s">
        <v>363</v>
      </c>
      <c r="E1142" s="261">
        <f t="shared" si="275"/>
        <v>0</v>
      </c>
      <c r="F1142" s="232"/>
      <c r="G1142" s="232"/>
      <c r="H1142" s="232"/>
      <c r="I1142" s="232"/>
      <c r="J1142" s="244"/>
      <c r="K1142" s="73"/>
      <c r="L1142" s="74"/>
      <c r="M1142" s="74"/>
    </row>
    <row r="1143" spans="1:13" s="2" customFormat="1" hidden="1">
      <c r="A1143" s="65"/>
      <c r="B1143" s="76"/>
      <c r="C1143" s="80" t="s">
        <v>364</v>
      </c>
      <c r="D1143" s="72" t="s">
        <v>365</v>
      </c>
      <c r="E1143" s="261">
        <f t="shared" si="275"/>
        <v>0</v>
      </c>
      <c r="F1143" s="232"/>
      <c r="G1143" s="232"/>
      <c r="H1143" s="232"/>
      <c r="I1143" s="232"/>
      <c r="J1143" s="244"/>
      <c r="K1143" s="73"/>
      <c r="L1143" s="74"/>
      <c r="M1143" s="74"/>
    </row>
    <row r="1144" spans="1:13" s="2" customFormat="1" ht="51" hidden="1">
      <c r="A1144" s="65"/>
      <c r="B1144" s="76"/>
      <c r="C1144" s="79" t="s">
        <v>366</v>
      </c>
      <c r="D1144" s="72" t="s">
        <v>367</v>
      </c>
      <c r="E1144" s="261">
        <f t="shared" si="275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t="38.25" hidden="1">
      <c r="A1145" s="65"/>
      <c r="B1145" s="76"/>
      <c r="C1145" s="79" t="s">
        <v>368</v>
      </c>
      <c r="D1145" s="72" t="s">
        <v>369</v>
      </c>
      <c r="E1145" s="261">
        <f t="shared" si="275"/>
        <v>0</v>
      </c>
      <c r="F1145" s="232"/>
      <c r="G1145" s="232"/>
      <c r="H1145" s="232"/>
      <c r="I1145" s="232"/>
      <c r="J1145" s="244"/>
      <c r="K1145" s="73"/>
      <c r="L1145" s="74"/>
      <c r="M1145" s="74"/>
    </row>
    <row r="1146" spans="1:13" s="2" customFormat="1" ht="38.25" hidden="1">
      <c r="A1146" s="65"/>
      <c r="B1146" s="80"/>
      <c r="C1146" s="79" t="s">
        <v>370</v>
      </c>
      <c r="D1146" s="72" t="s">
        <v>371</v>
      </c>
      <c r="E1146" s="261">
        <f t="shared" si="275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38.25" hidden="1">
      <c r="A1147" s="65"/>
      <c r="B1147" s="80"/>
      <c r="C1147" s="79" t="s">
        <v>372</v>
      </c>
      <c r="D1147" s="72" t="s">
        <v>373</v>
      </c>
      <c r="E1147" s="261">
        <f t="shared" si="275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t="25.5" hidden="1">
      <c r="A1148" s="65"/>
      <c r="B1148" s="80"/>
      <c r="C1148" s="79" t="s">
        <v>374</v>
      </c>
      <c r="D1148" s="72" t="s">
        <v>375</v>
      </c>
      <c r="E1148" s="261">
        <f t="shared" si="275"/>
        <v>0</v>
      </c>
      <c r="F1148" s="232"/>
      <c r="G1148" s="232"/>
      <c r="H1148" s="232"/>
      <c r="I1148" s="232"/>
      <c r="J1148" s="244"/>
      <c r="K1148" s="73"/>
      <c r="L1148" s="74"/>
      <c r="M1148" s="74"/>
    </row>
    <row r="1149" spans="1:13" s="2" customFormat="1" hidden="1">
      <c r="A1149" s="65"/>
      <c r="B1149" s="80"/>
      <c r="C1149" s="80" t="s">
        <v>376</v>
      </c>
      <c r="D1149" s="72" t="s">
        <v>377</v>
      </c>
      <c r="E1149" s="261">
        <f t="shared" si="275"/>
        <v>0</v>
      </c>
      <c r="F1149" s="232">
        <f t="shared" ref="F1149:M1149" si="289">F1150+F1152</f>
        <v>0</v>
      </c>
      <c r="G1149" s="232">
        <f t="shared" si="289"/>
        <v>0</v>
      </c>
      <c r="H1149" s="232">
        <f t="shared" si="289"/>
        <v>0</v>
      </c>
      <c r="I1149" s="232">
        <f t="shared" si="289"/>
        <v>0</v>
      </c>
      <c r="J1149" s="243">
        <f t="shared" si="289"/>
        <v>0</v>
      </c>
      <c r="K1149" s="161">
        <f t="shared" si="289"/>
        <v>0</v>
      </c>
      <c r="L1149" s="161">
        <f t="shared" si="289"/>
        <v>0</v>
      </c>
      <c r="M1149" s="161">
        <f t="shared" si="289"/>
        <v>0</v>
      </c>
    </row>
    <row r="1150" spans="1:13" s="2" customFormat="1" ht="1.5" hidden="1" customHeight="1">
      <c r="A1150" s="65"/>
      <c r="B1150" s="80" t="s">
        <v>378</v>
      </c>
      <c r="C1150" s="79" t="s">
        <v>591</v>
      </c>
      <c r="D1150" s="72" t="s">
        <v>380</v>
      </c>
      <c r="E1150" s="261">
        <f t="shared" si="275"/>
        <v>0</v>
      </c>
      <c r="F1150" s="232">
        <f>F1151</f>
        <v>0</v>
      </c>
      <c r="G1150" s="232">
        <f>G1151</f>
        <v>0</v>
      </c>
      <c r="H1150" s="232">
        <f>H1151</f>
        <v>0</v>
      </c>
      <c r="I1150" s="232">
        <f>I1151</f>
        <v>0</v>
      </c>
      <c r="J1150" s="243">
        <f>J1151</f>
        <v>0</v>
      </c>
      <c r="K1150" s="161"/>
      <c r="L1150" s="74"/>
      <c r="M1150" s="74"/>
    </row>
    <row r="1151" spans="1:13" s="2" customFormat="1" hidden="1">
      <c r="A1151" s="65"/>
      <c r="B1151" s="80"/>
      <c r="C1151" s="86"/>
      <c r="D1151" s="72" t="s">
        <v>382</v>
      </c>
      <c r="E1151" s="261">
        <f t="shared" si="275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88" t="s">
        <v>383</v>
      </c>
      <c r="C1152" s="89"/>
      <c r="D1152" s="70" t="s">
        <v>384</v>
      </c>
      <c r="E1152" s="261">
        <f t="shared" si="275"/>
        <v>0</v>
      </c>
      <c r="F1152" s="232">
        <f>F1153+F1154</f>
        <v>0</v>
      </c>
      <c r="G1152" s="232">
        <f>G1153+G1154</f>
        <v>0</v>
      </c>
      <c r="H1152" s="232">
        <f>H1153+H1154</f>
        <v>0</v>
      </c>
      <c r="I1152" s="232">
        <f>I1153+I1154</f>
        <v>0</v>
      </c>
      <c r="J1152" s="243">
        <f>J1153+J1154</f>
        <v>0</v>
      </c>
      <c r="K1152" s="161"/>
      <c r="L1152" s="74"/>
      <c r="M1152" s="74"/>
    </row>
    <row r="1153" spans="1:13" s="2" customFormat="1" ht="25.5" hidden="1">
      <c r="A1153" s="65"/>
      <c r="B1153" s="88"/>
      <c r="C1153" s="89" t="s">
        <v>385</v>
      </c>
      <c r="D1153" s="70" t="s">
        <v>386</v>
      </c>
      <c r="E1153" s="261">
        <f t="shared" si="275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t="13.5" hidden="1">
      <c r="A1154" s="65"/>
      <c r="B1154" s="67"/>
      <c r="C1154" s="67" t="s">
        <v>387</v>
      </c>
      <c r="D1154" s="68" t="s">
        <v>388</v>
      </c>
      <c r="E1154" s="261">
        <f t="shared" si="275"/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idden="1">
      <c r="A1155" s="65"/>
      <c r="B1155" s="69" t="s">
        <v>389</v>
      </c>
      <c r="C1155" s="76"/>
      <c r="D1155" s="78" t="s">
        <v>390</v>
      </c>
      <c r="E1155" s="261">
        <f t="shared" si="275"/>
        <v>0</v>
      </c>
      <c r="F1155" s="232">
        <f t="shared" ref="F1155:M1155" si="290">F1156</f>
        <v>0</v>
      </c>
      <c r="G1155" s="232">
        <f t="shared" si="290"/>
        <v>0</v>
      </c>
      <c r="H1155" s="232">
        <f t="shared" si="290"/>
        <v>0</v>
      </c>
      <c r="I1155" s="232">
        <f t="shared" si="290"/>
        <v>0</v>
      </c>
      <c r="J1155" s="243">
        <f t="shared" si="290"/>
        <v>0</v>
      </c>
      <c r="K1155" s="161">
        <f t="shared" si="290"/>
        <v>0</v>
      </c>
      <c r="L1155" s="161">
        <f t="shared" si="290"/>
        <v>0</v>
      </c>
      <c r="M1155" s="161">
        <f t="shared" si="290"/>
        <v>0</v>
      </c>
    </row>
    <row r="1156" spans="1:13" s="2" customFormat="1" ht="0.75" hidden="1" customHeight="1">
      <c r="A1156" s="65"/>
      <c r="B1156" s="90" t="s">
        <v>391</v>
      </c>
      <c r="C1156" s="69"/>
      <c r="D1156" s="72" t="s">
        <v>392</v>
      </c>
      <c r="E1156" s="261">
        <f t="shared" si="275"/>
        <v>0</v>
      </c>
      <c r="F1156" s="232">
        <f>F1157+F1158+F1159+F1160</f>
        <v>0</v>
      </c>
      <c r="G1156" s="232">
        <f>G1157+G1158+G1159+G1160</f>
        <v>0</v>
      </c>
      <c r="H1156" s="232">
        <f>H1157+H1158+H1159+H1160</f>
        <v>0</v>
      </c>
      <c r="I1156" s="232">
        <f>I1157+I1158+I1159+I1160</f>
        <v>0</v>
      </c>
      <c r="J1156" s="243">
        <f>J1157+J1158+J1159+J1160</f>
        <v>0</v>
      </c>
      <c r="K1156" s="161"/>
      <c r="L1156" s="74"/>
      <c r="M1156" s="74"/>
    </row>
    <row r="1157" spans="1:13" s="2" customFormat="1" hidden="1">
      <c r="A1157" s="65"/>
      <c r="B1157" s="90"/>
      <c r="C1157" s="69" t="s">
        <v>393</v>
      </c>
      <c r="D1157" s="72" t="s">
        <v>394</v>
      </c>
      <c r="E1157" s="261">
        <f t="shared" si="275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 hidden="1">
      <c r="A1158" s="65"/>
      <c r="B1158" s="76"/>
      <c r="C1158" s="80" t="s">
        <v>395</v>
      </c>
      <c r="D1158" s="78" t="s">
        <v>396</v>
      </c>
      <c r="E1158" s="261">
        <f t="shared" si="275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 hidden="1">
      <c r="A1159" s="65"/>
      <c r="B1159" s="91"/>
      <c r="C1159" s="80" t="s">
        <v>397</v>
      </c>
      <c r="D1159" s="78" t="s">
        <v>398</v>
      </c>
      <c r="E1159" s="261">
        <f t="shared" si="275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 hidden="1">
      <c r="A1160" s="65"/>
      <c r="B1160" s="76"/>
      <c r="C1160" s="92" t="s">
        <v>399</v>
      </c>
      <c r="D1160" s="72" t="s">
        <v>400</v>
      </c>
      <c r="E1160" s="261">
        <f t="shared" si="275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 hidden="1">
      <c r="A1161" s="65"/>
      <c r="B1161" s="75"/>
      <c r="C1161" s="92"/>
      <c r="D1161" s="72"/>
      <c r="E1161" s="261">
        <f t="shared" ref="E1161:E1226" si="291">G1161+H1161+I1161+J1161</f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 ht="20.25" customHeight="1">
      <c r="A1162" s="65"/>
      <c r="B1162" s="71" t="s">
        <v>401</v>
      </c>
      <c r="C1162" s="92"/>
      <c r="D1162" s="72" t="s">
        <v>309</v>
      </c>
      <c r="E1162" s="261">
        <f t="shared" si="291"/>
        <v>70</v>
      </c>
      <c r="F1162" s="232"/>
      <c r="G1162" s="232">
        <f t="shared" ref="G1162:M1162" si="292">G1172</f>
        <v>20</v>
      </c>
      <c r="H1162" s="232">
        <f t="shared" si="292"/>
        <v>15</v>
      </c>
      <c r="I1162" s="232">
        <f t="shared" si="292"/>
        <v>17</v>
      </c>
      <c r="J1162" s="232">
        <f t="shared" si="292"/>
        <v>18</v>
      </c>
      <c r="K1162" s="232">
        <f t="shared" si="292"/>
        <v>70</v>
      </c>
      <c r="L1162" s="232">
        <f t="shared" si="292"/>
        <v>70</v>
      </c>
      <c r="M1162" s="232">
        <f t="shared" si="292"/>
        <v>70</v>
      </c>
    </row>
    <row r="1163" spans="1:13" s="2" customFormat="1">
      <c r="A1163" s="65"/>
      <c r="B1163" s="71" t="s">
        <v>402</v>
      </c>
      <c r="C1163" s="92"/>
      <c r="D1163" s="72" t="s">
        <v>403</v>
      </c>
      <c r="E1163" s="261">
        <f t="shared" si="291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71" t="s">
        <v>404</v>
      </c>
      <c r="C1164" s="92"/>
      <c r="D1164" s="93" t="s">
        <v>405</v>
      </c>
      <c r="E1164" s="261">
        <f t="shared" si="291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>
      <c r="A1165" s="65"/>
      <c r="B1165" s="101" t="s">
        <v>406</v>
      </c>
      <c r="C1165" s="162"/>
      <c r="D1165" s="70" t="s">
        <v>407</v>
      </c>
      <c r="E1165" s="261">
        <f t="shared" si="291"/>
        <v>0</v>
      </c>
      <c r="F1165" s="232"/>
      <c r="G1165" s="232"/>
      <c r="H1165" s="232"/>
      <c r="I1165" s="232"/>
      <c r="J1165" s="244"/>
      <c r="K1165" s="73"/>
      <c r="L1165" s="74"/>
      <c r="M1165" s="74"/>
    </row>
    <row r="1166" spans="1:13" s="2" customFormat="1">
      <c r="A1166" s="65"/>
      <c r="B1166" s="69" t="s">
        <v>408</v>
      </c>
      <c r="C1166" s="80"/>
      <c r="D1166" s="72" t="s">
        <v>409</v>
      </c>
      <c r="E1166" s="261">
        <f t="shared" si="291"/>
        <v>0</v>
      </c>
      <c r="F1166" s="232"/>
      <c r="G1166" s="232"/>
      <c r="H1166" s="232"/>
      <c r="I1166" s="232"/>
      <c r="J1166" s="244"/>
      <c r="K1166" s="73"/>
      <c r="L1166" s="74"/>
      <c r="M1166" s="74"/>
    </row>
    <row r="1167" spans="1:13" s="2" customFormat="1">
      <c r="A1167" s="65"/>
      <c r="B1167" s="80" t="s">
        <v>410</v>
      </c>
      <c r="C1167" s="80"/>
      <c r="D1167" s="72" t="s">
        <v>411</v>
      </c>
      <c r="E1167" s="261">
        <f t="shared" si="291"/>
        <v>0</v>
      </c>
      <c r="F1167" s="232"/>
      <c r="G1167" s="232"/>
      <c r="H1167" s="232"/>
      <c r="I1167" s="232"/>
      <c r="J1167" s="244"/>
      <c r="K1167" s="73"/>
      <c r="L1167" s="74"/>
      <c r="M1167" s="74"/>
    </row>
    <row r="1168" spans="1:13" s="2" customFormat="1">
      <c r="A1168" s="65"/>
      <c r="B1168" s="81" t="s">
        <v>412</v>
      </c>
      <c r="C1168" s="163"/>
      <c r="D1168" s="72" t="s">
        <v>413</v>
      </c>
      <c r="E1168" s="261">
        <f t="shared" si="291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>
      <c r="A1169" s="65"/>
      <c r="B1169" s="81" t="s">
        <v>414</v>
      </c>
      <c r="C1169" s="163"/>
      <c r="D1169" s="72" t="s">
        <v>415</v>
      </c>
      <c r="E1169" s="261">
        <f t="shared" si="291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>
      <c r="A1170" s="65"/>
      <c r="B1170" s="80" t="s">
        <v>416</v>
      </c>
      <c r="C1170" s="80"/>
      <c r="D1170" s="72" t="s">
        <v>417</v>
      </c>
      <c r="E1170" s="261">
        <f t="shared" si="291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>
      <c r="A1171" s="65"/>
      <c r="B1171" s="80" t="s">
        <v>418</v>
      </c>
      <c r="C1171" s="80"/>
      <c r="D1171" s="72" t="s">
        <v>419</v>
      </c>
      <c r="E1171" s="261">
        <f t="shared" si="291"/>
        <v>0</v>
      </c>
      <c r="F1171" s="232"/>
      <c r="G1171" s="232"/>
      <c r="H1171" s="232"/>
      <c r="I1171" s="232"/>
      <c r="J1171" s="244"/>
      <c r="K1171" s="73"/>
      <c r="L1171" s="74"/>
      <c r="M1171" s="74"/>
    </row>
    <row r="1172" spans="1:13" s="2" customFormat="1" ht="27" customHeight="1">
      <c r="A1172" s="65"/>
      <c r="B1172" s="627" t="s">
        <v>541</v>
      </c>
      <c r="C1172" s="628"/>
      <c r="D1172" s="72" t="s">
        <v>542</v>
      </c>
      <c r="E1172" s="261">
        <f t="shared" si="291"/>
        <v>70</v>
      </c>
      <c r="F1172" s="232"/>
      <c r="G1172" s="232">
        <v>20</v>
      </c>
      <c r="H1172" s="232">
        <v>15</v>
      </c>
      <c r="I1172" s="232">
        <v>17</v>
      </c>
      <c r="J1172" s="244">
        <v>18</v>
      </c>
      <c r="K1172" s="73">
        <v>70</v>
      </c>
      <c r="L1172" s="74">
        <v>70</v>
      </c>
      <c r="M1172" s="74">
        <v>70</v>
      </c>
    </row>
    <row r="1173" spans="1:13" s="2" customFormat="1" hidden="1">
      <c r="A1173" s="65"/>
      <c r="B1173" s="77" t="s">
        <v>420</v>
      </c>
      <c r="C1173" s="77"/>
      <c r="D1173" s="78" t="s">
        <v>421</v>
      </c>
      <c r="E1173" s="261">
        <f t="shared" si="291"/>
        <v>0</v>
      </c>
      <c r="F1173" s="232">
        <f>F1174+F1178</f>
        <v>0</v>
      </c>
      <c r="G1173" s="232">
        <f>G1174+G1178</f>
        <v>0</v>
      </c>
      <c r="H1173" s="232">
        <f>H1174+H1178</f>
        <v>0</v>
      </c>
      <c r="I1173" s="232">
        <f>I1174+I1178</f>
        <v>0</v>
      </c>
      <c r="J1173" s="243">
        <f>J1174+J1178</f>
        <v>0</v>
      </c>
      <c r="K1173" s="161"/>
      <c r="L1173" s="74"/>
      <c r="M1173" s="74"/>
    </row>
    <row r="1174" spans="1:13" s="2" customFormat="1" hidden="1">
      <c r="A1174" s="65"/>
      <c r="B1174" s="80" t="s">
        <v>422</v>
      </c>
      <c r="C1174" s="77"/>
      <c r="D1174" s="78" t="s">
        <v>423</v>
      </c>
      <c r="E1174" s="261">
        <f t="shared" si="291"/>
        <v>0</v>
      </c>
      <c r="F1174" s="232">
        <f t="shared" ref="F1174:M1174" si="293">F1175+F1176</f>
        <v>0</v>
      </c>
      <c r="G1174" s="232">
        <f t="shared" si="293"/>
        <v>0</v>
      </c>
      <c r="H1174" s="232">
        <f t="shared" si="293"/>
        <v>0</v>
      </c>
      <c r="I1174" s="232">
        <f t="shared" si="293"/>
        <v>0</v>
      </c>
      <c r="J1174" s="243">
        <f t="shared" si="293"/>
        <v>0</v>
      </c>
      <c r="K1174" s="161">
        <f t="shared" si="293"/>
        <v>0</v>
      </c>
      <c r="L1174" s="161">
        <f t="shared" si="293"/>
        <v>0</v>
      </c>
      <c r="M1174" s="161">
        <f t="shared" si="293"/>
        <v>0</v>
      </c>
    </row>
    <row r="1175" spans="1:13" s="2" customFormat="1" ht="38.25" hidden="1">
      <c r="A1175" s="65"/>
      <c r="B1175" s="90"/>
      <c r="C1175" s="89" t="s">
        <v>424</v>
      </c>
      <c r="D1175" s="78" t="s">
        <v>425</v>
      </c>
      <c r="E1175" s="261">
        <f t="shared" si="291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s="2" customFormat="1" hidden="1">
      <c r="A1176" s="65"/>
      <c r="B1176" s="97" t="s">
        <v>426</v>
      </c>
      <c r="C1176" s="98"/>
      <c r="D1176" s="72" t="s">
        <v>427</v>
      </c>
      <c r="E1176" s="261">
        <f t="shared" si="291"/>
        <v>0</v>
      </c>
      <c r="F1176" s="232"/>
      <c r="G1176" s="232"/>
      <c r="H1176" s="232"/>
      <c r="I1176" s="232"/>
      <c r="J1176" s="244"/>
      <c r="K1176" s="73"/>
      <c r="L1176" s="74"/>
      <c r="M1176" s="74"/>
    </row>
    <row r="1177" spans="1:13" s="2" customFormat="1" ht="13.5" hidden="1">
      <c r="A1177" s="65"/>
      <c r="B1177" s="99"/>
      <c r="C1177" s="67"/>
      <c r="D1177" s="68"/>
      <c r="E1177" s="261">
        <f t="shared" si="291"/>
        <v>0</v>
      </c>
      <c r="F1177" s="232"/>
      <c r="G1177" s="232"/>
      <c r="H1177" s="232"/>
      <c r="I1177" s="232"/>
      <c r="J1177" s="244"/>
      <c r="K1177" s="73"/>
      <c r="L1177" s="74"/>
      <c r="M1177" s="74"/>
    </row>
    <row r="1178" spans="1:13" s="2" customFormat="1" hidden="1">
      <c r="A1178" s="65"/>
      <c r="B1178" s="72" t="s">
        <v>428</v>
      </c>
      <c r="C1178" s="100"/>
      <c r="D1178" s="78" t="s">
        <v>429</v>
      </c>
      <c r="E1178" s="261">
        <f t="shared" si="291"/>
        <v>0</v>
      </c>
      <c r="F1178" s="232">
        <f t="shared" ref="F1178:M1178" si="294">F1179+F1180</f>
        <v>0</v>
      </c>
      <c r="G1178" s="232">
        <f t="shared" si="294"/>
        <v>0</v>
      </c>
      <c r="H1178" s="232">
        <f t="shared" si="294"/>
        <v>0</v>
      </c>
      <c r="I1178" s="232">
        <f t="shared" si="294"/>
        <v>0</v>
      </c>
      <c r="J1178" s="243">
        <f t="shared" si="294"/>
        <v>0</v>
      </c>
      <c r="K1178" s="161">
        <f t="shared" si="294"/>
        <v>0</v>
      </c>
      <c r="L1178" s="161">
        <f t="shared" si="294"/>
        <v>0</v>
      </c>
      <c r="M1178" s="161">
        <f t="shared" si="294"/>
        <v>0</v>
      </c>
    </row>
    <row r="1179" spans="1:13" s="2" customFormat="1" hidden="1">
      <c r="A1179" s="65"/>
      <c r="B1179" s="77" t="s">
        <v>430</v>
      </c>
      <c r="C1179" s="77"/>
      <c r="D1179" s="78" t="s">
        <v>431</v>
      </c>
      <c r="E1179" s="261">
        <f t="shared" si="291"/>
        <v>0</v>
      </c>
      <c r="F1179" s="232"/>
      <c r="G1179" s="232"/>
      <c r="H1179" s="232"/>
      <c r="I1179" s="232"/>
      <c r="J1179" s="244"/>
      <c r="K1179" s="73"/>
      <c r="L1179" s="74"/>
      <c r="M1179" s="74"/>
    </row>
    <row r="1180" spans="1:13" s="2" customFormat="1" hidden="1">
      <c r="A1180" s="65"/>
      <c r="B1180" s="76" t="s">
        <v>432</v>
      </c>
      <c r="C1180" s="79"/>
      <c r="D1180" s="72" t="s">
        <v>433</v>
      </c>
      <c r="E1180" s="261">
        <f t="shared" si="291"/>
        <v>0</v>
      </c>
      <c r="F1180" s="232"/>
      <c r="G1180" s="232"/>
      <c r="H1180" s="232"/>
      <c r="I1180" s="232"/>
      <c r="J1180" s="244"/>
      <c r="K1180" s="73"/>
      <c r="L1180" s="74"/>
      <c r="M1180" s="74"/>
    </row>
    <row r="1181" spans="1:13" s="2" customFormat="1">
      <c r="A1181" s="65"/>
      <c r="B1181" s="69" t="s">
        <v>434</v>
      </c>
      <c r="C1181" s="80"/>
      <c r="D1181" s="72" t="s">
        <v>435</v>
      </c>
      <c r="E1181" s="261">
        <f t="shared" si="291"/>
        <v>-80.19</v>
      </c>
      <c r="F1181" s="232">
        <f t="shared" ref="F1181:M1181" si="295">F1182</f>
        <v>0</v>
      </c>
      <c r="G1181" s="232">
        <f t="shared" si="295"/>
        <v>0</v>
      </c>
      <c r="H1181" s="232">
        <f t="shared" si="295"/>
        <v>0</v>
      </c>
      <c r="I1181" s="232">
        <f t="shared" si="295"/>
        <v>0</v>
      </c>
      <c r="J1181" s="243">
        <f t="shared" si="295"/>
        <v>-80.19</v>
      </c>
      <c r="K1181" s="161">
        <f t="shared" si="295"/>
        <v>0</v>
      </c>
      <c r="L1181" s="161">
        <f t="shared" si="295"/>
        <v>0</v>
      </c>
      <c r="M1181" s="161">
        <f t="shared" si="295"/>
        <v>0</v>
      </c>
    </row>
    <row r="1182" spans="1:13" s="2" customFormat="1">
      <c r="A1182" s="65"/>
      <c r="B1182" s="76" t="s">
        <v>436</v>
      </c>
      <c r="C1182" s="80"/>
      <c r="D1182" s="72" t="s">
        <v>437</v>
      </c>
      <c r="E1182" s="261">
        <f t="shared" si="291"/>
        <v>-80.19</v>
      </c>
      <c r="F1182" s="232"/>
      <c r="G1182" s="232"/>
      <c r="H1182" s="232"/>
      <c r="I1182" s="232"/>
      <c r="J1182" s="244">
        <f>-33.1-24.09-23</f>
        <v>-80.19</v>
      </c>
      <c r="K1182" s="73"/>
      <c r="L1182" s="74"/>
      <c r="M1182" s="74"/>
    </row>
    <row r="1183" spans="1:13" ht="24.75" customHeight="1">
      <c r="A1183" s="125" t="s">
        <v>529</v>
      </c>
      <c r="B1183" s="125"/>
      <c r="C1183" s="125"/>
      <c r="D1183" s="140"/>
      <c r="E1183" s="231">
        <f t="shared" si="291"/>
        <v>22681</v>
      </c>
      <c r="F1183" s="247"/>
      <c r="G1183" s="247">
        <f t="shared" ref="G1183:M1183" si="296">G1184+G1185+G1188+G1189</f>
        <v>5160</v>
      </c>
      <c r="H1183" s="247">
        <f t="shared" si="296"/>
        <v>5804</v>
      </c>
      <c r="I1183" s="247">
        <f t="shared" si="296"/>
        <v>6362</v>
      </c>
      <c r="J1183" s="244">
        <f t="shared" si="296"/>
        <v>5355</v>
      </c>
      <c r="K1183" s="73">
        <f t="shared" si="296"/>
        <v>25315</v>
      </c>
      <c r="L1183" s="73">
        <f t="shared" si="296"/>
        <v>25315</v>
      </c>
      <c r="M1183" s="73">
        <f t="shared" si="296"/>
        <v>25315</v>
      </c>
    </row>
    <row r="1184" spans="1:13">
      <c r="A1184" s="128"/>
      <c r="B1184" s="135" t="s">
        <v>672</v>
      </c>
      <c r="C1184" s="135"/>
      <c r="D1184" s="140" t="s">
        <v>673</v>
      </c>
      <c r="E1184" s="231">
        <f t="shared" si="291"/>
        <v>0</v>
      </c>
      <c r="F1184" s="247"/>
      <c r="G1184" s="247"/>
      <c r="H1184" s="247">
        <f>50-50</f>
        <v>0</v>
      </c>
      <c r="I1184" s="247">
        <f>50-50</f>
        <v>0</v>
      </c>
      <c r="J1184" s="244">
        <f>45-45</f>
        <v>0</v>
      </c>
      <c r="K1184" s="73">
        <f>232-232</f>
        <v>0</v>
      </c>
      <c r="L1184" s="74">
        <f>232-232</f>
        <v>0</v>
      </c>
      <c r="M1184" s="74"/>
    </row>
    <row r="1185" spans="1:13" ht="28.5" customHeight="1">
      <c r="A1185" s="128"/>
      <c r="B1185" s="612" t="s">
        <v>746</v>
      </c>
      <c r="C1185" s="613"/>
      <c r="D1185" s="140" t="s">
        <v>675</v>
      </c>
      <c r="E1185" s="231">
        <f t="shared" si="291"/>
        <v>0</v>
      </c>
      <c r="F1185" s="247">
        <f t="shared" ref="F1185:M1185" si="297">F1186</f>
        <v>0</v>
      </c>
      <c r="G1185" s="247">
        <f t="shared" si="297"/>
        <v>0</v>
      </c>
      <c r="H1185" s="247">
        <f t="shared" si="297"/>
        <v>0</v>
      </c>
      <c r="I1185" s="247">
        <f t="shared" si="297"/>
        <v>0</v>
      </c>
      <c r="J1185" s="247">
        <f t="shared" si="297"/>
        <v>0</v>
      </c>
      <c r="K1185" s="73">
        <f t="shared" si="297"/>
        <v>0</v>
      </c>
      <c r="L1185" s="73">
        <f t="shared" si="297"/>
        <v>0</v>
      </c>
      <c r="M1185" s="73">
        <f t="shared" si="297"/>
        <v>0</v>
      </c>
    </row>
    <row r="1186" spans="1:13">
      <c r="A1186" s="128"/>
      <c r="B1186" s="46"/>
      <c r="C1186" s="135" t="s">
        <v>676</v>
      </c>
      <c r="D1186" s="154" t="s">
        <v>677</v>
      </c>
      <c r="E1186" s="231">
        <f t="shared" si="291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ht="18.75" hidden="1" customHeight="1">
      <c r="A1187" s="128"/>
      <c r="B1187" s="46"/>
      <c r="C1187" s="135"/>
      <c r="D1187" s="140"/>
      <c r="E1187" s="231">
        <f t="shared" si="291"/>
        <v>0</v>
      </c>
      <c r="F1187" s="247"/>
      <c r="G1187" s="247"/>
      <c r="H1187" s="247"/>
      <c r="I1187" s="247"/>
      <c r="J1187" s="244"/>
      <c r="K1187" s="73"/>
      <c r="L1187" s="74"/>
      <c r="M1187" s="74"/>
    </row>
    <row r="1188" spans="1:13">
      <c r="A1188" s="128"/>
      <c r="B1188" s="46" t="s">
        <v>678</v>
      </c>
      <c r="C1188" s="135"/>
      <c r="D1188" s="140" t="s">
        <v>679</v>
      </c>
      <c r="E1188" s="231">
        <f t="shared" si="291"/>
        <v>22681</v>
      </c>
      <c r="F1188" s="247"/>
      <c r="G1188" s="247">
        <v>5160</v>
      </c>
      <c r="H1188" s="247">
        <f>5342+1514-1052</f>
        <v>5804</v>
      </c>
      <c r="I1188" s="247">
        <f>5674+688</f>
        <v>6362</v>
      </c>
      <c r="J1188" s="244">
        <f>5455+692-783-36+27</f>
        <v>5355</v>
      </c>
      <c r="K1188" s="73">
        <f>22315+3000</f>
        <v>25315</v>
      </c>
      <c r="L1188" s="74">
        <f>22315+3000</f>
        <v>25315</v>
      </c>
      <c r="M1188" s="74">
        <f>22315+3000</f>
        <v>25315</v>
      </c>
    </row>
    <row r="1189" spans="1:13" ht="30" customHeight="1">
      <c r="A1189" s="128"/>
      <c r="B1189" s="612" t="s">
        <v>747</v>
      </c>
      <c r="C1189" s="613"/>
      <c r="D1189" s="140" t="s">
        <v>681</v>
      </c>
      <c r="E1189" s="231">
        <f t="shared" si="291"/>
        <v>0</v>
      </c>
      <c r="F1189" s="247"/>
      <c r="G1189" s="247"/>
      <c r="H1189" s="247"/>
      <c r="I1189" s="247"/>
      <c r="J1189" s="244"/>
      <c r="K1189" s="73"/>
      <c r="L1189" s="74"/>
      <c r="M1189" s="74"/>
    </row>
    <row r="1190" spans="1:13" ht="30" customHeight="1">
      <c r="A1190" s="128"/>
      <c r="B1190" s="359"/>
      <c r="C1190" s="360" t="s">
        <v>748</v>
      </c>
      <c r="D1190" s="140" t="s">
        <v>683</v>
      </c>
      <c r="E1190" s="231">
        <f t="shared" si="291"/>
        <v>0</v>
      </c>
      <c r="F1190" s="247"/>
      <c r="G1190" s="247"/>
      <c r="H1190" s="247"/>
      <c r="I1190" s="247"/>
      <c r="J1190" s="244"/>
      <c r="K1190" s="73"/>
      <c r="L1190" s="74"/>
      <c r="M1190" s="74"/>
    </row>
    <row r="1191" spans="1:13" s="3" customFormat="1" ht="42" customHeight="1">
      <c r="A1191" s="659" t="s">
        <v>684</v>
      </c>
      <c r="B1191" s="659"/>
      <c r="C1191" s="659"/>
      <c r="D1191" s="170" t="s">
        <v>685</v>
      </c>
      <c r="E1191" s="281">
        <f t="shared" si="291"/>
        <v>0</v>
      </c>
      <c r="F1191" s="282">
        <f t="shared" ref="F1191:M1191" si="298">F1192+F1193</f>
        <v>0</v>
      </c>
      <c r="G1191" s="282">
        <f t="shared" si="298"/>
        <v>0</v>
      </c>
      <c r="H1191" s="282">
        <f t="shared" si="298"/>
        <v>0</v>
      </c>
      <c r="I1191" s="282">
        <f t="shared" si="298"/>
        <v>0</v>
      </c>
      <c r="J1191" s="283">
        <f t="shared" si="298"/>
        <v>0</v>
      </c>
      <c r="K1191" s="284">
        <f t="shared" si="298"/>
        <v>0</v>
      </c>
      <c r="L1191" s="284">
        <f t="shared" si="298"/>
        <v>0</v>
      </c>
      <c r="M1191" s="284">
        <f t="shared" si="298"/>
        <v>0</v>
      </c>
    </row>
    <row r="1192" spans="1:13">
      <c r="A1192" s="127" t="s">
        <v>749</v>
      </c>
      <c r="B1192" s="171"/>
      <c r="C1192" s="127"/>
      <c r="D1192" s="299" t="s">
        <v>687</v>
      </c>
      <c r="E1192" s="261">
        <f t="shared" si="291"/>
        <v>0</v>
      </c>
      <c r="F1192" s="247"/>
      <c r="G1192" s="247"/>
      <c r="H1192" s="247"/>
      <c r="I1192" s="247"/>
      <c r="J1192" s="244"/>
      <c r="K1192" s="73"/>
      <c r="L1192" s="74"/>
      <c r="M1192" s="74"/>
    </row>
    <row r="1193" spans="1:13">
      <c r="A1193" s="172" t="s">
        <v>750</v>
      </c>
      <c r="B1193" s="135"/>
      <c r="C1193" s="127"/>
      <c r="D1193" s="299" t="s">
        <v>699</v>
      </c>
      <c r="E1193" s="261">
        <f t="shared" si="291"/>
        <v>0</v>
      </c>
      <c r="F1193" s="247"/>
      <c r="G1193" s="247"/>
      <c r="H1193" s="247"/>
      <c r="I1193" s="247"/>
      <c r="J1193" s="244"/>
      <c r="K1193" s="73"/>
      <c r="L1193" s="74"/>
      <c r="M1193" s="74"/>
    </row>
    <row r="1194" spans="1:13" s="3" customFormat="1" ht="36" customHeight="1">
      <c r="A1194" s="586" t="s">
        <v>710</v>
      </c>
      <c r="B1194" s="587"/>
      <c r="C1194" s="588"/>
      <c r="D1194" s="269" t="s">
        <v>711</v>
      </c>
      <c r="E1194" s="281">
        <f t="shared" si="291"/>
        <v>0</v>
      </c>
      <c r="F1194" s="282">
        <f t="shared" ref="F1194:M1194" si="299">F1195+F1196+F1260+F1261</f>
        <v>0</v>
      </c>
      <c r="G1194" s="282">
        <f t="shared" si="299"/>
        <v>0</v>
      </c>
      <c r="H1194" s="282">
        <f t="shared" si="299"/>
        <v>0</v>
      </c>
      <c r="I1194" s="282">
        <f t="shared" si="299"/>
        <v>0</v>
      </c>
      <c r="J1194" s="283">
        <f t="shared" si="299"/>
        <v>0</v>
      </c>
      <c r="K1194" s="284">
        <f t="shared" si="299"/>
        <v>0</v>
      </c>
      <c r="L1194" s="284">
        <f t="shared" si="299"/>
        <v>0</v>
      </c>
      <c r="M1194" s="284">
        <f t="shared" si="299"/>
        <v>0</v>
      </c>
    </row>
    <row r="1195" spans="1:13" ht="26.25" customHeight="1">
      <c r="A1195" s="610" t="s">
        <v>751</v>
      </c>
      <c r="B1195" s="681"/>
      <c r="C1195" s="611"/>
      <c r="D1195" s="299" t="s">
        <v>713</v>
      </c>
      <c r="E1195" s="261">
        <f t="shared" si="291"/>
        <v>0</v>
      </c>
      <c r="F1195" s="247"/>
      <c r="G1195" s="247"/>
      <c r="H1195" s="247"/>
      <c r="I1195" s="247"/>
      <c r="J1195" s="244"/>
      <c r="K1195" s="73"/>
      <c r="L1195" s="74"/>
      <c r="M1195" s="74"/>
    </row>
    <row r="1196" spans="1:13" ht="16.5" hidden="1" customHeight="1">
      <c r="A1196" s="172" t="s">
        <v>752</v>
      </c>
      <c r="B1196" s="175"/>
      <c r="C1196" s="176"/>
      <c r="D1196" s="300" t="s">
        <v>720</v>
      </c>
      <c r="E1196" s="261">
        <f t="shared" si="291"/>
        <v>0</v>
      </c>
      <c r="F1196" s="247">
        <f t="shared" ref="F1196:M1197" si="300">F1197</f>
        <v>0</v>
      </c>
      <c r="G1196" s="247">
        <f t="shared" si="300"/>
        <v>0</v>
      </c>
      <c r="H1196" s="247">
        <f t="shared" si="300"/>
        <v>0</v>
      </c>
      <c r="I1196" s="247">
        <f t="shared" si="300"/>
        <v>0</v>
      </c>
      <c r="J1196" s="244">
        <f t="shared" si="300"/>
        <v>0</v>
      </c>
      <c r="K1196" s="73">
        <f t="shared" si="300"/>
        <v>0</v>
      </c>
      <c r="L1196" s="73">
        <f t="shared" si="300"/>
        <v>0</v>
      </c>
      <c r="M1196" s="73">
        <f t="shared" si="300"/>
        <v>0</v>
      </c>
    </row>
    <row r="1197" spans="1:13" s="6" customFormat="1" ht="15" hidden="1">
      <c r="A1197" s="61"/>
      <c r="B1197" s="61" t="s">
        <v>301</v>
      </c>
      <c r="C1197" s="62"/>
      <c r="D1197" s="301"/>
      <c r="E1197" s="262">
        <f t="shared" si="291"/>
        <v>0</v>
      </c>
      <c r="F1197" s="242">
        <f t="shared" si="300"/>
        <v>0</v>
      </c>
      <c r="G1197" s="242">
        <f t="shared" si="300"/>
        <v>0</v>
      </c>
      <c r="H1197" s="242">
        <f t="shared" si="300"/>
        <v>0</v>
      </c>
      <c r="I1197" s="242">
        <f t="shared" si="300"/>
        <v>0</v>
      </c>
      <c r="J1197" s="255">
        <f t="shared" si="300"/>
        <v>0</v>
      </c>
      <c r="K1197" s="160">
        <f t="shared" si="300"/>
        <v>0</v>
      </c>
      <c r="L1197" s="160">
        <f t="shared" si="300"/>
        <v>0</v>
      </c>
      <c r="M1197" s="160">
        <f t="shared" si="300"/>
        <v>0</v>
      </c>
    </row>
    <row r="1198" spans="1:13" s="2" customFormat="1" ht="13.5" hidden="1">
      <c r="A1198" s="65"/>
      <c r="B1198" s="66" t="s">
        <v>328</v>
      </c>
      <c r="C1198" s="67"/>
      <c r="D1198" s="302" t="s">
        <v>329</v>
      </c>
      <c r="E1198" s="261">
        <f t="shared" si="291"/>
        <v>0</v>
      </c>
      <c r="F1198" s="232">
        <f t="shared" ref="F1198:M1198" si="301">F1199+F1200+F1201+F1206+F1210+F1212+F1224+F1230+F1237</f>
        <v>0</v>
      </c>
      <c r="G1198" s="232">
        <f t="shared" si="301"/>
        <v>0</v>
      </c>
      <c r="H1198" s="232">
        <f t="shared" si="301"/>
        <v>0</v>
      </c>
      <c r="I1198" s="232">
        <f t="shared" si="301"/>
        <v>0</v>
      </c>
      <c r="J1198" s="243">
        <f t="shared" si="301"/>
        <v>0</v>
      </c>
      <c r="K1198" s="161">
        <f t="shared" si="301"/>
        <v>0</v>
      </c>
      <c r="L1198" s="161">
        <f t="shared" si="301"/>
        <v>0</v>
      </c>
      <c r="M1198" s="161">
        <f t="shared" si="301"/>
        <v>0</v>
      </c>
    </row>
    <row r="1199" spans="1:13" s="2" customFormat="1" ht="13.5" hidden="1">
      <c r="A1199" s="65"/>
      <c r="B1199" s="66"/>
      <c r="C1199" s="69" t="s">
        <v>330</v>
      </c>
      <c r="D1199" s="329" t="s">
        <v>304</v>
      </c>
      <c r="E1199" s="261">
        <f t="shared" si="291"/>
        <v>0</v>
      </c>
      <c r="F1199" s="232"/>
      <c r="G1199" s="232"/>
      <c r="H1199" s="232"/>
      <c r="I1199" s="232"/>
      <c r="J1199" s="244"/>
      <c r="K1199" s="73"/>
      <c r="L1199" s="74"/>
      <c r="M1199" s="74"/>
    </row>
    <row r="1200" spans="1:13" s="2" customFormat="1" hidden="1">
      <c r="A1200" s="65"/>
      <c r="B1200" s="71"/>
      <c r="C1200" s="357" t="s">
        <v>331</v>
      </c>
      <c r="D1200" s="153" t="s">
        <v>306</v>
      </c>
      <c r="E1200" s="261">
        <f t="shared" si="291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5" t="s">
        <v>332</v>
      </c>
      <c r="C1201" s="69"/>
      <c r="D1201" s="153" t="s">
        <v>333</v>
      </c>
      <c r="E1201" s="261">
        <f t="shared" si="291"/>
        <v>0</v>
      </c>
      <c r="F1201" s="232">
        <f t="shared" ref="F1201:M1201" si="302">F1202+F1203+F1204</f>
        <v>0</v>
      </c>
      <c r="G1201" s="232">
        <f t="shared" si="302"/>
        <v>0</v>
      </c>
      <c r="H1201" s="232">
        <f t="shared" si="302"/>
        <v>0</v>
      </c>
      <c r="I1201" s="232">
        <f t="shared" si="302"/>
        <v>0</v>
      </c>
      <c r="J1201" s="243">
        <f t="shared" si="302"/>
        <v>0</v>
      </c>
      <c r="K1201" s="161">
        <f t="shared" si="302"/>
        <v>0</v>
      </c>
      <c r="L1201" s="161">
        <f t="shared" si="302"/>
        <v>0</v>
      </c>
      <c r="M1201" s="161">
        <f t="shared" si="302"/>
        <v>0</v>
      </c>
    </row>
    <row r="1202" spans="1:13" s="2" customFormat="1" hidden="1">
      <c r="A1202" s="65"/>
      <c r="B1202" s="76" t="s">
        <v>334</v>
      </c>
      <c r="C1202" s="69"/>
      <c r="D1202" s="153" t="s">
        <v>335</v>
      </c>
      <c r="E1202" s="261">
        <f t="shared" si="291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77" t="s">
        <v>336</v>
      </c>
      <c r="C1203" s="77"/>
      <c r="D1203" s="152" t="s">
        <v>337</v>
      </c>
      <c r="E1203" s="261">
        <f t="shared" si="291"/>
        <v>0</v>
      </c>
      <c r="F1203" s="232"/>
      <c r="G1203" s="232"/>
      <c r="H1203" s="232"/>
      <c r="I1203" s="232"/>
      <c r="J1203" s="244"/>
      <c r="K1203" s="73"/>
      <c r="L1203" s="74"/>
      <c r="M1203" s="74"/>
    </row>
    <row r="1204" spans="1:13" s="2" customFormat="1" hidden="1">
      <c r="A1204" s="65"/>
      <c r="B1204" s="76" t="s">
        <v>338</v>
      </c>
      <c r="C1204" s="79"/>
      <c r="D1204" s="153" t="s">
        <v>339</v>
      </c>
      <c r="E1204" s="261">
        <f t="shared" si="291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idden="1">
      <c r="A1205" s="65"/>
      <c r="B1205" s="76"/>
      <c r="C1205" s="79"/>
      <c r="D1205" s="153"/>
      <c r="E1205" s="261">
        <f t="shared" si="291"/>
        <v>0</v>
      </c>
      <c r="F1205" s="232"/>
      <c r="G1205" s="232"/>
      <c r="H1205" s="232"/>
      <c r="I1205" s="232"/>
      <c r="J1205" s="244"/>
      <c r="K1205" s="73"/>
      <c r="L1205" s="74"/>
      <c r="M1205" s="74"/>
    </row>
    <row r="1206" spans="1:13" s="2" customFormat="1" hidden="1">
      <c r="A1206" s="65"/>
      <c r="B1206" s="76" t="s">
        <v>340</v>
      </c>
      <c r="C1206" s="79"/>
      <c r="D1206" s="153" t="s">
        <v>341</v>
      </c>
      <c r="E1206" s="261">
        <f t="shared" si="291"/>
        <v>0</v>
      </c>
      <c r="F1206" s="232">
        <f t="shared" ref="F1206:M1206" si="303">F1207+F1208+F1209</f>
        <v>0</v>
      </c>
      <c r="G1206" s="232">
        <f t="shared" si="303"/>
        <v>0</v>
      </c>
      <c r="H1206" s="232">
        <f t="shared" si="303"/>
        <v>0</v>
      </c>
      <c r="I1206" s="232">
        <f t="shared" si="303"/>
        <v>0</v>
      </c>
      <c r="J1206" s="243">
        <f t="shared" si="303"/>
        <v>0</v>
      </c>
      <c r="K1206" s="161">
        <f t="shared" si="303"/>
        <v>0</v>
      </c>
      <c r="L1206" s="161">
        <f t="shared" si="303"/>
        <v>0</v>
      </c>
      <c r="M1206" s="161">
        <f t="shared" si="303"/>
        <v>0</v>
      </c>
    </row>
    <row r="1207" spans="1:13" s="2" customFormat="1" ht="25.5" hidden="1">
      <c r="A1207" s="65"/>
      <c r="B1207" s="76"/>
      <c r="C1207" s="79" t="s">
        <v>342</v>
      </c>
      <c r="D1207" s="153" t="s">
        <v>343</v>
      </c>
      <c r="E1207" s="261">
        <f t="shared" si="291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idden="1">
      <c r="A1208" s="65"/>
      <c r="B1208" s="76"/>
      <c r="C1208" s="80" t="s">
        <v>344</v>
      </c>
      <c r="D1208" s="330" t="s">
        <v>345</v>
      </c>
      <c r="E1208" s="261">
        <f t="shared" si="291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t="13.5" hidden="1">
      <c r="A1209" s="65"/>
      <c r="B1209" s="67"/>
      <c r="C1209" s="69" t="s">
        <v>346</v>
      </c>
      <c r="D1209" s="302" t="s">
        <v>347</v>
      </c>
      <c r="E1209" s="261">
        <f t="shared" si="291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69" t="s">
        <v>348</v>
      </c>
      <c r="C1210" s="82"/>
      <c r="D1210" s="331" t="s">
        <v>349</v>
      </c>
      <c r="E1210" s="261">
        <f t="shared" si="291"/>
        <v>0</v>
      </c>
      <c r="F1210" s="232">
        <f t="shared" ref="F1210:M1210" si="304">F1211</f>
        <v>0</v>
      </c>
      <c r="G1210" s="232">
        <f t="shared" si="304"/>
        <v>0</v>
      </c>
      <c r="H1210" s="232">
        <f t="shared" si="304"/>
        <v>0</v>
      </c>
      <c r="I1210" s="232">
        <f t="shared" si="304"/>
        <v>0</v>
      </c>
      <c r="J1210" s="243">
        <f t="shared" si="304"/>
        <v>0</v>
      </c>
      <c r="K1210" s="161">
        <f t="shared" si="304"/>
        <v>0</v>
      </c>
      <c r="L1210" s="161">
        <f t="shared" si="304"/>
        <v>0</v>
      </c>
      <c r="M1210" s="161">
        <f t="shared" si="304"/>
        <v>0</v>
      </c>
    </row>
    <row r="1211" spans="1:13" s="2" customFormat="1" hidden="1">
      <c r="A1211" s="65"/>
      <c r="B1211" s="76" t="s">
        <v>350</v>
      </c>
      <c r="C1211" s="83"/>
      <c r="D1211" s="331" t="s">
        <v>351</v>
      </c>
      <c r="E1211" s="261">
        <f t="shared" si="291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14.25" hidden="1" customHeight="1">
      <c r="A1212" s="65"/>
      <c r="B1212" s="76"/>
      <c r="C1212" s="79" t="s">
        <v>352</v>
      </c>
      <c r="D1212" s="331" t="s">
        <v>353</v>
      </c>
      <c r="E1212" s="261">
        <f t="shared" si="291"/>
        <v>0</v>
      </c>
      <c r="F1212" s="232">
        <f t="shared" ref="F1212:M1212" si="305">F1213</f>
        <v>0</v>
      </c>
      <c r="G1212" s="232">
        <f t="shared" si="305"/>
        <v>0</v>
      </c>
      <c r="H1212" s="232">
        <f t="shared" si="305"/>
        <v>0</v>
      </c>
      <c r="I1212" s="232">
        <f t="shared" si="305"/>
        <v>0</v>
      </c>
      <c r="J1212" s="243">
        <f t="shared" si="305"/>
        <v>0</v>
      </c>
      <c r="K1212" s="161">
        <f t="shared" si="305"/>
        <v>0</v>
      </c>
      <c r="L1212" s="161">
        <f t="shared" si="305"/>
        <v>0</v>
      </c>
      <c r="M1212" s="161">
        <f t="shared" si="305"/>
        <v>0</v>
      </c>
    </row>
    <row r="1213" spans="1:13" s="2" customFormat="1" ht="46.5" hidden="1" customHeight="1">
      <c r="A1213" s="65"/>
      <c r="B1213" s="592" t="s">
        <v>354</v>
      </c>
      <c r="C1213" s="593"/>
      <c r="D1213" s="152" t="s">
        <v>355</v>
      </c>
      <c r="E1213" s="261">
        <f t="shared" si="291"/>
        <v>0</v>
      </c>
      <c r="F1213" s="232">
        <f>F1214+F1215+F1216+F1217+F1218+F1219+F1220+F1221+F1222+F1223</f>
        <v>0</v>
      </c>
      <c r="G1213" s="232">
        <f>G1214+G1215+G1216+G1217+G1218+G1219+G1220+G1221+G1222+G1223</f>
        <v>0</v>
      </c>
      <c r="H1213" s="232">
        <f>H1214+H1215+H1216+H1217+H1218+H1219+H1220+H1221+H1222+H1223</f>
        <v>0</v>
      </c>
      <c r="I1213" s="232">
        <f>I1214+I1215+I1216+I1217+I1218+I1219+I1220+I1221+I1222+I1223</f>
        <v>0</v>
      </c>
      <c r="J1213" s="243">
        <f>J1214+J1215+J1216+J1217+J1218+J1219+J1220+J1221+J1222+J1223</f>
        <v>0</v>
      </c>
      <c r="K1213" s="161"/>
      <c r="L1213" s="74"/>
      <c r="M1213" s="74"/>
    </row>
    <row r="1214" spans="1:13" s="2" customFormat="1" hidden="1">
      <c r="A1214" s="65"/>
      <c r="B1214" s="76"/>
      <c r="C1214" s="80" t="s">
        <v>356</v>
      </c>
      <c r="D1214" s="152" t="s">
        <v>357</v>
      </c>
      <c r="E1214" s="261">
        <f t="shared" si="291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13.5" hidden="1">
      <c r="A1215" s="65"/>
      <c r="B1215" s="84"/>
      <c r="C1215" s="85" t="s">
        <v>358</v>
      </c>
      <c r="D1215" s="302" t="s">
        <v>359</v>
      </c>
      <c r="E1215" s="261">
        <f t="shared" si="291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idden="1">
      <c r="A1216" s="65"/>
      <c r="B1216" s="355"/>
      <c r="C1216" s="46" t="s">
        <v>360</v>
      </c>
      <c r="D1216" s="152" t="s">
        <v>361</v>
      </c>
      <c r="E1216" s="261">
        <f t="shared" si="291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76"/>
      <c r="C1217" s="69" t="s">
        <v>362</v>
      </c>
      <c r="D1217" s="153" t="s">
        <v>363</v>
      </c>
      <c r="E1217" s="261">
        <f t="shared" si="291"/>
        <v>0</v>
      </c>
      <c r="F1217" s="232"/>
      <c r="G1217" s="232"/>
      <c r="H1217" s="232"/>
      <c r="I1217" s="232"/>
      <c r="J1217" s="244"/>
      <c r="K1217" s="73"/>
      <c r="L1217" s="74"/>
      <c r="M1217" s="74"/>
    </row>
    <row r="1218" spans="1:13" s="2" customFormat="1" hidden="1">
      <c r="A1218" s="65"/>
      <c r="B1218" s="76"/>
      <c r="C1218" s="80" t="s">
        <v>364</v>
      </c>
      <c r="D1218" s="153" t="s">
        <v>365</v>
      </c>
      <c r="E1218" s="261">
        <f t="shared" si="291"/>
        <v>0</v>
      </c>
      <c r="F1218" s="232"/>
      <c r="G1218" s="232"/>
      <c r="H1218" s="232"/>
      <c r="I1218" s="232"/>
      <c r="J1218" s="244"/>
      <c r="K1218" s="73"/>
      <c r="L1218" s="74"/>
      <c r="M1218" s="74"/>
    </row>
    <row r="1219" spans="1:13" s="2" customFormat="1" ht="51" hidden="1">
      <c r="A1219" s="65"/>
      <c r="B1219" s="76"/>
      <c r="C1219" s="79" t="s">
        <v>366</v>
      </c>
      <c r="D1219" s="153" t="s">
        <v>367</v>
      </c>
      <c r="E1219" s="261">
        <f t="shared" si="291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t="38.25" hidden="1">
      <c r="A1220" s="65"/>
      <c r="B1220" s="76"/>
      <c r="C1220" s="79" t="s">
        <v>368</v>
      </c>
      <c r="D1220" s="153" t="s">
        <v>369</v>
      </c>
      <c r="E1220" s="261">
        <f t="shared" si="291"/>
        <v>0</v>
      </c>
      <c r="F1220" s="232"/>
      <c r="G1220" s="232"/>
      <c r="H1220" s="232"/>
      <c r="I1220" s="232"/>
      <c r="J1220" s="244"/>
      <c r="K1220" s="73"/>
      <c r="L1220" s="74"/>
      <c r="M1220" s="74"/>
    </row>
    <row r="1221" spans="1:13" s="2" customFormat="1" ht="38.25" hidden="1">
      <c r="A1221" s="65"/>
      <c r="B1221" s="80"/>
      <c r="C1221" s="79" t="s">
        <v>370</v>
      </c>
      <c r="D1221" s="153" t="s">
        <v>371</v>
      </c>
      <c r="E1221" s="261">
        <f t="shared" si="291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38.25" hidden="1">
      <c r="A1222" s="65"/>
      <c r="B1222" s="80"/>
      <c r="C1222" s="79" t="s">
        <v>372</v>
      </c>
      <c r="D1222" s="153" t="s">
        <v>373</v>
      </c>
      <c r="E1222" s="261">
        <f t="shared" si="291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t="25.5" hidden="1">
      <c r="A1223" s="65"/>
      <c r="B1223" s="80"/>
      <c r="C1223" s="79" t="s">
        <v>374</v>
      </c>
      <c r="D1223" s="153" t="s">
        <v>375</v>
      </c>
      <c r="E1223" s="261">
        <f t="shared" si="291"/>
        <v>0</v>
      </c>
      <c r="F1223" s="232"/>
      <c r="G1223" s="232"/>
      <c r="H1223" s="232"/>
      <c r="I1223" s="232"/>
      <c r="J1223" s="244"/>
      <c r="K1223" s="73"/>
      <c r="L1223" s="74"/>
      <c r="M1223" s="74"/>
    </row>
    <row r="1224" spans="1:13" s="2" customFormat="1" hidden="1">
      <c r="A1224" s="65"/>
      <c r="B1224" s="80"/>
      <c r="C1224" s="80" t="s">
        <v>376</v>
      </c>
      <c r="D1224" s="153" t="s">
        <v>377</v>
      </c>
      <c r="E1224" s="261">
        <f t="shared" si="291"/>
        <v>0</v>
      </c>
      <c r="F1224" s="232">
        <f t="shared" ref="F1224:M1224" si="306">F1225+F1227</f>
        <v>0</v>
      </c>
      <c r="G1224" s="232">
        <f t="shared" si="306"/>
        <v>0</v>
      </c>
      <c r="H1224" s="232">
        <f t="shared" si="306"/>
        <v>0</v>
      </c>
      <c r="I1224" s="232">
        <f t="shared" si="306"/>
        <v>0</v>
      </c>
      <c r="J1224" s="243">
        <f t="shared" si="306"/>
        <v>0</v>
      </c>
      <c r="K1224" s="161">
        <f t="shared" si="306"/>
        <v>0</v>
      </c>
      <c r="L1224" s="161">
        <f t="shared" si="306"/>
        <v>0</v>
      </c>
      <c r="M1224" s="161">
        <f t="shared" si="306"/>
        <v>0</v>
      </c>
    </row>
    <row r="1225" spans="1:13" s="2" customFormat="1" ht="1.5" hidden="1" customHeight="1">
      <c r="A1225" s="65"/>
      <c r="B1225" s="80" t="s">
        <v>378</v>
      </c>
      <c r="C1225" s="79" t="s">
        <v>591</v>
      </c>
      <c r="D1225" s="153" t="s">
        <v>380</v>
      </c>
      <c r="E1225" s="261">
        <f t="shared" si="291"/>
        <v>0</v>
      </c>
      <c r="F1225" s="232">
        <f>F1226</f>
        <v>0</v>
      </c>
      <c r="G1225" s="232">
        <f>G1226</f>
        <v>0</v>
      </c>
      <c r="H1225" s="232">
        <f>H1226</f>
        <v>0</v>
      </c>
      <c r="I1225" s="232">
        <f>I1226</f>
        <v>0</v>
      </c>
      <c r="J1225" s="243">
        <f>J1226</f>
        <v>0</v>
      </c>
      <c r="K1225" s="161"/>
      <c r="L1225" s="74"/>
      <c r="M1225" s="74"/>
    </row>
    <row r="1226" spans="1:13" s="2" customFormat="1" hidden="1">
      <c r="A1226" s="65"/>
      <c r="B1226" s="80"/>
      <c r="C1226" s="86"/>
      <c r="D1226" s="153" t="s">
        <v>382</v>
      </c>
      <c r="E1226" s="261">
        <f t="shared" si="291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88" t="s">
        <v>383</v>
      </c>
      <c r="C1227" s="89"/>
      <c r="D1227" s="329" t="s">
        <v>384</v>
      </c>
      <c r="E1227" s="261">
        <f t="shared" ref="E1227:E1256" si="307">G1227+H1227+I1227+J1227</f>
        <v>0</v>
      </c>
      <c r="F1227" s="232">
        <f>F1228+F1229</f>
        <v>0</v>
      </c>
      <c r="G1227" s="232">
        <f>G1228+G1229</f>
        <v>0</v>
      </c>
      <c r="H1227" s="232">
        <f>H1228+H1229</f>
        <v>0</v>
      </c>
      <c r="I1227" s="232">
        <f>I1228+I1229</f>
        <v>0</v>
      </c>
      <c r="J1227" s="243">
        <f>J1228+J1229</f>
        <v>0</v>
      </c>
      <c r="K1227" s="161"/>
      <c r="L1227" s="74"/>
      <c r="M1227" s="74"/>
    </row>
    <row r="1228" spans="1:13" s="2" customFormat="1" ht="25.5" hidden="1">
      <c r="A1228" s="65"/>
      <c r="B1228" s="88"/>
      <c r="C1228" s="89" t="s">
        <v>385</v>
      </c>
      <c r="D1228" s="329" t="s">
        <v>386</v>
      </c>
      <c r="E1228" s="261">
        <f t="shared" si="307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t="13.5" hidden="1">
      <c r="A1229" s="65"/>
      <c r="B1229" s="67"/>
      <c r="C1229" s="67" t="s">
        <v>387</v>
      </c>
      <c r="D1229" s="302" t="s">
        <v>388</v>
      </c>
      <c r="E1229" s="261">
        <f t="shared" si="307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idden="1">
      <c r="A1230" s="65"/>
      <c r="B1230" s="69" t="s">
        <v>389</v>
      </c>
      <c r="C1230" s="76"/>
      <c r="D1230" s="152" t="s">
        <v>390</v>
      </c>
      <c r="E1230" s="261">
        <f t="shared" si="307"/>
        <v>0</v>
      </c>
      <c r="F1230" s="232">
        <f t="shared" ref="F1230:M1230" si="308">F1231</f>
        <v>0</v>
      </c>
      <c r="G1230" s="232">
        <f t="shared" si="308"/>
        <v>0</v>
      </c>
      <c r="H1230" s="232">
        <f t="shared" si="308"/>
        <v>0</v>
      </c>
      <c r="I1230" s="232">
        <f t="shared" si="308"/>
        <v>0</v>
      </c>
      <c r="J1230" s="243">
        <f t="shared" si="308"/>
        <v>0</v>
      </c>
      <c r="K1230" s="161">
        <f t="shared" si="308"/>
        <v>0</v>
      </c>
      <c r="L1230" s="161">
        <f t="shared" si="308"/>
        <v>0</v>
      </c>
      <c r="M1230" s="161">
        <f t="shared" si="308"/>
        <v>0</v>
      </c>
    </row>
    <row r="1231" spans="1:13" s="2" customFormat="1" ht="0.75" hidden="1" customHeight="1">
      <c r="A1231" s="65"/>
      <c r="B1231" s="90" t="s">
        <v>391</v>
      </c>
      <c r="C1231" s="69"/>
      <c r="D1231" s="153" t="s">
        <v>392</v>
      </c>
      <c r="E1231" s="261">
        <f t="shared" si="307"/>
        <v>0</v>
      </c>
      <c r="F1231" s="232">
        <f>F1232+F1233+F1234+F1235</f>
        <v>0</v>
      </c>
      <c r="G1231" s="232">
        <f>G1232+G1233+G1234+G1235</f>
        <v>0</v>
      </c>
      <c r="H1231" s="232">
        <f>H1232+H1233+H1234+H1235</f>
        <v>0</v>
      </c>
      <c r="I1231" s="232">
        <f>I1232+I1233+I1234+I1235</f>
        <v>0</v>
      </c>
      <c r="J1231" s="243">
        <f>J1232+J1233+J1234+J1235</f>
        <v>0</v>
      </c>
      <c r="K1231" s="161"/>
      <c r="L1231" s="74"/>
      <c r="M1231" s="74"/>
    </row>
    <row r="1232" spans="1:13" s="2" customFormat="1" hidden="1">
      <c r="A1232" s="65"/>
      <c r="B1232" s="90"/>
      <c r="C1232" s="69" t="s">
        <v>393</v>
      </c>
      <c r="D1232" s="153" t="s">
        <v>394</v>
      </c>
      <c r="E1232" s="261">
        <f t="shared" si="307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idden="1">
      <c r="A1233" s="65"/>
      <c r="B1233" s="76"/>
      <c r="C1233" s="80" t="s">
        <v>395</v>
      </c>
      <c r="D1233" s="152" t="s">
        <v>396</v>
      </c>
      <c r="E1233" s="261">
        <f t="shared" si="307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91"/>
      <c r="C1234" s="80" t="s">
        <v>397</v>
      </c>
      <c r="D1234" s="152" t="s">
        <v>398</v>
      </c>
      <c r="E1234" s="261">
        <f t="shared" si="307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6"/>
      <c r="C1235" s="92" t="s">
        <v>399</v>
      </c>
      <c r="D1235" s="153" t="s">
        <v>400</v>
      </c>
      <c r="E1235" s="261">
        <f t="shared" si="307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75"/>
      <c r="C1236" s="92"/>
      <c r="D1236" s="153"/>
      <c r="E1236" s="261">
        <f t="shared" si="307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t="19.5" hidden="1" customHeight="1">
      <c r="A1237" s="65"/>
      <c r="B1237" s="71" t="s">
        <v>401</v>
      </c>
      <c r="C1237" s="92"/>
      <c r="D1237" s="153" t="s">
        <v>309</v>
      </c>
      <c r="E1237" s="261">
        <f t="shared" si="307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5" t="s">
        <v>402</v>
      </c>
      <c r="C1238" s="92"/>
      <c r="D1238" s="153" t="s">
        <v>403</v>
      </c>
      <c r="E1238" s="261">
        <f t="shared" si="307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5" t="s">
        <v>404</v>
      </c>
      <c r="C1239" s="92"/>
      <c r="D1239" s="304" t="s">
        <v>405</v>
      </c>
      <c r="E1239" s="261">
        <f t="shared" si="307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t="13.5" hidden="1">
      <c r="A1240" s="65"/>
      <c r="B1240" s="66" t="s">
        <v>406</v>
      </c>
      <c r="C1240" s="94"/>
      <c r="D1240" s="302" t="s">
        <v>407</v>
      </c>
      <c r="E1240" s="261">
        <f t="shared" si="307"/>
        <v>0</v>
      </c>
      <c r="F1240" s="232"/>
      <c r="G1240" s="232"/>
      <c r="H1240" s="232"/>
      <c r="I1240" s="232"/>
      <c r="J1240" s="244"/>
      <c r="K1240" s="73"/>
      <c r="L1240" s="74"/>
      <c r="M1240" s="74"/>
    </row>
    <row r="1241" spans="1:13" s="2" customFormat="1" hidden="1">
      <c r="A1241" s="65"/>
      <c r="B1241" s="76" t="s">
        <v>408</v>
      </c>
      <c r="C1241" s="77"/>
      <c r="D1241" s="152" t="s">
        <v>409</v>
      </c>
      <c r="E1241" s="261">
        <f t="shared" si="307"/>
        <v>0</v>
      </c>
      <c r="F1241" s="232"/>
      <c r="G1241" s="232"/>
      <c r="H1241" s="232"/>
      <c r="I1241" s="232"/>
      <c r="J1241" s="244"/>
      <c r="K1241" s="73"/>
      <c r="L1241" s="74"/>
      <c r="M1241" s="74"/>
    </row>
    <row r="1242" spans="1:13" s="2" customFormat="1" hidden="1">
      <c r="A1242" s="65"/>
      <c r="B1242" s="77" t="s">
        <v>410</v>
      </c>
      <c r="C1242" s="77"/>
      <c r="D1242" s="152" t="s">
        <v>411</v>
      </c>
      <c r="E1242" s="261">
        <f t="shared" si="307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5" t="s">
        <v>412</v>
      </c>
      <c r="C1243" s="96"/>
      <c r="D1243" s="152" t="s">
        <v>413</v>
      </c>
      <c r="E1243" s="261">
        <f t="shared" si="307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idden="1">
      <c r="A1244" s="65"/>
      <c r="B1244" s="95" t="s">
        <v>414</v>
      </c>
      <c r="C1244" s="96"/>
      <c r="D1244" s="152" t="s">
        <v>415</v>
      </c>
      <c r="E1244" s="261">
        <f t="shared" si="307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7" t="s">
        <v>416</v>
      </c>
      <c r="C1245" s="77"/>
      <c r="D1245" s="152" t="s">
        <v>417</v>
      </c>
      <c r="E1245" s="261">
        <f t="shared" si="307"/>
        <v>0</v>
      </c>
      <c r="F1245" s="232"/>
      <c r="G1245" s="232"/>
      <c r="H1245" s="232"/>
      <c r="I1245" s="232"/>
      <c r="J1245" s="244"/>
      <c r="K1245" s="73"/>
      <c r="L1245" s="74"/>
      <c r="M1245" s="74"/>
    </row>
    <row r="1246" spans="1:13" s="2" customFormat="1" hidden="1">
      <c r="A1246" s="65"/>
      <c r="B1246" s="77" t="s">
        <v>418</v>
      </c>
      <c r="C1246" s="77"/>
      <c r="D1246" s="152" t="s">
        <v>419</v>
      </c>
      <c r="E1246" s="261">
        <f t="shared" si="307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7" t="s">
        <v>420</v>
      </c>
      <c r="C1247" s="77"/>
      <c r="D1247" s="152" t="s">
        <v>421</v>
      </c>
      <c r="E1247" s="261">
        <f t="shared" si="307"/>
        <v>0</v>
      </c>
      <c r="F1247" s="232">
        <f>F1248+F1252</f>
        <v>0</v>
      </c>
      <c r="G1247" s="232">
        <f>G1248+G1252</f>
        <v>0</v>
      </c>
      <c r="H1247" s="232">
        <f>H1248+H1252</f>
        <v>0</v>
      </c>
      <c r="I1247" s="232">
        <f>I1248+I1252</f>
        <v>0</v>
      </c>
      <c r="J1247" s="243">
        <f>J1248+J1252</f>
        <v>0</v>
      </c>
      <c r="K1247" s="161"/>
      <c r="L1247" s="74"/>
      <c r="M1247" s="74"/>
    </row>
    <row r="1248" spans="1:13" s="2" customFormat="1" hidden="1">
      <c r="A1248" s="65"/>
      <c r="B1248" s="80" t="s">
        <v>422</v>
      </c>
      <c r="C1248" s="77"/>
      <c r="D1248" s="152" t="s">
        <v>423</v>
      </c>
      <c r="E1248" s="261">
        <f t="shared" si="307"/>
        <v>0</v>
      </c>
      <c r="F1248" s="232">
        <f t="shared" ref="F1248:M1248" si="309">F1249+F1250</f>
        <v>0</v>
      </c>
      <c r="G1248" s="232">
        <f t="shared" si="309"/>
        <v>0</v>
      </c>
      <c r="H1248" s="232">
        <f t="shared" si="309"/>
        <v>0</v>
      </c>
      <c r="I1248" s="232">
        <f t="shared" si="309"/>
        <v>0</v>
      </c>
      <c r="J1248" s="243">
        <f t="shared" si="309"/>
        <v>0</v>
      </c>
      <c r="K1248" s="161">
        <f t="shared" si="309"/>
        <v>0</v>
      </c>
      <c r="L1248" s="161">
        <f t="shared" si="309"/>
        <v>0</v>
      </c>
      <c r="M1248" s="161">
        <f t="shared" si="309"/>
        <v>0</v>
      </c>
    </row>
    <row r="1249" spans="1:13" s="2" customFormat="1" ht="38.25" hidden="1">
      <c r="A1249" s="65"/>
      <c r="B1249" s="90"/>
      <c r="C1249" s="89" t="s">
        <v>424</v>
      </c>
      <c r="D1249" s="152" t="s">
        <v>425</v>
      </c>
      <c r="E1249" s="261">
        <f t="shared" si="307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65"/>
      <c r="B1250" s="97" t="s">
        <v>426</v>
      </c>
      <c r="C1250" s="98"/>
      <c r="D1250" s="153" t="s">
        <v>427</v>
      </c>
      <c r="E1250" s="261">
        <f t="shared" si="307"/>
        <v>0</v>
      </c>
      <c r="F1250" s="232"/>
      <c r="G1250" s="232"/>
      <c r="H1250" s="232"/>
      <c r="I1250" s="232"/>
      <c r="J1250" s="244"/>
      <c r="K1250" s="73"/>
      <c r="L1250" s="74"/>
      <c r="M1250" s="74"/>
    </row>
    <row r="1251" spans="1:13" s="2" customFormat="1" ht="13.5" hidden="1">
      <c r="A1251" s="65"/>
      <c r="B1251" s="99"/>
      <c r="C1251" s="67"/>
      <c r="D1251" s="302"/>
      <c r="E1251" s="261">
        <f t="shared" si="307"/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65"/>
      <c r="B1252" s="72" t="s">
        <v>428</v>
      </c>
      <c r="C1252" s="100"/>
      <c r="D1252" s="152" t="s">
        <v>429</v>
      </c>
      <c r="E1252" s="261">
        <f t="shared" si="307"/>
        <v>0</v>
      </c>
      <c r="F1252" s="232">
        <f t="shared" ref="F1252:M1252" si="310">F1253+F1254</f>
        <v>0</v>
      </c>
      <c r="G1252" s="232">
        <f t="shared" si="310"/>
        <v>0</v>
      </c>
      <c r="H1252" s="232">
        <f t="shared" si="310"/>
        <v>0</v>
      </c>
      <c r="I1252" s="232">
        <f t="shared" si="310"/>
        <v>0</v>
      </c>
      <c r="J1252" s="243">
        <f t="shared" si="310"/>
        <v>0</v>
      </c>
      <c r="K1252" s="161">
        <f t="shared" si="310"/>
        <v>0</v>
      </c>
      <c r="L1252" s="161">
        <f t="shared" si="310"/>
        <v>0</v>
      </c>
      <c r="M1252" s="161">
        <f t="shared" si="310"/>
        <v>0</v>
      </c>
    </row>
    <row r="1253" spans="1:13" s="2" customFormat="1" ht="0.75" hidden="1" customHeight="1">
      <c r="A1253" s="65"/>
      <c r="B1253" s="77" t="s">
        <v>430</v>
      </c>
      <c r="C1253" s="77"/>
      <c r="D1253" s="152" t="s">
        <v>431</v>
      </c>
      <c r="E1253" s="261">
        <f t="shared" si="307"/>
        <v>0</v>
      </c>
      <c r="F1253" s="232"/>
      <c r="G1253" s="232"/>
      <c r="H1253" s="232"/>
      <c r="I1253" s="232"/>
      <c r="J1253" s="244"/>
      <c r="K1253" s="73"/>
      <c r="L1253" s="74"/>
      <c r="M1253" s="74"/>
    </row>
    <row r="1254" spans="1:13" s="2" customFormat="1" hidden="1">
      <c r="A1254" s="65"/>
      <c r="B1254" s="76" t="s">
        <v>432</v>
      </c>
      <c r="C1254" s="79"/>
      <c r="D1254" s="153" t="s">
        <v>433</v>
      </c>
      <c r="E1254" s="261">
        <f t="shared" si="307"/>
        <v>0</v>
      </c>
      <c r="F1254" s="232"/>
      <c r="G1254" s="232"/>
      <c r="H1254" s="232"/>
      <c r="I1254" s="232"/>
      <c r="J1254" s="244"/>
      <c r="K1254" s="73"/>
      <c r="L1254" s="74"/>
      <c r="M1254" s="74"/>
    </row>
    <row r="1255" spans="1:13" s="2" customFormat="1" hidden="1">
      <c r="A1255" s="65"/>
      <c r="B1255" s="69" t="s">
        <v>434</v>
      </c>
      <c r="C1255" s="80"/>
      <c r="D1255" s="153" t="s">
        <v>435</v>
      </c>
      <c r="E1255" s="261">
        <f t="shared" si="307"/>
        <v>0</v>
      </c>
      <c r="F1255" s="232">
        <f t="shared" ref="F1255:M1255" si="311">F1256</f>
        <v>0</v>
      </c>
      <c r="G1255" s="232">
        <f t="shared" si="311"/>
        <v>0</v>
      </c>
      <c r="H1255" s="232">
        <f t="shared" si="311"/>
        <v>0</v>
      </c>
      <c r="I1255" s="232">
        <f t="shared" si="311"/>
        <v>0</v>
      </c>
      <c r="J1255" s="243">
        <f t="shared" si="311"/>
        <v>0</v>
      </c>
      <c r="K1255" s="161">
        <f t="shared" si="311"/>
        <v>0</v>
      </c>
      <c r="L1255" s="161">
        <f t="shared" si="311"/>
        <v>0</v>
      </c>
      <c r="M1255" s="161">
        <f t="shared" si="311"/>
        <v>0</v>
      </c>
    </row>
    <row r="1256" spans="1:13" s="2" customFormat="1" hidden="1">
      <c r="A1256" s="65"/>
      <c r="B1256" s="76" t="s">
        <v>436</v>
      </c>
      <c r="C1256" s="80"/>
      <c r="D1256" s="153" t="s">
        <v>437</v>
      </c>
      <c r="E1256" s="261">
        <f t="shared" si="307"/>
        <v>0</v>
      </c>
      <c r="F1256" s="232"/>
      <c r="G1256" s="232"/>
      <c r="H1256" s="232"/>
      <c r="I1256" s="232"/>
      <c r="J1256" s="244"/>
      <c r="K1256" s="73"/>
      <c r="L1256" s="74"/>
      <c r="M1256" s="74"/>
    </row>
    <row r="1257" spans="1:13" s="2" customFormat="1" hidden="1">
      <c r="A1257" s="125" t="s">
        <v>529</v>
      </c>
      <c r="B1257" s="125"/>
      <c r="C1257" s="125"/>
      <c r="D1257" s="332"/>
      <c r="E1257" s="261">
        <f t="shared" ref="E1257:M1257" si="312">E1258</f>
        <v>0</v>
      </c>
      <c r="F1257" s="261">
        <f t="shared" si="312"/>
        <v>0</v>
      </c>
      <c r="G1257" s="261">
        <f t="shared" si="312"/>
        <v>0</v>
      </c>
      <c r="H1257" s="261">
        <f t="shared" si="312"/>
        <v>0</v>
      </c>
      <c r="I1257" s="261">
        <f t="shared" si="312"/>
        <v>0</v>
      </c>
      <c r="J1257" s="261">
        <f t="shared" si="312"/>
        <v>0</v>
      </c>
      <c r="K1257" s="73">
        <f t="shared" si="312"/>
        <v>0</v>
      </c>
      <c r="L1257" s="73">
        <f t="shared" si="312"/>
        <v>0</v>
      </c>
      <c r="M1257" s="73">
        <f t="shared" si="312"/>
        <v>0</v>
      </c>
    </row>
    <row r="1258" spans="1:13" s="2" customFormat="1" hidden="1">
      <c r="A1258" s="125"/>
      <c r="B1258" s="125"/>
      <c r="C1258" s="155" t="s">
        <v>721</v>
      </c>
      <c r="D1258" s="333" t="s">
        <v>722</v>
      </c>
      <c r="E1258" s="261">
        <f>G1258+H1258+I1258+J1258</f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 s="2" customFormat="1" hidden="1">
      <c r="A1259" s="46"/>
      <c r="B1259" s="46"/>
      <c r="C1259" s="46" t="s">
        <v>723</v>
      </c>
      <c r="D1259" s="334" t="s">
        <v>724</v>
      </c>
      <c r="E1259" s="261"/>
      <c r="F1259" s="232"/>
      <c r="G1259" s="232"/>
      <c r="H1259" s="232"/>
      <c r="I1259" s="232"/>
      <c r="J1259" s="244"/>
      <c r="K1259" s="73"/>
      <c r="L1259" s="74"/>
      <c r="M1259" s="74"/>
    </row>
    <row r="1260" spans="1:13" ht="21" customHeight="1">
      <c r="A1260" s="127" t="s">
        <v>753</v>
      </c>
      <c r="B1260" s="175"/>
      <c r="C1260" s="176"/>
      <c r="D1260" s="300" t="s">
        <v>726</v>
      </c>
      <c r="E1260" s="261">
        <f t="shared" ref="E1260:E1324" si="313">G1260+H1260+I1260+J1260</f>
        <v>0</v>
      </c>
      <c r="F1260" s="247"/>
      <c r="G1260" s="247"/>
      <c r="H1260" s="247"/>
      <c r="I1260" s="247"/>
      <c r="J1260" s="244"/>
      <c r="K1260" s="73"/>
      <c r="L1260" s="74"/>
      <c r="M1260" s="74"/>
    </row>
    <row r="1261" spans="1:13" ht="33" customHeight="1">
      <c r="A1261" s="578" t="s">
        <v>754</v>
      </c>
      <c r="B1261" s="579"/>
      <c r="C1261" s="580"/>
      <c r="D1261" s="145" t="s">
        <v>730</v>
      </c>
      <c r="E1261" s="156">
        <f t="shared" si="313"/>
        <v>0</v>
      </c>
      <c r="F1261" s="156"/>
      <c r="G1261" s="156">
        <f>G1262</f>
        <v>0</v>
      </c>
      <c r="H1261" s="156">
        <f t="shared" ref="H1261:M1261" si="314">H1262</f>
        <v>0</v>
      </c>
      <c r="I1261" s="156">
        <f t="shared" si="314"/>
        <v>0</v>
      </c>
      <c r="J1261" s="156">
        <f t="shared" si="314"/>
        <v>0</v>
      </c>
      <c r="K1261" s="156">
        <f t="shared" si="314"/>
        <v>0</v>
      </c>
      <c r="L1261" s="156">
        <f t="shared" si="314"/>
        <v>0</v>
      </c>
      <c r="M1261" s="156">
        <f t="shared" si="314"/>
        <v>0</v>
      </c>
    </row>
    <row r="1262" spans="1:13">
      <c r="A1262" s="127" t="s">
        <v>729</v>
      </c>
      <c r="B1262" s="175"/>
      <c r="C1262" s="46"/>
      <c r="D1262" s="139" t="s">
        <v>732</v>
      </c>
      <c r="E1262" s="231">
        <f t="shared" si="313"/>
        <v>0</v>
      </c>
      <c r="F1262" s="247">
        <f>F1370</f>
        <v>0</v>
      </c>
      <c r="G1262" s="247">
        <f t="shared" ref="G1262:M1262" si="315">G1380</f>
        <v>0</v>
      </c>
      <c r="H1262" s="247">
        <f t="shared" si="315"/>
        <v>0</v>
      </c>
      <c r="I1262" s="247">
        <f t="shared" si="315"/>
        <v>0</v>
      </c>
      <c r="J1262" s="244">
        <f t="shared" si="315"/>
        <v>0</v>
      </c>
      <c r="K1262" s="73">
        <f t="shared" si="315"/>
        <v>0</v>
      </c>
      <c r="L1262" s="73">
        <f t="shared" si="315"/>
        <v>0</v>
      </c>
      <c r="M1262" s="73">
        <f t="shared" si="315"/>
        <v>0</v>
      </c>
    </row>
    <row r="1263" spans="1:13">
      <c r="A1263" s="61"/>
      <c r="B1263" s="61" t="s">
        <v>301</v>
      </c>
      <c r="C1263" s="62"/>
      <c r="D1263" s="64"/>
      <c r="E1263" s="231">
        <f t="shared" si="313"/>
        <v>0</v>
      </c>
      <c r="F1263" s="242">
        <f t="shared" ref="F1263:M1263" si="316">F1264+F1314</f>
        <v>0</v>
      </c>
      <c r="G1263" s="242">
        <f t="shared" si="316"/>
        <v>0</v>
      </c>
      <c r="H1263" s="242">
        <f t="shared" si="316"/>
        <v>0</v>
      </c>
      <c r="I1263" s="242">
        <f>I1264+I1314+I1322</f>
        <v>0</v>
      </c>
      <c r="J1263" s="255">
        <f>J1264+J1314+J1322</f>
        <v>0</v>
      </c>
      <c r="K1263" s="160">
        <f t="shared" si="316"/>
        <v>0</v>
      </c>
      <c r="L1263" s="160">
        <f t="shared" si="316"/>
        <v>0</v>
      </c>
      <c r="M1263" s="160">
        <f t="shared" si="316"/>
        <v>0</v>
      </c>
    </row>
    <row r="1264" spans="1:13" ht="13.5">
      <c r="A1264" s="65"/>
      <c r="B1264" s="66" t="s">
        <v>328</v>
      </c>
      <c r="C1264" s="67"/>
      <c r="D1264" s="68" t="s">
        <v>329</v>
      </c>
      <c r="E1264" s="231">
        <f t="shared" si="313"/>
        <v>0</v>
      </c>
      <c r="F1264" s="232">
        <f t="shared" ref="F1264:M1264" si="317">F1265+F1266+F1267+F1272+F1276+F1278+F1290+F1296+F1303</f>
        <v>0</v>
      </c>
      <c r="G1264" s="232">
        <f t="shared" si="317"/>
        <v>0</v>
      </c>
      <c r="H1264" s="232">
        <f t="shared" si="317"/>
        <v>0</v>
      </c>
      <c r="I1264" s="232">
        <f t="shared" si="317"/>
        <v>0</v>
      </c>
      <c r="J1264" s="243">
        <f t="shared" si="317"/>
        <v>0</v>
      </c>
      <c r="K1264" s="161">
        <f t="shared" si="317"/>
        <v>0</v>
      </c>
      <c r="L1264" s="161">
        <f t="shared" si="317"/>
        <v>0</v>
      </c>
      <c r="M1264" s="161">
        <f t="shared" si="317"/>
        <v>0</v>
      </c>
    </row>
    <row r="1265" spans="1:13" ht="13.5">
      <c r="A1265" s="65"/>
      <c r="B1265" s="66"/>
      <c r="C1265" s="69" t="s">
        <v>330</v>
      </c>
      <c r="D1265" s="70" t="s">
        <v>304</v>
      </c>
      <c r="E1265" s="231">
        <f t="shared" si="313"/>
        <v>0</v>
      </c>
      <c r="F1265" s="232"/>
      <c r="G1265" s="232"/>
      <c r="H1265" s="232"/>
      <c r="I1265" s="232"/>
      <c r="J1265" s="244"/>
      <c r="K1265" s="73"/>
      <c r="L1265" s="74"/>
      <c r="M1265" s="74"/>
    </row>
    <row r="1266" spans="1:13">
      <c r="A1266" s="65"/>
      <c r="B1266" s="71"/>
      <c r="C1266" s="357" t="s">
        <v>331</v>
      </c>
      <c r="D1266" s="72" t="s">
        <v>306</v>
      </c>
      <c r="E1266" s="231">
        <f t="shared" si="313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>
      <c r="A1267" s="65"/>
      <c r="B1267" s="75" t="s">
        <v>332</v>
      </c>
      <c r="C1267" s="69"/>
      <c r="D1267" s="72" t="s">
        <v>333</v>
      </c>
      <c r="E1267" s="231">
        <f t="shared" si="313"/>
        <v>0</v>
      </c>
      <c r="F1267" s="232">
        <f t="shared" ref="F1267:M1267" si="318">F1268+F1269+F1270</f>
        <v>0</v>
      </c>
      <c r="G1267" s="232">
        <f t="shared" si="318"/>
        <v>0</v>
      </c>
      <c r="H1267" s="232">
        <f t="shared" si="318"/>
        <v>0</v>
      </c>
      <c r="I1267" s="232">
        <f t="shared" si="318"/>
        <v>0</v>
      </c>
      <c r="J1267" s="243">
        <f t="shared" si="318"/>
        <v>0</v>
      </c>
      <c r="K1267" s="161">
        <f t="shared" si="318"/>
        <v>0</v>
      </c>
      <c r="L1267" s="161">
        <f t="shared" si="318"/>
        <v>0</v>
      </c>
      <c r="M1267" s="161">
        <f t="shared" si="318"/>
        <v>0</v>
      </c>
    </row>
    <row r="1268" spans="1:13" hidden="1">
      <c r="A1268" s="65"/>
      <c r="B1268" s="76" t="s">
        <v>334</v>
      </c>
      <c r="C1268" s="69"/>
      <c r="D1268" s="72" t="s">
        <v>335</v>
      </c>
      <c r="E1268" s="231">
        <f t="shared" si="313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77" t="s">
        <v>336</v>
      </c>
      <c r="C1269" s="77"/>
      <c r="D1269" s="78" t="s">
        <v>337</v>
      </c>
      <c r="E1269" s="231">
        <f t="shared" si="313"/>
        <v>0</v>
      </c>
      <c r="F1269" s="232"/>
      <c r="G1269" s="232"/>
      <c r="H1269" s="232"/>
      <c r="I1269" s="232"/>
      <c r="J1269" s="244"/>
      <c r="K1269" s="73"/>
      <c r="L1269" s="74"/>
      <c r="M1269" s="74"/>
    </row>
    <row r="1270" spans="1:13" hidden="1">
      <c r="A1270" s="65"/>
      <c r="B1270" s="76" t="s">
        <v>338</v>
      </c>
      <c r="C1270" s="79"/>
      <c r="D1270" s="72" t="s">
        <v>339</v>
      </c>
      <c r="E1270" s="231">
        <f t="shared" si="313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idden="1">
      <c r="A1271" s="65"/>
      <c r="B1271" s="76"/>
      <c r="C1271" s="79"/>
      <c r="D1271" s="72"/>
      <c r="E1271" s="231">
        <f t="shared" si="313"/>
        <v>0</v>
      </c>
      <c r="F1271" s="232"/>
      <c r="G1271" s="232"/>
      <c r="H1271" s="232"/>
      <c r="I1271" s="232"/>
      <c r="J1271" s="244"/>
      <c r="K1271" s="73"/>
      <c r="L1271" s="74"/>
      <c r="M1271" s="74"/>
    </row>
    <row r="1272" spans="1:13" hidden="1">
      <c r="A1272" s="65"/>
      <c r="B1272" s="76" t="s">
        <v>340</v>
      </c>
      <c r="C1272" s="79"/>
      <c r="D1272" s="72" t="s">
        <v>341</v>
      </c>
      <c r="E1272" s="231">
        <f t="shared" si="313"/>
        <v>0</v>
      </c>
      <c r="F1272" s="232">
        <f t="shared" ref="F1272:M1272" si="319">F1273+F1274+F1275</f>
        <v>0</v>
      </c>
      <c r="G1272" s="232">
        <f t="shared" si="319"/>
        <v>0</v>
      </c>
      <c r="H1272" s="232">
        <f t="shared" si="319"/>
        <v>0</v>
      </c>
      <c r="I1272" s="232">
        <f t="shared" si="319"/>
        <v>0</v>
      </c>
      <c r="J1272" s="243">
        <f t="shared" si="319"/>
        <v>0</v>
      </c>
      <c r="K1272" s="161">
        <f t="shared" si="319"/>
        <v>0</v>
      </c>
      <c r="L1272" s="161">
        <f t="shared" si="319"/>
        <v>0</v>
      </c>
      <c r="M1272" s="161">
        <f t="shared" si="319"/>
        <v>0</v>
      </c>
    </row>
    <row r="1273" spans="1:13" ht="25.5" hidden="1">
      <c r="A1273" s="65"/>
      <c r="B1273" s="76"/>
      <c r="C1273" s="79" t="s">
        <v>342</v>
      </c>
      <c r="D1273" s="72" t="s">
        <v>343</v>
      </c>
      <c r="E1273" s="231">
        <f t="shared" si="313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idden="1">
      <c r="A1274" s="65"/>
      <c r="B1274" s="76"/>
      <c r="C1274" s="80" t="s">
        <v>344</v>
      </c>
      <c r="D1274" s="81" t="s">
        <v>345</v>
      </c>
      <c r="E1274" s="231">
        <f t="shared" si="313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t="13.5" hidden="1">
      <c r="A1275" s="65"/>
      <c r="B1275" s="67"/>
      <c r="C1275" s="69" t="s">
        <v>346</v>
      </c>
      <c r="D1275" s="68" t="s">
        <v>347</v>
      </c>
      <c r="E1275" s="231">
        <f t="shared" si="313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69" t="s">
        <v>348</v>
      </c>
      <c r="C1276" s="82"/>
      <c r="D1276" s="44" t="s">
        <v>349</v>
      </c>
      <c r="E1276" s="231">
        <f t="shared" si="313"/>
        <v>0</v>
      </c>
      <c r="F1276" s="232">
        <f t="shared" ref="F1276:M1276" si="320">F1277</f>
        <v>0</v>
      </c>
      <c r="G1276" s="232">
        <f t="shared" si="320"/>
        <v>0</v>
      </c>
      <c r="H1276" s="232">
        <f t="shared" si="320"/>
        <v>0</v>
      </c>
      <c r="I1276" s="232">
        <f t="shared" si="320"/>
        <v>0</v>
      </c>
      <c r="J1276" s="243">
        <f t="shared" si="320"/>
        <v>0</v>
      </c>
      <c r="K1276" s="161">
        <f t="shared" si="320"/>
        <v>0</v>
      </c>
      <c r="L1276" s="161">
        <f t="shared" si="320"/>
        <v>0</v>
      </c>
      <c r="M1276" s="161">
        <f t="shared" si="320"/>
        <v>0</v>
      </c>
    </row>
    <row r="1277" spans="1:13" hidden="1">
      <c r="A1277" s="65"/>
      <c r="B1277" s="76" t="s">
        <v>350</v>
      </c>
      <c r="C1277" s="83"/>
      <c r="D1277" s="44" t="s">
        <v>351</v>
      </c>
      <c r="E1277" s="231">
        <f t="shared" si="313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38.25" hidden="1">
      <c r="A1278" s="65"/>
      <c r="B1278" s="76"/>
      <c r="C1278" s="79" t="s">
        <v>352</v>
      </c>
      <c r="D1278" s="44" t="s">
        <v>353</v>
      </c>
      <c r="E1278" s="231">
        <f t="shared" si="313"/>
        <v>0</v>
      </c>
      <c r="F1278" s="232">
        <f t="shared" ref="F1278:M1278" si="321">F1279</f>
        <v>0</v>
      </c>
      <c r="G1278" s="232">
        <f t="shared" si="321"/>
        <v>0</v>
      </c>
      <c r="H1278" s="232">
        <f t="shared" si="321"/>
        <v>0</v>
      </c>
      <c r="I1278" s="232">
        <f t="shared" si="321"/>
        <v>0</v>
      </c>
      <c r="J1278" s="243">
        <f t="shared" si="321"/>
        <v>0</v>
      </c>
      <c r="K1278" s="161">
        <f t="shared" si="321"/>
        <v>0</v>
      </c>
      <c r="L1278" s="161">
        <f t="shared" si="321"/>
        <v>0</v>
      </c>
      <c r="M1278" s="161">
        <f t="shared" si="321"/>
        <v>0</v>
      </c>
    </row>
    <row r="1279" spans="1:13" hidden="1">
      <c r="A1279" s="65"/>
      <c r="B1279" s="592" t="s">
        <v>354</v>
      </c>
      <c r="C1279" s="593"/>
      <c r="D1279" s="78" t="s">
        <v>355</v>
      </c>
      <c r="E1279" s="231">
        <f t="shared" si="313"/>
        <v>0</v>
      </c>
      <c r="F1279" s="232">
        <f>F1280+F1281+F1282+F1283+F1284+F1285+F1286+F1287+F1288+F1289</f>
        <v>0</v>
      </c>
      <c r="G1279" s="232">
        <f>G1280+G1281+G1282+G1283+G1284+G1285+G1286+G1287+G1288+G1289</f>
        <v>0</v>
      </c>
      <c r="H1279" s="232">
        <f>H1280+H1281+H1282+H1283+H1284+H1285+H1286+H1287+H1288+H1289</f>
        <v>0</v>
      </c>
      <c r="I1279" s="232">
        <f>I1280+I1281+I1282+I1283+I1284+I1285+I1286+I1287+I1288+I1289</f>
        <v>0</v>
      </c>
      <c r="J1279" s="243">
        <f>J1280+J1281+J1282+J1283+J1284+J1285+J1286+J1287+J1288+J1289</f>
        <v>0</v>
      </c>
      <c r="K1279" s="161"/>
      <c r="L1279" s="74"/>
      <c r="M1279" s="74"/>
    </row>
    <row r="1280" spans="1:13" hidden="1">
      <c r="A1280" s="65"/>
      <c r="B1280" s="76"/>
      <c r="C1280" s="80" t="s">
        <v>356</v>
      </c>
      <c r="D1280" s="78" t="s">
        <v>357</v>
      </c>
      <c r="E1280" s="231">
        <f t="shared" si="313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13.5" hidden="1">
      <c r="A1281" s="65"/>
      <c r="B1281" s="84"/>
      <c r="C1281" s="85" t="s">
        <v>358</v>
      </c>
      <c r="D1281" s="68" t="s">
        <v>359</v>
      </c>
      <c r="E1281" s="231">
        <f t="shared" si="313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idden="1">
      <c r="A1282" s="65"/>
      <c r="B1282" s="355"/>
      <c r="C1282" s="46" t="s">
        <v>360</v>
      </c>
      <c r="D1282" s="78" t="s">
        <v>361</v>
      </c>
      <c r="E1282" s="231">
        <f t="shared" si="313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76"/>
      <c r="C1283" s="69" t="s">
        <v>362</v>
      </c>
      <c r="D1283" s="72" t="s">
        <v>363</v>
      </c>
      <c r="E1283" s="231">
        <f t="shared" si="313"/>
        <v>0</v>
      </c>
      <c r="F1283" s="232"/>
      <c r="G1283" s="232"/>
      <c r="H1283" s="232"/>
      <c r="I1283" s="232"/>
      <c r="J1283" s="244"/>
      <c r="K1283" s="73"/>
      <c r="L1283" s="74"/>
      <c r="M1283" s="74"/>
    </row>
    <row r="1284" spans="1:13" hidden="1">
      <c r="A1284" s="65"/>
      <c r="B1284" s="76"/>
      <c r="C1284" s="80" t="s">
        <v>364</v>
      </c>
      <c r="D1284" s="72" t="s">
        <v>365</v>
      </c>
      <c r="E1284" s="231">
        <f t="shared" si="313"/>
        <v>0</v>
      </c>
      <c r="F1284" s="232"/>
      <c r="G1284" s="232"/>
      <c r="H1284" s="232"/>
      <c r="I1284" s="232"/>
      <c r="J1284" s="244"/>
      <c r="K1284" s="73"/>
      <c r="L1284" s="74"/>
      <c r="M1284" s="74"/>
    </row>
    <row r="1285" spans="1:13" ht="51" hidden="1">
      <c r="A1285" s="65"/>
      <c r="B1285" s="76"/>
      <c r="C1285" s="79" t="s">
        <v>366</v>
      </c>
      <c r="D1285" s="72" t="s">
        <v>367</v>
      </c>
      <c r="E1285" s="231">
        <f t="shared" si="313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t="38.25" hidden="1">
      <c r="A1286" s="65"/>
      <c r="B1286" s="76"/>
      <c r="C1286" s="79" t="s">
        <v>368</v>
      </c>
      <c r="D1286" s="72" t="s">
        <v>369</v>
      </c>
      <c r="E1286" s="231">
        <f t="shared" si="313"/>
        <v>0</v>
      </c>
      <c r="F1286" s="232"/>
      <c r="G1286" s="232"/>
      <c r="H1286" s="232"/>
      <c r="I1286" s="232"/>
      <c r="J1286" s="244"/>
      <c r="K1286" s="73"/>
      <c r="L1286" s="74"/>
      <c r="M1286" s="74"/>
    </row>
    <row r="1287" spans="1:13" ht="38.25" hidden="1">
      <c r="A1287" s="65"/>
      <c r="B1287" s="80"/>
      <c r="C1287" s="79" t="s">
        <v>370</v>
      </c>
      <c r="D1287" s="72" t="s">
        <v>371</v>
      </c>
      <c r="E1287" s="231">
        <f t="shared" si="313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38.25" hidden="1">
      <c r="A1288" s="65"/>
      <c r="B1288" s="80"/>
      <c r="C1288" s="79" t="s">
        <v>372</v>
      </c>
      <c r="D1288" s="72" t="s">
        <v>373</v>
      </c>
      <c r="E1288" s="231">
        <f t="shared" si="313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t="25.5" hidden="1">
      <c r="A1289" s="65"/>
      <c r="B1289" s="80"/>
      <c r="C1289" s="79" t="s">
        <v>374</v>
      </c>
      <c r="D1289" s="72" t="s">
        <v>375</v>
      </c>
      <c r="E1289" s="231">
        <f t="shared" si="313"/>
        <v>0</v>
      </c>
      <c r="F1289" s="232"/>
      <c r="G1289" s="232"/>
      <c r="H1289" s="232"/>
      <c r="I1289" s="232"/>
      <c r="J1289" s="244"/>
      <c r="K1289" s="73"/>
      <c r="L1289" s="74"/>
      <c r="M1289" s="74"/>
    </row>
    <row r="1290" spans="1:13" hidden="1">
      <c r="A1290" s="65"/>
      <c r="B1290" s="80"/>
      <c r="C1290" s="80" t="s">
        <v>376</v>
      </c>
      <c r="D1290" s="72" t="s">
        <v>377</v>
      </c>
      <c r="E1290" s="231">
        <f t="shared" si="313"/>
        <v>0</v>
      </c>
      <c r="F1290" s="232">
        <f t="shared" ref="F1290:M1290" si="322">F1291+F1293</f>
        <v>0</v>
      </c>
      <c r="G1290" s="232">
        <f t="shared" si="322"/>
        <v>0</v>
      </c>
      <c r="H1290" s="232">
        <f t="shared" si="322"/>
        <v>0</v>
      </c>
      <c r="I1290" s="232">
        <f t="shared" si="322"/>
        <v>0</v>
      </c>
      <c r="J1290" s="243">
        <f t="shared" si="322"/>
        <v>0</v>
      </c>
      <c r="K1290" s="161">
        <f t="shared" si="322"/>
        <v>0</v>
      </c>
      <c r="L1290" s="161">
        <f t="shared" si="322"/>
        <v>0</v>
      </c>
      <c r="M1290" s="161">
        <f t="shared" si="322"/>
        <v>0</v>
      </c>
    </row>
    <row r="1291" spans="1:13" ht="15.75" hidden="1" customHeight="1">
      <c r="A1291" s="65"/>
      <c r="B1291" s="80" t="s">
        <v>378</v>
      </c>
      <c r="C1291" s="79" t="s">
        <v>591</v>
      </c>
      <c r="D1291" s="72" t="s">
        <v>380</v>
      </c>
      <c r="E1291" s="231">
        <f t="shared" si="313"/>
        <v>0</v>
      </c>
      <c r="F1291" s="232">
        <f>F1292</f>
        <v>0</v>
      </c>
      <c r="G1291" s="232">
        <f>G1292</f>
        <v>0</v>
      </c>
      <c r="H1291" s="232">
        <f>H1292</f>
        <v>0</v>
      </c>
      <c r="I1291" s="232">
        <f>I1292</f>
        <v>0</v>
      </c>
      <c r="J1291" s="243">
        <f>J1292</f>
        <v>0</v>
      </c>
      <c r="K1291" s="161"/>
      <c r="L1291" s="74"/>
      <c r="M1291" s="74"/>
    </row>
    <row r="1292" spans="1:13" hidden="1">
      <c r="A1292" s="65"/>
      <c r="B1292" s="80"/>
      <c r="C1292" s="86" t="s">
        <v>381</v>
      </c>
      <c r="D1292" s="72" t="s">
        <v>382</v>
      </c>
      <c r="E1292" s="231">
        <f t="shared" si="313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88" t="s">
        <v>383</v>
      </c>
      <c r="C1293" s="89"/>
      <c r="D1293" s="70" t="s">
        <v>384</v>
      </c>
      <c r="E1293" s="231">
        <f t="shared" si="313"/>
        <v>0</v>
      </c>
      <c r="F1293" s="232">
        <f>F1294+F1295</f>
        <v>0</v>
      </c>
      <c r="G1293" s="232">
        <f>G1294+G1295</f>
        <v>0</v>
      </c>
      <c r="H1293" s="232">
        <f>H1294+H1295</f>
        <v>0</v>
      </c>
      <c r="I1293" s="232">
        <f>I1294+I1295</f>
        <v>0</v>
      </c>
      <c r="J1293" s="243">
        <f>J1294+J1295</f>
        <v>0</v>
      </c>
      <c r="K1293" s="161"/>
      <c r="L1293" s="74"/>
      <c r="M1293" s="74"/>
    </row>
    <row r="1294" spans="1:13" ht="25.5" hidden="1">
      <c r="A1294" s="65"/>
      <c r="B1294" s="88"/>
      <c r="C1294" s="89" t="s">
        <v>385</v>
      </c>
      <c r="D1294" s="70" t="s">
        <v>386</v>
      </c>
      <c r="E1294" s="231">
        <f t="shared" si="313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 ht="13.5" hidden="1">
      <c r="A1295" s="65"/>
      <c r="B1295" s="67"/>
      <c r="C1295" s="67" t="s">
        <v>387</v>
      </c>
      <c r="D1295" s="68" t="s">
        <v>388</v>
      </c>
      <c r="E1295" s="231">
        <f t="shared" si="313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 hidden="1">
      <c r="A1296" s="65"/>
      <c r="B1296" s="69" t="s">
        <v>389</v>
      </c>
      <c r="C1296" s="76"/>
      <c r="D1296" s="78" t="s">
        <v>390</v>
      </c>
      <c r="E1296" s="231">
        <f t="shared" ref="E1296:J1296" si="323">E1297</f>
        <v>0</v>
      </c>
      <c r="F1296" s="231">
        <f t="shared" si="323"/>
        <v>0</v>
      </c>
      <c r="G1296" s="231">
        <f t="shared" si="323"/>
        <v>0</v>
      </c>
      <c r="H1296" s="231">
        <f t="shared" si="323"/>
        <v>0</v>
      </c>
      <c r="I1296" s="231">
        <f t="shared" si="323"/>
        <v>0</v>
      </c>
      <c r="J1296" s="231">
        <f t="shared" si="323"/>
        <v>0</v>
      </c>
      <c r="K1296" s="161"/>
      <c r="L1296" s="74"/>
      <c r="M1296" s="74"/>
    </row>
    <row r="1297" spans="1:13" ht="14.25" hidden="1" customHeight="1">
      <c r="A1297" s="65"/>
      <c r="B1297" s="90" t="s">
        <v>391</v>
      </c>
      <c r="C1297" s="69"/>
      <c r="D1297" s="72" t="s">
        <v>392</v>
      </c>
      <c r="E1297" s="231">
        <f t="shared" si="313"/>
        <v>0</v>
      </c>
      <c r="F1297" s="232">
        <f>F1298+F1299+F1300+F1301</f>
        <v>0</v>
      </c>
      <c r="G1297" s="232">
        <f>G1298+G1299+G1300+G1301</f>
        <v>0</v>
      </c>
      <c r="H1297" s="232">
        <f>H1298+H1299+H1300+H1301</f>
        <v>0</v>
      </c>
      <c r="I1297" s="232">
        <f>I1298+I1299+I1300+I1301</f>
        <v>0</v>
      </c>
      <c r="J1297" s="243">
        <f>J1298+J1299+J1300+J1301</f>
        <v>0</v>
      </c>
      <c r="K1297" s="161"/>
      <c r="L1297" s="74"/>
      <c r="M1297" s="74"/>
    </row>
    <row r="1298" spans="1:13" hidden="1">
      <c r="A1298" s="65"/>
      <c r="B1298" s="90"/>
      <c r="C1298" s="69" t="s">
        <v>393</v>
      </c>
      <c r="D1298" s="72" t="s">
        <v>394</v>
      </c>
      <c r="E1298" s="231">
        <f t="shared" si="313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 hidden="1">
      <c r="A1299" s="65"/>
      <c r="B1299" s="76"/>
      <c r="C1299" s="80" t="s">
        <v>395</v>
      </c>
      <c r="D1299" s="78" t="s">
        <v>396</v>
      </c>
      <c r="E1299" s="231">
        <f t="shared" si="313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 hidden="1">
      <c r="A1300" s="65"/>
      <c r="B1300" s="91"/>
      <c r="C1300" s="80" t="s">
        <v>397</v>
      </c>
      <c r="D1300" s="78" t="s">
        <v>398</v>
      </c>
      <c r="E1300" s="231">
        <f t="shared" si="313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 hidden="1">
      <c r="A1301" s="65"/>
      <c r="B1301" s="76"/>
      <c r="C1301" s="92" t="s">
        <v>399</v>
      </c>
      <c r="D1301" s="72" t="s">
        <v>400</v>
      </c>
      <c r="E1301" s="231">
        <f t="shared" si="313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75"/>
      <c r="C1302" s="92"/>
      <c r="D1302" s="72"/>
      <c r="E1302" s="231">
        <f t="shared" si="313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71" t="s">
        <v>401</v>
      </c>
      <c r="C1303" s="92"/>
      <c r="D1303" s="72" t="s">
        <v>309</v>
      </c>
      <c r="E1303" s="231">
        <f t="shared" si="313"/>
        <v>0</v>
      </c>
      <c r="F1303" s="232"/>
      <c r="G1303" s="232">
        <f t="shared" ref="G1303:M1303" si="324">G1313</f>
        <v>0</v>
      </c>
      <c r="H1303" s="232">
        <f t="shared" si="324"/>
        <v>0</v>
      </c>
      <c r="I1303" s="232">
        <f t="shared" si="324"/>
        <v>0</v>
      </c>
      <c r="J1303" s="232">
        <f t="shared" si="324"/>
        <v>0</v>
      </c>
      <c r="K1303" s="161">
        <f t="shared" si="324"/>
        <v>0</v>
      </c>
      <c r="L1303" s="161">
        <f t="shared" si="324"/>
        <v>0</v>
      </c>
      <c r="M1303" s="161">
        <f t="shared" si="324"/>
        <v>0</v>
      </c>
    </row>
    <row r="1304" spans="1:13" ht="13.5" customHeight="1">
      <c r="A1304" s="65"/>
      <c r="B1304" s="71" t="s">
        <v>402</v>
      </c>
      <c r="C1304" s="92"/>
      <c r="D1304" s="72" t="s">
        <v>403</v>
      </c>
      <c r="E1304" s="231">
        <f t="shared" si="313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71" t="s">
        <v>404</v>
      </c>
      <c r="C1305" s="92"/>
      <c r="D1305" s="93" t="s">
        <v>405</v>
      </c>
      <c r="E1305" s="231">
        <f t="shared" si="313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>
      <c r="A1306" s="65"/>
      <c r="B1306" s="101" t="s">
        <v>406</v>
      </c>
      <c r="C1306" s="162"/>
      <c r="D1306" s="70" t="s">
        <v>407</v>
      </c>
      <c r="E1306" s="231">
        <f t="shared" si="313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>
      <c r="A1307" s="65"/>
      <c r="B1307" s="69" t="s">
        <v>408</v>
      </c>
      <c r="C1307" s="80"/>
      <c r="D1307" s="72" t="s">
        <v>409</v>
      </c>
      <c r="E1307" s="231">
        <f t="shared" si="313"/>
        <v>0</v>
      </c>
      <c r="F1307" s="232"/>
      <c r="G1307" s="232"/>
      <c r="H1307" s="232"/>
      <c r="I1307" s="232"/>
      <c r="J1307" s="244"/>
      <c r="K1307" s="73"/>
      <c r="L1307" s="74"/>
      <c r="M1307" s="74"/>
    </row>
    <row r="1308" spans="1:13">
      <c r="A1308" s="65"/>
      <c r="B1308" s="80" t="s">
        <v>410</v>
      </c>
      <c r="C1308" s="80"/>
      <c r="D1308" s="72" t="s">
        <v>411</v>
      </c>
      <c r="E1308" s="231">
        <f t="shared" si="313"/>
        <v>0</v>
      </c>
      <c r="F1308" s="232"/>
      <c r="G1308" s="232"/>
      <c r="H1308" s="232"/>
      <c r="I1308" s="232"/>
      <c r="J1308" s="244"/>
      <c r="K1308" s="73"/>
      <c r="L1308" s="74"/>
      <c r="M1308" s="74"/>
    </row>
    <row r="1309" spans="1:13">
      <c r="A1309" s="65"/>
      <c r="B1309" s="81" t="s">
        <v>412</v>
      </c>
      <c r="C1309" s="163"/>
      <c r="D1309" s="72" t="s">
        <v>413</v>
      </c>
      <c r="E1309" s="231">
        <f t="shared" si="313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>
      <c r="A1310" s="65"/>
      <c r="B1310" s="81" t="s">
        <v>414</v>
      </c>
      <c r="C1310" s="163"/>
      <c r="D1310" s="72" t="s">
        <v>415</v>
      </c>
      <c r="E1310" s="231">
        <f t="shared" si="313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>
      <c r="A1311" s="65"/>
      <c r="B1311" s="80" t="s">
        <v>416</v>
      </c>
      <c r="C1311" s="80"/>
      <c r="D1311" s="72" t="s">
        <v>417</v>
      </c>
      <c r="E1311" s="231">
        <f t="shared" si="313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>
      <c r="A1312" s="65"/>
      <c r="B1312" s="80" t="s">
        <v>418</v>
      </c>
      <c r="C1312" s="80"/>
      <c r="D1312" s="72" t="s">
        <v>419</v>
      </c>
      <c r="E1312" s="231">
        <f t="shared" si="313"/>
        <v>0</v>
      </c>
      <c r="F1312" s="232"/>
      <c r="G1312" s="232"/>
      <c r="H1312" s="232"/>
      <c r="I1312" s="232"/>
      <c r="J1312" s="244"/>
      <c r="K1312" s="73"/>
      <c r="L1312" s="74"/>
      <c r="M1312" s="74"/>
    </row>
    <row r="1313" spans="1:13" ht="26.25" customHeight="1">
      <c r="A1313" s="65"/>
      <c r="B1313" s="627" t="s">
        <v>541</v>
      </c>
      <c r="C1313" s="628"/>
      <c r="D1313" s="72" t="s">
        <v>542</v>
      </c>
      <c r="E1313" s="231">
        <f t="shared" si="313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idden="1">
      <c r="A1314" s="65"/>
      <c r="B1314" s="77" t="s">
        <v>420</v>
      </c>
      <c r="C1314" s="77"/>
      <c r="D1314" s="78" t="s">
        <v>421</v>
      </c>
      <c r="E1314" s="231">
        <f t="shared" si="313"/>
        <v>0</v>
      </c>
      <c r="F1314" s="232">
        <f>F1315+F1319</f>
        <v>0</v>
      </c>
      <c r="G1314" s="232">
        <f>G1315+G1319</f>
        <v>0</v>
      </c>
      <c r="H1314" s="232">
        <f>H1315+H1319</f>
        <v>0</v>
      </c>
      <c r="I1314" s="232">
        <f>I1315+I1319</f>
        <v>0</v>
      </c>
      <c r="J1314" s="243">
        <f>J1315+J1319</f>
        <v>0</v>
      </c>
      <c r="K1314" s="161"/>
      <c r="L1314" s="74"/>
      <c r="M1314" s="74"/>
    </row>
    <row r="1315" spans="1:13" hidden="1">
      <c r="A1315" s="65"/>
      <c r="B1315" s="80" t="s">
        <v>422</v>
      </c>
      <c r="C1315" s="77"/>
      <c r="D1315" s="78" t="s">
        <v>423</v>
      </c>
      <c r="E1315" s="231">
        <f t="shared" si="313"/>
        <v>0</v>
      </c>
      <c r="F1315" s="232">
        <f t="shared" ref="F1315:M1315" si="325">F1316+F1317</f>
        <v>0</v>
      </c>
      <c r="G1315" s="232">
        <f t="shared" si="325"/>
        <v>0</v>
      </c>
      <c r="H1315" s="232">
        <f t="shared" si="325"/>
        <v>0</v>
      </c>
      <c r="I1315" s="232">
        <f t="shared" si="325"/>
        <v>0</v>
      </c>
      <c r="J1315" s="243">
        <f t="shared" si="325"/>
        <v>0</v>
      </c>
      <c r="K1315" s="161">
        <f t="shared" si="325"/>
        <v>0</v>
      </c>
      <c r="L1315" s="161">
        <f t="shared" si="325"/>
        <v>0</v>
      </c>
      <c r="M1315" s="161">
        <f t="shared" si="325"/>
        <v>0</v>
      </c>
    </row>
    <row r="1316" spans="1:13" ht="38.25" hidden="1">
      <c r="A1316" s="65"/>
      <c r="B1316" s="90"/>
      <c r="C1316" s="89" t="s">
        <v>424</v>
      </c>
      <c r="D1316" s="78" t="s">
        <v>425</v>
      </c>
      <c r="E1316" s="231">
        <f t="shared" si="313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65"/>
      <c r="B1317" s="97" t="s">
        <v>426</v>
      </c>
      <c r="C1317" s="98"/>
      <c r="D1317" s="72" t="s">
        <v>427</v>
      </c>
      <c r="E1317" s="231">
        <f t="shared" si="313"/>
        <v>0</v>
      </c>
      <c r="F1317" s="232"/>
      <c r="G1317" s="232"/>
      <c r="H1317" s="232"/>
      <c r="I1317" s="232"/>
      <c r="J1317" s="244"/>
      <c r="K1317" s="73"/>
      <c r="L1317" s="74"/>
      <c r="M1317" s="74"/>
    </row>
    <row r="1318" spans="1:13" ht="13.5" hidden="1">
      <c r="A1318" s="65"/>
      <c r="B1318" s="99"/>
      <c r="C1318" s="67"/>
      <c r="D1318" s="68"/>
      <c r="E1318" s="231">
        <f t="shared" si="313"/>
        <v>0</v>
      </c>
      <c r="F1318" s="232"/>
      <c r="G1318" s="232"/>
      <c r="H1318" s="232"/>
      <c r="I1318" s="232"/>
      <c r="J1318" s="244"/>
      <c r="K1318" s="73"/>
      <c r="L1318" s="74"/>
      <c r="M1318" s="74"/>
    </row>
    <row r="1319" spans="1:13" hidden="1">
      <c r="A1319" s="65"/>
      <c r="B1319" s="72" t="s">
        <v>428</v>
      </c>
      <c r="C1319" s="100"/>
      <c r="D1319" s="78" t="s">
        <v>429</v>
      </c>
      <c r="E1319" s="231">
        <f t="shared" si="313"/>
        <v>0</v>
      </c>
      <c r="F1319" s="232">
        <f t="shared" ref="F1319:M1319" si="326">F1320+F1321</f>
        <v>0</v>
      </c>
      <c r="G1319" s="232">
        <f t="shared" si="326"/>
        <v>0</v>
      </c>
      <c r="H1319" s="232">
        <f t="shared" si="326"/>
        <v>0</v>
      </c>
      <c r="I1319" s="232">
        <f t="shared" si="326"/>
        <v>0</v>
      </c>
      <c r="J1319" s="243">
        <f t="shared" si="326"/>
        <v>0</v>
      </c>
      <c r="K1319" s="161">
        <f t="shared" si="326"/>
        <v>0</v>
      </c>
      <c r="L1319" s="161">
        <f t="shared" si="326"/>
        <v>0</v>
      </c>
      <c r="M1319" s="161">
        <f t="shared" si="326"/>
        <v>0</v>
      </c>
    </row>
    <row r="1320" spans="1:13" ht="14.25" hidden="1" customHeight="1">
      <c r="A1320" s="65"/>
      <c r="B1320" s="77" t="s">
        <v>430</v>
      </c>
      <c r="C1320" s="77"/>
      <c r="D1320" s="78" t="s">
        <v>431</v>
      </c>
      <c r="E1320" s="231">
        <f t="shared" si="313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21" hidden="1" customHeight="1">
      <c r="A1321" s="65"/>
      <c r="B1321" s="76" t="s">
        <v>432</v>
      </c>
      <c r="C1321" s="79"/>
      <c r="D1321" s="72" t="s">
        <v>433</v>
      </c>
      <c r="E1321" s="231">
        <f t="shared" si="313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14.25" customHeight="1">
      <c r="A1322" s="65"/>
      <c r="B1322" s="69" t="s">
        <v>434</v>
      </c>
      <c r="C1322" s="80"/>
      <c r="D1322" s="72" t="s">
        <v>435</v>
      </c>
      <c r="E1322" s="231">
        <f t="shared" si="313"/>
        <v>0</v>
      </c>
      <c r="F1322" s="232">
        <f t="shared" ref="F1322:M1322" si="327">F1323</f>
        <v>0</v>
      </c>
      <c r="G1322" s="232">
        <f t="shared" si="327"/>
        <v>0</v>
      </c>
      <c r="H1322" s="232">
        <f t="shared" si="327"/>
        <v>0</v>
      </c>
      <c r="I1322" s="232">
        <f t="shared" si="327"/>
        <v>0</v>
      </c>
      <c r="J1322" s="243">
        <f t="shared" si="327"/>
        <v>0</v>
      </c>
      <c r="K1322" s="161">
        <f t="shared" si="327"/>
        <v>0</v>
      </c>
      <c r="L1322" s="161">
        <f t="shared" si="327"/>
        <v>0</v>
      </c>
      <c r="M1322" s="161">
        <f t="shared" si="327"/>
        <v>0</v>
      </c>
    </row>
    <row r="1323" spans="1:13">
      <c r="A1323" s="65"/>
      <c r="B1323" s="76" t="s">
        <v>436</v>
      </c>
      <c r="C1323" s="80"/>
      <c r="D1323" s="72" t="s">
        <v>437</v>
      </c>
      <c r="E1323" s="231">
        <f t="shared" si="313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idden="1">
      <c r="A1324" s="596" t="s">
        <v>312</v>
      </c>
      <c r="B1324" s="597"/>
      <c r="C1324" s="597"/>
      <c r="D1324" s="123"/>
      <c r="E1324" s="231">
        <f t="shared" si="313"/>
        <v>0</v>
      </c>
      <c r="F1324" s="232">
        <f>F1325+F1336+F1349+F1362+F1377</f>
        <v>0</v>
      </c>
      <c r="G1324" s="232">
        <f>G1325+G1336+G1349+G1362+G1377</f>
        <v>0</v>
      </c>
      <c r="H1324" s="232">
        <f>H1325+H1336+H1349+H1362+H1377</f>
        <v>0</v>
      </c>
      <c r="I1324" s="232">
        <f>I1325+I1336+I1349+I1362+I1377</f>
        <v>0</v>
      </c>
      <c r="J1324" s="243">
        <f>J1325+J1336+J1349+J1362+J1377</f>
        <v>0</v>
      </c>
      <c r="K1324" s="161"/>
      <c r="L1324" s="74"/>
      <c r="M1324" s="74"/>
    </row>
    <row r="1325" spans="1:13" ht="13.5" hidden="1">
      <c r="A1325" s="65"/>
      <c r="B1325" s="101" t="s">
        <v>439</v>
      </c>
      <c r="C1325" s="94"/>
      <c r="D1325" s="68" t="s">
        <v>440</v>
      </c>
      <c r="E1325" s="231">
        <f t="shared" ref="E1325:E1378" si="328">G1325+H1325+I1325+J1325</f>
        <v>0</v>
      </c>
      <c r="F1325" s="232">
        <f>F1326</f>
        <v>0</v>
      </c>
      <c r="G1325" s="232">
        <f>G1326</f>
        <v>0</v>
      </c>
      <c r="H1325" s="232">
        <f>H1326</f>
        <v>0</v>
      </c>
      <c r="I1325" s="232">
        <f>I1326</f>
        <v>0</v>
      </c>
      <c r="J1325" s="243">
        <f>J1326</f>
        <v>0</v>
      </c>
      <c r="K1325" s="161"/>
      <c r="L1325" s="74"/>
      <c r="M1325" s="74"/>
    </row>
    <row r="1326" spans="1:13" hidden="1">
      <c r="A1326" s="65"/>
      <c r="B1326" s="76" t="s">
        <v>441</v>
      </c>
      <c r="C1326" s="80"/>
      <c r="D1326" s="78" t="s">
        <v>442</v>
      </c>
      <c r="E1326" s="231">
        <f t="shared" si="328"/>
        <v>0</v>
      </c>
      <c r="F1326" s="232">
        <f>F1327+F1328+F1329+F1330+F1331+F1332+F1333+F1334</f>
        <v>0</v>
      </c>
      <c r="G1326" s="232">
        <f>G1327+G1328+G1329+G1330+G1331+G1332+G1333+G1334</f>
        <v>0</v>
      </c>
      <c r="H1326" s="232">
        <f>H1327+H1328+H1329+H1330+H1331+H1332+H1333+H1334</f>
        <v>0</v>
      </c>
      <c r="I1326" s="232">
        <f>I1327+I1328+I1329+I1330+I1331+I1332+I1333+I1334</f>
        <v>0</v>
      </c>
      <c r="J1326" s="243">
        <f>J1327+J1328+J1329+J1330+J1331+J1332+J1333+J1334</f>
        <v>0</v>
      </c>
      <c r="K1326" s="161"/>
      <c r="L1326" s="74"/>
      <c r="M1326" s="74"/>
    </row>
    <row r="1327" spans="1:13" ht="25.5" hidden="1">
      <c r="A1327" s="65"/>
      <c r="B1327" s="94"/>
      <c r="C1327" s="102" t="s">
        <v>443</v>
      </c>
      <c r="D1327" s="68" t="s">
        <v>444</v>
      </c>
      <c r="E1327" s="231">
        <f t="shared" si="328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51" hidden="1">
      <c r="A1328" s="65"/>
      <c r="B1328" s="94"/>
      <c r="C1328" s="103" t="s">
        <v>445</v>
      </c>
      <c r="D1328" s="104" t="s">
        <v>446</v>
      </c>
      <c r="E1328" s="231">
        <f t="shared" si="328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38.25" hidden="1">
      <c r="A1329" s="65"/>
      <c r="B1329" s="94"/>
      <c r="C1329" s="103" t="s">
        <v>447</v>
      </c>
      <c r="D1329" s="104" t="s">
        <v>448</v>
      </c>
      <c r="E1329" s="231">
        <f t="shared" si="328"/>
        <v>0</v>
      </c>
      <c r="F1329" s="232"/>
      <c r="G1329" s="232"/>
      <c r="H1329" s="232"/>
      <c r="I1329" s="232"/>
      <c r="J1329" s="244"/>
      <c r="K1329" s="73"/>
      <c r="L1329" s="74"/>
      <c r="M1329" s="74"/>
    </row>
    <row r="1330" spans="1:13" ht="38.25" hidden="1">
      <c r="A1330" s="65"/>
      <c r="B1330" s="94"/>
      <c r="C1330" s="102" t="s">
        <v>449</v>
      </c>
      <c r="D1330" s="68" t="s">
        <v>450</v>
      </c>
      <c r="E1330" s="231">
        <f t="shared" si="328"/>
        <v>0</v>
      </c>
      <c r="F1330" s="232"/>
      <c r="G1330" s="232"/>
      <c r="H1330" s="232"/>
      <c r="I1330" s="232"/>
      <c r="J1330" s="244"/>
      <c r="K1330" s="73"/>
      <c r="L1330" s="74"/>
      <c r="M1330" s="74"/>
    </row>
    <row r="1331" spans="1:13" ht="63.75" hidden="1">
      <c r="A1331" s="65"/>
      <c r="B1331" s="90"/>
      <c r="C1331" s="105" t="s">
        <v>451</v>
      </c>
      <c r="D1331" s="93" t="s">
        <v>452</v>
      </c>
      <c r="E1331" s="231">
        <f t="shared" si="328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t="51" hidden="1">
      <c r="A1332" s="65"/>
      <c r="B1332" s="106"/>
      <c r="C1332" s="107" t="s">
        <v>453</v>
      </c>
      <c r="D1332" s="108" t="s">
        <v>454</v>
      </c>
      <c r="E1332" s="231">
        <f t="shared" si="328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t="51" hidden="1">
      <c r="A1333" s="65"/>
      <c r="B1333" s="109"/>
      <c r="C1333" s="110" t="s">
        <v>455</v>
      </c>
      <c r="D1333" s="111" t="s">
        <v>456</v>
      </c>
      <c r="E1333" s="231">
        <f t="shared" si="328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t="13.5" hidden="1">
      <c r="A1334" s="65"/>
      <c r="B1334" s="112"/>
      <c r="C1334" s="113" t="s">
        <v>457</v>
      </c>
      <c r="D1334" s="114" t="s">
        <v>458</v>
      </c>
      <c r="E1334" s="231">
        <f t="shared" si="328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t="13.5" hidden="1">
      <c r="A1335" s="65"/>
      <c r="B1335" s="115"/>
      <c r="C1335" s="116"/>
      <c r="D1335" s="117"/>
      <c r="E1335" s="231">
        <f t="shared" si="328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t="0.75" hidden="1" customHeight="1">
      <c r="A1336" s="65"/>
      <c r="B1336" s="187" t="s">
        <v>459</v>
      </c>
      <c r="C1336" s="188"/>
      <c r="D1336" s="114" t="s">
        <v>460</v>
      </c>
      <c r="E1336" s="231">
        <f t="shared" si="328"/>
        <v>0</v>
      </c>
      <c r="F1336" s="232">
        <f>F1337</f>
        <v>0</v>
      </c>
      <c r="G1336" s="232">
        <f>G1337</f>
        <v>0</v>
      </c>
      <c r="H1336" s="232">
        <f>H1337</f>
        <v>0</v>
      </c>
      <c r="I1336" s="232">
        <f>I1337</f>
        <v>0</v>
      </c>
      <c r="J1336" s="243">
        <f>J1337</f>
        <v>0</v>
      </c>
      <c r="K1336" s="161"/>
      <c r="L1336" s="74"/>
      <c r="M1336" s="74"/>
    </row>
    <row r="1337" spans="1:13" hidden="1">
      <c r="A1337" s="65"/>
      <c r="B1337" s="86" t="s">
        <v>461</v>
      </c>
      <c r="C1337" s="86"/>
      <c r="D1337" s="87" t="s">
        <v>380</v>
      </c>
      <c r="E1337" s="231">
        <f t="shared" si="328"/>
        <v>0</v>
      </c>
      <c r="F1337" s="232">
        <f>F1341+F1342+F1343+F1344+F1345+F1346+F1347</f>
        <v>0</v>
      </c>
      <c r="G1337" s="232">
        <f>G1341+G1342+G1343+G1344+G1345+G1346+G1347</f>
        <v>0</v>
      </c>
      <c r="H1337" s="232">
        <f>H1341+H1342+H1343+H1344+H1345+H1346+H1347</f>
        <v>0</v>
      </c>
      <c r="I1337" s="232">
        <f>I1341+I1342+I1343+I1344+I1345+I1346+I1347</f>
        <v>0</v>
      </c>
      <c r="J1337" s="243">
        <f>J1341+J1342+J1343+J1344+J1345+J1346+J1347</f>
        <v>0</v>
      </c>
      <c r="K1337" s="161"/>
      <c r="L1337" s="74"/>
      <c r="M1337" s="74"/>
    </row>
    <row r="1338" spans="1:13" hidden="1">
      <c r="A1338" s="65"/>
      <c r="B1338" s="189"/>
      <c r="C1338" s="190" t="s">
        <v>462</v>
      </c>
      <c r="D1338" s="191" t="s">
        <v>463</v>
      </c>
      <c r="E1338" s="231">
        <f t="shared" si="328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89"/>
      <c r="C1339" s="190" t="s">
        <v>464</v>
      </c>
      <c r="D1339" s="191" t="s">
        <v>465</v>
      </c>
      <c r="E1339" s="231">
        <f t="shared" si="328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89"/>
      <c r="C1340" s="190" t="s">
        <v>466</v>
      </c>
      <c r="D1340" s="191" t="s">
        <v>467</v>
      </c>
      <c r="E1340" s="231">
        <f t="shared" si="328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92"/>
      <c r="C1341" s="86" t="s">
        <v>468</v>
      </c>
      <c r="D1341" s="87" t="s">
        <v>469</v>
      </c>
      <c r="E1341" s="231">
        <f t="shared" si="328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92"/>
      <c r="C1342" s="86" t="s">
        <v>470</v>
      </c>
      <c r="D1342" s="87" t="s">
        <v>471</v>
      </c>
      <c r="E1342" s="231">
        <f t="shared" si="328"/>
        <v>0</v>
      </c>
      <c r="F1342" s="232"/>
      <c r="G1342" s="232"/>
      <c r="H1342" s="232"/>
      <c r="I1342" s="232"/>
      <c r="J1342" s="244"/>
      <c r="K1342" s="73"/>
      <c r="L1342" s="74"/>
      <c r="M1342" s="74"/>
    </row>
    <row r="1343" spans="1:13" hidden="1">
      <c r="A1343" s="65"/>
      <c r="B1343" s="192"/>
      <c r="C1343" s="86" t="s">
        <v>472</v>
      </c>
      <c r="D1343" s="87" t="s">
        <v>473</v>
      </c>
      <c r="E1343" s="231">
        <f t="shared" si="328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92"/>
      <c r="C1344" s="86" t="s">
        <v>474</v>
      </c>
      <c r="D1344" s="87" t="s">
        <v>475</v>
      </c>
      <c r="E1344" s="231">
        <f t="shared" si="328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92"/>
      <c r="C1345" s="86"/>
      <c r="D1345" s="87"/>
      <c r="E1345" s="231">
        <f t="shared" si="328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92"/>
      <c r="C1346" s="86" t="s">
        <v>476</v>
      </c>
      <c r="D1346" s="87" t="s">
        <v>477</v>
      </c>
      <c r="E1346" s="231">
        <f t="shared" si="328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2"/>
      <c r="C1347" s="86" t="s">
        <v>478</v>
      </c>
      <c r="D1347" s="87" t="s">
        <v>479</v>
      </c>
      <c r="E1347" s="231">
        <f t="shared" si="328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88"/>
      <c r="C1348" s="187"/>
      <c r="D1348" s="87"/>
      <c r="E1348" s="231">
        <f t="shared" si="328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87" t="s">
        <v>480</v>
      </c>
      <c r="C1349" s="187"/>
      <c r="D1349" s="87" t="s">
        <v>314</v>
      </c>
      <c r="E1349" s="231">
        <f t="shared" si="328"/>
        <v>0</v>
      </c>
      <c r="F1349" s="232">
        <f>F1350+F1351+F1352+F1353+F1354+F1355+F1356+F1357+F1358+F1359+F1360</f>
        <v>0</v>
      </c>
      <c r="G1349" s="232">
        <f>G1350+G1351+G1352+G1353+G1354+G1355+G1356+G1357+G1358+G1359+G1360</f>
        <v>0</v>
      </c>
      <c r="H1349" s="232">
        <f>H1350+H1351+H1352+H1353+H1354+H1355+H1356+H1357+H1358+H1359+H1360</f>
        <v>0</v>
      </c>
      <c r="I1349" s="232">
        <f>I1350+I1351+I1352+I1353+I1354+I1355+I1356+I1357+I1358+I1359+I1360</f>
        <v>0</v>
      </c>
      <c r="J1349" s="243">
        <f>J1350+J1351+J1352+J1353+J1354+J1355+J1356+J1357+J1358+J1359+J1360</f>
        <v>0</v>
      </c>
      <c r="K1349" s="161"/>
      <c r="L1349" s="74"/>
      <c r="M1349" s="74"/>
    </row>
    <row r="1350" spans="1:13" hidden="1">
      <c r="A1350" s="65"/>
      <c r="B1350" s="188" t="s">
        <v>481</v>
      </c>
      <c r="C1350" s="187"/>
      <c r="D1350" s="87" t="s">
        <v>482</v>
      </c>
      <c r="E1350" s="231">
        <f t="shared" si="328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483</v>
      </c>
      <c r="C1351" s="86"/>
      <c r="D1351" s="87" t="s">
        <v>484</v>
      </c>
      <c r="E1351" s="231">
        <f t="shared" si="328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88" t="s">
        <v>485</v>
      </c>
      <c r="C1352" s="187"/>
      <c r="D1352" s="87" t="s">
        <v>486</v>
      </c>
      <c r="E1352" s="231">
        <f t="shared" si="328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88" t="s">
        <v>487</v>
      </c>
      <c r="C1353" s="193"/>
      <c r="D1353" s="87" t="s">
        <v>488</v>
      </c>
      <c r="E1353" s="231">
        <f t="shared" si="328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 t="s">
        <v>489</v>
      </c>
      <c r="C1354" s="195"/>
      <c r="D1354" s="87" t="s">
        <v>490</v>
      </c>
      <c r="E1354" s="231">
        <f t="shared" si="328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6" t="s">
        <v>491</v>
      </c>
      <c r="C1355" s="86"/>
      <c r="D1355" s="114" t="s">
        <v>492</v>
      </c>
      <c r="E1355" s="231">
        <f t="shared" si="328"/>
        <v>0</v>
      </c>
      <c r="F1355" s="232"/>
      <c r="G1355" s="232"/>
      <c r="H1355" s="232"/>
      <c r="I1355" s="232"/>
      <c r="J1355" s="244"/>
      <c r="K1355" s="73"/>
      <c r="L1355" s="74"/>
      <c r="M1355" s="74"/>
    </row>
    <row r="1356" spans="1:13" hidden="1">
      <c r="A1356" s="65"/>
      <c r="B1356" s="194" t="s">
        <v>493</v>
      </c>
      <c r="C1356" s="187"/>
      <c r="D1356" s="87" t="s">
        <v>494</v>
      </c>
      <c r="E1356" s="231">
        <f t="shared" si="328"/>
        <v>0</v>
      </c>
      <c r="F1356" s="232"/>
      <c r="G1356" s="232"/>
      <c r="H1356" s="232"/>
      <c r="I1356" s="232"/>
      <c r="J1356" s="244"/>
      <c r="K1356" s="73"/>
      <c r="L1356" s="74"/>
      <c r="M1356" s="74"/>
    </row>
    <row r="1357" spans="1:13" hidden="1">
      <c r="A1357" s="65"/>
      <c r="B1357" s="194" t="s">
        <v>495</v>
      </c>
      <c r="C1357" s="187"/>
      <c r="D1357" s="87" t="s">
        <v>496</v>
      </c>
      <c r="E1357" s="231">
        <f t="shared" si="328"/>
        <v>0</v>
      </c>
      <c r="F1357" s="232"/>
      <c r="G1357" s="232"/>
      <c r="H1357" s="232"/>
      <c r="I1357" s="232"/>
      <c r="J1357" s="244"/>
      <c r="K1357" s="73"/>
      <c r="L1357" s="74"/>
      <c r="M1357" s="74"/>
    </row>
    <row r="1358" spans="1:13" hidden="1">
      <c r="A1358" s="65"/>
      <c r="B1358" s="188" t="s">
        <v>497</v>
      </c>
      <c r="C1358" s="192"/>
      <c r="D1358" s="114" t="s">
        <v>498</v>
      </c>
      <c r="E1358" s="231">
        <f t="shared" si="328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94" t="s">
        <v>499</v>
      </c>
      <c r="C1359" s="187"/>
      <c r="D1359" s="87" t="s">
        <v>500</v>
      </c>
      <c r="E1359" s="231">
        <f t="shared" si="328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97" t="s">
        <v>501</v>
      </c>
      <c r="C1360" s="192"/>
      <c r="D1360" s="114" t="s">
        <v>502</v>
      </c>
      <c r="E1360" s="231">
        <f t="shared" si="328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3" hidden="1">
      <c r="A1361" s="65"/>
      <c r="B1361" s="194"/>
      <c r="C1361" s="187"/>
      <c r="D1361" s="87"/>
      <c r="E1361" s="231">
        <f t="shared" si="328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3" hidden="1">
      <c r="A1362" s="65"/>
      <c r="B1362" s="192" t="s">
        <v>503</v>
      </c>
      <c r="C1362" s="192"/>
      <c r="D1362" s="114" t="s">
        <v>320</v>
      </c>
      <c r="E1362" s="231">
        <f t="shared" si="328"/>
        <v>0</v>
      </c>
      <c r="F1362" s="232">
        <f>F1363+F1373</f>
        <v>0</v>
      </c>
      <c r="G1362" s="232">
        <f>G1363+G1373</f>
        <v>0</v>
      </c>
      <c r="H1362" s="232">
        <f>H1363+H1373</f>
        <v>0</v>
      </c>
      <c r="I1362" s="232">
        <f>I1363+I1373</f>
        <v>0</v>
      </c>
      <c r="J1362" s="243">
        <f>J1363+J1373</f>
        <v>0</v>
      </c>
      <c r="K1362" s="161"/>
      <c r="L1362" s="74"/>
      <c r="M1362" s="74"/>
    </row>
    <row r="1363" spans="1:13" hidden="1">
      <c r="A1363" s="65"/>
      <c r="B1363" s="193" t="s">
        <v>504</v>
      </c>
      <c r="C1363" s="187"/>
      <c r="D1363" s="87" t="s">
        <v>505</v>
      </c>
      <c r="E1363" s="231">
        <f t="shared" si="328"/>
        <v>0</v>
      </c>
      <c r="F1363" s="232">
        <f>F1364+F1369+F1371</f>
        <v>0</v>
      </c>
      <c r="G1363" s="232">
        <f>G1364+G1369+G1371</f>
        <v>0</v>
      </c>
      <c r="H1363" s="232">
        <f>H1364+H1369+H1371</f>
        <v>0</v>
      </c>
      <c r="I1363" s="232">
        <f>I1364+I1369+I1371</f>
        <v>0</v>
      </c>
      <c r="J1363" s="243">
        <f>J1364+J1369+J1371</f>
        <v>0</v>
      </c>
      <c r="K1363" s="161"/>
      <c r="L1363" s="74"/>
      <c r="M1363" s="74"/>
    </row>
    <row r="1364" spans="1:13" hidden="1">
      <c r="A1364" s="65"/>
      <c r="B1364" s="194" t="s">
        <v>506</v>
      </c>
      <c r="C1364" s="187"/>
      <c r="D1364" s="87" t="s">
        <v>507</v>
      </c>
      <c r="E1364" s="231">
        <f t="shared" si="328"/>
        <v>0</v>
      </c>
      <c r="F1364" s="232">
        <f>F1365+F1366+F1367+F1368</f>
        <v>0</v>
      </c>
      <c r="G1364" s="232">
        <f>G1365+G1366+G1367+G1368</f>
        <v>0</v>
      </c>
      <c r="H1364" s="232">
        <f>H1365+H1366+H1367+H1368</f>
        <v>0</v>
      </c>
      <c r="I1364" s="232">
        <f>I1365+I1366+I1367+I1368</f>
        <v>0</v>
      </c>
      <c r="J1364" s="243">
        <f>J1365+J1366+J1367+J1368</f>
        <v>0</v>
      </c>
      <c r="K1364" s="161"/>
      <c r="L1364" s="74"/>
      <c r="M1364" s="74"/>
    </row>
    <row r="1365" spans="1:13" hidden="1">
      <c r="A1365" s="65"/>
      <c r="B1365" s="188"/>
      <c r="C1365" s="188" t="s">
        <v>508</v>
      </c>
      <c r="D1365" s="114" t="s">
        <v>509</v>
      </c>
      <c r="E1365" s="231">
        <f t="shared" si="328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3" hidden="1">
      <c r="A1366" s="65"/>
      <c r="B1366" s="188"/>
      <c r="C1366" s="188" t="s">
        <v>510</v>
      </c>
      <c r="D1366" s="114" t="s">
        <v>511</v>
      </c>
      <c r="E1366" s="231">
        <f t="shared" si="328"/>
        <v>0</v>
      </c>
      <c r="F1366" s="232"/>
      <c r="G1366" s="232"/>
      <c r="H1366" s="232"/>
      <c r="I1366" s="232"/>
      <c r="J1366" s="244"/>
      <c r="K1366" s="73"/>
      <c r="L1366" s="74"/>
      <c r="M1366" s="74"/>
    </row>
    <row r="1367" spans="1:13" hidden="1">
      <c r="A1367" s="65"/>
      <c r="B1367" s="188"/>
      <c r="C1367" s="192" t="s">
        <v>512</v>
      </c>
      <c r="D1367" s="114" t="s">
        <v>513</v>
      </c>
      <c r="E1367" s="231">
        <f t="shared" si="328"/>
        <v>0</v>
      </c>
      <c r="F1367" s="232"/>
      <c r="G1367" s="232"/>
      <c r="H1367" s="232"/>
      <c r="I1367" s="232"/>
      <c r="J1367" s="244"/>
      <c r="K1367" s="73"/>
      <c r="L1367" s="74"/>
      <c r="M1367" s="74"/>
    </row>
    <row r="1368" spans="1:13" hidden="1">
      <c r="A1368" s="65"/>
      <c r="B1368" s="188"/>
      <c r="C1368" s="192" t="s">
        <v>514</v>
      </c>
      <c r="D1368" s="114" t="s">
        <v>515</v>
      </c>
      <c r="E1368" s="231">
        <f t="shared" si="328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3" hidden="1">
      <c r="A1369" s="65"/>
      <c r="B1369" s="188" t="s">
        <v>516</v>
      </c>
      <c r="C1369" s="192"/>
      <c r="D1369" s="114" t="s">
        <v>517</v>
      </c>
      <c r="E1369" s="231">
        <f t="shared" si="328"/>
        <v>0</v>
      </c>
      <c r="F1369" s="232">
        <f>F1370</f>
        <v>0</v>
      </c>
      <c r="G1369" s="232">
        <f>G1370</f>
        <v>0</v>
      </c>
      <c r="H1369" s="232">
        <f>H1370</f>
        <v>0</v>
      </c>
      <c r="I1369" s="232">
        <f>I1370</f>
        <v>0</v>
      </c>
      <c r="J1369" s="243">
        <f>J1370</f>
        <v>0</v>
      </c>
      <c r="K1369" s="161"/>
      <c r="L1369" s="74"/>
      <c r="M1369" s="74"/>
    </row>
    <row r="1370" spans="1:13" hidden="1">
      <c r="A1370" s="65"/>
      <c r="B1370" s="188"/>
      <c r="C1370" s="192" t="s">
        <v>518</v>
      </c>
      <c r="D1370" s="114" t="s">
        <v>519</v>
      </c>
      <c r="E1370" s="231">
        <f t="shared" si="328"/>
        <v>0</v>
      </c>
      <c r="F1370" s="232"/>
      <c r="G1370" s="232"/>
      <c r="H1370" s="232"/>
      <c r="I1370" s="232"/>
      <c r="J1370" s="244"/>
      <c r="K1370" s="73"/>
      <c r="L1370" s="74"/>
      <c r="M1370" s="74"/>
    </row>
    <row r="1371" spans="1:13" hidden="1">
      <c r="A1371" s="65"/>
      <c r="B1371" s="188" t="s">
        <v>520</v>
      </c>
      <c r="C1371" s="192"/>
      <c r="D1371" s="114" t="s">
        <v>521</v>
      </c>
      <c r="E1371" s="231">
        <f t="shared" si="328"/>
        <v>0</v>
      </c>
      <c r="F1371" s="232"/>
      <c r="G1371" s="232"/>
      <c r="H1371" s="232"/>
      <c r="I1371" s="232"/>
      <c r="J1371" s="244"/>
      <c r="K1371" s="73"/>
      <c r="L1371" s="74"/>
      <c r="M1371" s="74"/>
    </row>
    <row r="1372" spans="1:13" hidden="1">
      <c r="A1372" s="65"/>
      <c r="B1372" s="188"/>
      <c r="C1372" s="192"/>
      <c r="D1372" s="114"/>
      <c r="E1372" s="231">
        <f t="shared" si="328"/>
        <v>0</v>
      </c>
      <c r="F1372" s="232"/>
      <c r="G1372" s="232"/>
      <c r="H1372" s="232"/>
      <c r="I1372" s="232"/>
      <c r="J1372" s="244"/>
      <c r="K1372" s="73"/>
      <c r="L1372" s="74"/>
      <c r="M1372" s="74"/>
    </row>
    <row r="1373" spans="1:13" hidden="1">
      <c r="A1373" s="65"/>
      <c r="B1373" s="187" t="s">
        <v>522</v>
      </c>
      <c r="C1373" s="192"/>
      <c r="D1373" s="114" t="s">
        <v>523</v>
      </c>
      <c r="E1373" s="231">
        <f t="shared" si="328"/>
        <v>0</v>
      </c>
      <c r="F1373" s="232">
        <f t="shared" ref="F1373:J1374" si="329">F1374</f>
        <v>0</v>
      </c>
      <c r="G1373" s="232">
        <f t="shared" si="329"/>
        <v>0</v>
      </c>
      <c r="H1373" s="232">
        <f t="shared" si="329"/>
        <v>0</v>
      </c>
      <c r="I1373" s="232">
        <f t="shared" si="329"/>
        <v>0</v>
      </c>
      <c r="J1373" s="243">
        <f t="shared" si="329"/>
        <v>0</v>
      </c>
      <c r="K1373" s="161"/>
      <c r="L1373" s="74"/>
      <c r="M1373" s="74"/>
    </row>
    <row r="1374" spans="1:13" hidden="1">
      <c r="A1374" s="65"/>
      <c r="B1374" s="198" t="s">
        <v>524</v>
      </c>
      <c r="C1374" s="199"/>
      <c r="D1374" s="114" t="s">
        <v>525</v>
      </c>
      <c r="E1374" s="231">
        <f t="shared" si="328"/>
        <v>0</v>
      </c>
      <c r="F1374" s="232">
        <f t="shared" si="329"/>
        <v>0</v>
      </c>
      <c r="G1374" s="232">
        <f t="shared" si="329"/>
        <v>0</v>
      </c>
      <c r="H1374" s="232">
        <f t="shared" si="329"/>
        <v>0</v>
      </c>
      <c r="I1374" s="232">
        <f t="shared" si="329"/>
        <v>0</v>
      </c>
      <c r="J1374" s="243">
        <f t="shared" si="329"/>
        <v>0</v>
      </c>
      <c r="K1374" s="161"/>
      <c r="L1374" s="74"/>
      <c r="M1374" s="74"/>
    </row>
    <row r="1375" spans="1:13" ht="45.75" hidden="1" customHeight="1">
      <c r="A1375" s="65"/>
      <c r="B1375" s="188"/>
      <c r="C1375" s="192" t="s">
        <v>526</v>
      </c>
      <c r="D1375" s="114" t="s">
        <v>527</v>
      </c>
      <c r="E1375" s="231">
        <f t="shared" si="328"/>
        <v>0</v>
      </c>
      <c r="F1375" s="232"/>
      <c r="G1375" s="232"/>
      <c r="H1375" s="232"/>
      <c r="I1375" s="232"/>
      <c r="J1375" s="244"/>
      <c r="K1375" s="73"/>
      <c r="L1375" s="74"/>
      <c r="M1375" s="74"/>
    </row>
    <row r="1376" spans="1:13" hidden="1">
      <c r="A1376" s="65"/>
      <c r="B1376" s="188"/>
      <c r="C1376" s="192"/>
      <c r="D1376" s="114"/>
      <c r="E1376" s="231">
        <f t="shared" si="328"/>
        <v>0</v>
      </c>
      <c r="F1376" s="232"/>
      <c r="G1376" s="232"/>
      <c r="H1376" s="232"/>
      <c r="I1376" s="232"/>
      <c r="J1376" s="244"/>
      <c r="K1376" s="73"/>
      <c r="L1376" s="74"/>
      <c r="M1376" s="74"/>
    </row>
    <row r="1377" spans="1:14" hidden="1">
      <c r="A1377" s="65"/>
      <c r="B1377" s="187" t="s">
        <v>528</v>
      </c>
      <c r="C1377" s="192"/>
      <c r="D1377" s="114" t="s">
        <v>435</v>
      </c>
      <c r="E1377" s="231">
        <f t="shared" si="328"/>
        <v>0</v>
      </c>
      <c r="F1377" s="232">
        <f>F1378</f>
        <v>0</v>
      </c>
      <c r="G1377" s="232">
        <f>G1378</f>
        <v>0</v>
      </c>
      <c r="H1377" s="232">
        <f>H1378</f>
        <v>0</v>
      </c>
      <c r="I1377" s="232">
        <f>I1378</f>
        <v>0</v>
      </c>
      <c r="J1377" s="243">
        <f>J1378</f>
        <v>0</v>
      </c>
      <c r="K1377" s="161"/>
      <c r="L1377" s="74"/>
      <c r="M1377" s="74"/>
    </row>
    <row r="1378" spans="1:14" s="6" customFormat="1" ht="18" hidden="1" customHeight="1">
      <c r="A1378" s="65"/>
      <c r="B1378" s="188" t="s">
        <v>436</v>
      </c>
      <c r="C1378" s="192"/>
      <c r="D1378" s="114" t="s">
        <v>437</v>
      </c>
      <c r="E1378" s="231">
        <f t="shared" si="328"/>
        <v>0</v>
      </c>
      <c r="F1378" s="232"/>
      <c r="G1378" s="232"/>
      <c r="H1378" s="232"/>
      <c r="I1378" s="232"/>
      <c r="J1378" s="244"/>
      <c r="K1378" s="73"/>
      <c r="L1378" s="246"/>
      <c r="M1378" s="246"/>
    </row>
    <row r="1379" spans="1:14" s="6" customFormat="1" ht="18" customHeight="1">
      <c r="A1379" s="179" t="s">
        <v>529</v>
      </c>
      <c r="B1379" s="180"/>
      <c r="C1379" s="180"/>
      <c r="D1379" s="181"/>
      <c r="E1379" s="231"/>
      <c r="F1379" s="232"/>
      <c r="G1379" s="232"/>
      <c r="H1379" s="232"/>
      <c r="I1379" s="232"/>
      <c r="J1379" s="244"/>
      <c r="K1379" s="73"/>
      <c r="L1379" s="246"/>
      <c r="M1379" s="246"/>
    </row>
    <row r="1380" spans="1:14" s="6" customFormat="1" ht="18" customHeight="1">
      <c r="A1380" s="182"/>
      <c r="B1380" s="183" t="s">
        <v>731</v>
      </c>
      <c r="C1380" s="183"/>
      <c r="D1380" s="181" t="s">
        <v>732</v>
      </c>
      <c r="E1380" s="231">
        <f t="shared" ref="E1380:E1446" si="330">G1380+H1380+I1380+J1380</f>
        <v>0</v>
      </c>
      <c r="F1380" s="232"/>
      <c r="G1380" s="232"/>
      <c r="H1380" s="232"/>
      <c r="I1380" s="232"/>
      <c r="J1380" s="244"/>
      <c r="K1380" s="73"/>
      <c r="L1380" s="259"/>
      <c r="M1380" s="259"/>
    </row>
    <row r="1381" spans="1:14" ht="30" customHeight="1">
      <c r="A1381" s="682" t="s">
        <v>733</v>
      </c>
      <c r="B1381" s="683"/>
      <c r="C1381" s="684"/>
      <c r="D1381" s="335" t="s">
        <v>734</v>
      </c>
      <c r="E1381" s="336">
        <f t="shared" si="330"/>
        <v>0</v>
      </c>
      <c r="F1381" s="337"/>
      <c r="G1381" s="337"/>
      <c r="H1381" s="337"/>
      <c r="I1381" s="337"/>
      <c r="J1381" s="338"/>
      <c r="K1381" s="339"/>
      <c r="L1381" s="340"/>
      <c r="M1381" s="340"/>
    </row>
    <row r="1382" spans="1:14" s="8" customFormat="1" ht="36.75" customHeight="1">
      <c r="A1382" s="685" t="s">
        <v>755</v>
      </c>
      <c r="B1382" s="685"/>
      <c r="C1382" s="685"/>
      <c r="D1382" s="184">
        <v>99.1</v>
      </c>
      <c r="E1382" s="261">
        <f t="shared" si="330"/>
        <v>-7832</v>
      </c>
      <c r="F1382" s="261"/>
      <c r="G1382" s="261">
        <f>'10-instituţii-ven 17 decemb'!F156-'10 - inst. -chelt 17 decemb'!G889</f>
        <v>-7832</v>
      </c>
      <c r="H1382" s="261">
        <f>'10-instituţii-ven 17 decemb'!G156-'10 - inst. -chelt 17 decemb'!H889</f>
        <v>0</v>
      </c>
      <c r="I1382" s="261">
        <f>'10-instituţii-ven 17 decemb'!H156-'10 - inst. -chelt 17 decemb'!I889</f>
        <v>0</v>
      </c>
      <c r="J1382" s="261">
        <f>'10-instituţii-ven 17 decemb'!I156-'10 - inst. -chelt 17 decemb'!J889</f>
        <v>0</v>
      </c>
      <c r="K1382" s="261">
        <f>'10-instituţii-ven 17 decemb'!J156-'10 - inst. -chelt 17 decemb'!K889</f>
        <v>0</v>
      </c>
      <c r="L1382" s="261">
        <f>'10-instituţii-ven 17 decemb'!K156-'10 - inst. -chelt 17 decemb'!L889</f>
        <v>0</v>
      </c>
      <c r="M1382" s="261">
        <f>'10-instituţii-ven 17 decemb'!L156-'10 - inst. -chelt 17 decemb'!M889</f>
        <v>0</v>
      </c>
    </row>
    <row r="1383" spans="1:14" s="10" customFormat="1" ht="45.75" customHeight="1">
      <c r="A1383" s="662" t="s">
        <v>756</v>
      </c>
      <c r="B1383" s="663"/>
      <c r="C1383" s="664"/>
      <c r="D1383" s="200" t="s">
        <v>737</v>
      </c>
      <c r="E1383" s="372">
        <f t="shared" si="330"/>
        <v>150541.12</v>
      </c>
      <c r="F1383" s="372">
        <f t="shared" ref="F1383:M1383" si="331">F1384+F1445+F1463+F1689+F1692</f>
        <v>52.15</v>
      </c>
      <c r="G1383" s="372">
        <f t="shared" si="331"/>
        <v>109224</v>
      </c>
      <c r="H1383" s="372">
        <f t="shared" si="331"/>
        <v>4213</v>
      </c>
      <c r="I1383" s="372">
        <f t="shared" si="331"/>
        <v>19124</v>
      </c>
      <c r="J1383" s="373">
        <f t="shared" si="331"/>
        <v>17980.12</v>
      </c>
      <c r="K1383" s="373">
        <f t="shared" si="331"/>
        <v>180</v>
      </c>
      <c r="L1383" s="373">
        <f t="shared" si="331"/>
        <v>180</v>
      </c>
      <c r="M1383" s="373">
        <f t="shared" si="331"/>
        <v>180</v>
      </c>
      <c r="N1383" s="17"/>
    </row>
    <row r="1384" spans="1:14" s="3" customFormat="1" ht="35.25" customHeight="1">
      <c r="A1384" s="586" t="s">
        <v>757</v>
      </c>
      <c r="B1384" s="587"/>
      <c r="C1384" s="588"/>
      <c r="D1384" s="59" t="s">
        <v>299</v>
      </c>
      <c r="E1384" s="281">
        <f t="shared" si="330"/>
        <v>2</v>
      </c>
      <c r="F1384" s="282">
        <f t="shared" ref="F1384:M1384" si="332">F1385+F1441</f>
        <v>0</v>
      </c>
      <c r="G1384" s="282">
        <f t="shared" si="332"/>
        <v>2</v>
      </c>
      <c r="H1384" s="282">
        <f t="shared" si="332"/>
        <v>0</v>
      </c>
      <c r="I1384" s="282">
        <f t="shared" si="332"/>
        <v>0</v>
      </c>
      <c r="J1384" s="283">
        <f t="shared" si="332"/>
        <v>0</v>
      </c>
      <c r="K1384" s="284">
        <f t="shared" si="332"/>
        <v>0</v>
      </c>
      <c r="L1384" s="284">
        <f t="shared" si="332"/>
        <v>0</v>
      </c>
      <c r="M1384" s="284">
        <f t="shared" si="332"/>
        <v>0</v>
      </c>
    </row>
    <row r="1385" spans="1:14" ht="37.5" customHeight="1">
      <c r="A1385" s="589" t="s">
        <v>738</v>
      </c>
      <c r="B1385" s="590"/>
      <c r="C1385" s="591"/>
      <c r="D1385" s="60" t="s">
        <v>325</v>
      </c>
      <c r="E1385" s="156">
        <f t="shared" si="330"/>
        <v>2</v>
      </c>
      <c r="F1385" s="156">
        <f t="shared" ref="F1385:M1385" si="333">F1424</f>
        <v>0</v>
      </c>
      <c r="G1385" s="156">
        <f t="shared" si="333"/>
        <v>2</v>
      </c>
      <c r="H1385" s="156">
        <f t="shared" si="333"/>
        <v>0</v>
      </c>
      <c r="I1385" s="156">
        <f t="shared" si="333"/>
        <v>0</v>
      </c>
      <c r="J1385" s="156">
        <f t="shared" si="333"/>
        <v>0</v>
      </c>
      <c r="K1385" s="156">
        <f t="shared" si="333"/>
        <v>0</v>
      </c>
      <c r="L1385" s="156">
        <f t="shared" si="333"/>
        <v>0</v>
      </c>
      <c r="M1385" s="156">
        <f t="shared" si="333"/>
        <v>0</v>
      </c>
    </row>
    <row r="1386" spans="1:14" s="2" customFormat="1" hidden="1">
      <c r="A1386" s="596" t="s">
        <v>312</v>
      </c>
      <c r="B1386" s="597"/>
      <c r="C1386" s="597"/>
      <c r="D1386" s="123"/>
      <c r="E1386" s="261">
        <f t="shared" si="330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4" s="2" customFormat="1" ht="12.75" hidden="1" customHeight="1">
      <c r="A1387" s="65"/>
      <c r="B1387" s="101" t="s">
        <v>439</v>
      </c>
      <c r="C1387" s="94"/>
      <c r="D1387" s="68" t="s">
        <v>440</v>
      </c>
      <c r="E1387" s="261">
        <f t="shared" si="330"/>
        <v>0</v>
      </c>
      <c r="F1387" s="232">
        <f>F1388</f>
        <v>0</v>
      </c>
      <c r="G1387" s="232">
        <f>G1388</f>
        <v>0</v>
      </c>
      <c r="H1387" s="232">
        <f>H1388</f>
        <v>0</v>
      </c>
      <c r="I1387" s="232">
        <f>I1388</f>
        <v>0</v>
      </c>
      <c r="J1387" s="243">
        <f>J1388</f>
        <v>0</v>
      </c>
      <c r="K1387" s="161"/>
      <c r="L1387" s="74"/>
      <c r="M1387" s="74"/>
    </row>
    <row r="1388" spans="1:14" s="2" customFormat="1" ht="12.75" hidden="1" customHeight="1">
      <c r="A1388" s="65"/>
      <c r="B1388" s="76" t="s">
        <v>441</v>
      </c>
      <c r="C1388" s="80"/>
      <c r="D1388" s="78" t="s">
        <v>442</v>
      </c>
      <c r="E1388" s="261">
        <f t="shared" si="330"/>
        <v>0</v>
      </c>
      <c r="F1388" s="232">
        <f>F1389+F1390+F1391+F1392+F1393+F1394+F1395+F1396</f>
        <v>0</v>
      </c>
      <c r="G1388" s="232">
        <f>G1389+G1390+G1391+G1392+G1393+G1394+G1395+G1396</f>
        <v>0</v>
      </c>
      <c r="H1388" s="232">
        <f>H1389+H1390+H1391+H1392+H1393+H1394+H1395+H1396</f>
        <v>0</v>
      </c>
      <c r="I1388" s="232">
        <f>I1389+I1390+I1391+I1392+I1393+I1394+I1395+I1396</f>
        <v>0</v>
      </c>
      <c r="J1388" s="243">
        <f>J1389+J1390+J1391+J1392+J1393+J1394+J1395+J1396</f>
        <v>0</v>
      </c>
      <c r="K1388" s="161"/>
      <c r="L1388" s="74"/>
      <c r="M1388" s="74"/>
    </row>
    <row r="1389" spans="1:14" s="2" customFormat="1" ht="12.75" hidden="1" customHeight="1">
      <c r="A1389" s="65"/>
      <c r="B1389" s="94"/>
      <c r="C1389" s="102" t="s">
        <v>443</v>
      </c>
      <c r="D1389" s="68" t="s">
        <v>444</v>
      </c>
      <c r="E1389" s="261">
        <f t="shared" si="330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4" s="2" customFormat="1" ht="29.25" hidden="1" customHeight="1">
      <c r="A1390" s="65"/>
      <c r="B1390" s="94"/>
      <c r="C1390" s="103" t="s">
        <v>445</v>
      </c>
      <c r="D1390" s="104" t="s">
        <v>446</v>
      </c>
      <c r="E1390" s="261">
        <f t="shared" si="330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4" s="2" customFormat="1" ht="29.25" hidden="1" customHeight="1">
      <c r="A1391" s="65"/>
      <c r="B1391" s="94"/>
      <c r="C1391" s="103" t="s">
        <v>447</v>
      </c>
      <c r="D1391" s="104" t="s">
        <v>448</v>
      </c>
      <c r="E1391" s="261">
        <f t="shared" si="330"/>
        <v>0</v>
      </c>
      <c r="F1391" s="232"/>
      <c r="G1391" s="232"/>
      <c r="H1391" s="232"/>
      <c r="I1391" s="232"/>
      <c r="J1391" s="244"/>
      <c r="K1391" s="73"/>
      <c r="L1391" s="74"/>
      <c r="M1391" s="74"/>
    </row>
    <row r="1392" spans="1:14" s="2" customFormat="1" ht="18" hidden="1" customHeight="1">
      <c r="A1392" s="65"/>
      <c r="B1392" s="94"/>
      <c r="C1392" s="102" t="s">
        <v>449</v>
      </c>
      <c r="D1392" s="68" t="s">
        <v>450</v>
      </c>
      <c r="E1392" s="261">
        <f t="shared" si="330"/>
        <v>0</v>
      </c>
      <c r="F1392" s="232"/>
      <c r="G1392" s="232"/>
      <c r="H1392" s="232"/>
      <c r="I1392" s="232"/>
      <c r="J1392" s="244"/>
      <c r="K1392" s="73"/>
      <c r="L1392" s="74"/>
      <c r="M1392" s="74"/>
    </row>
    <row r="1393" spans="1:13" s="2" customFormat="1" ht="44.25" hidden="1" customHeight="1">
      <c r="A1393" s="65"/>
      <c r="B1393" s="90"/>
      <c r="C1393" s="105" t="s">
        <v>451</v>
      </c>
      <c r="D1393" s="93" t="s">
        <v>452</v>
      </c>
      <c r="E1393" s="261">
        <f t="shared" si="330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29.25" hidden="1" customHeight="1">
      <c r="A1394" s="65"/>
      <c r="B1394" s="106"/>
      <c r="C1394" s="107" t="s">
        <v>453</v>
      </c>
      <c r="D1394" s="108" t="s">
        <v>454</v>
      </c>
      <c r="E1394" s="261">
        <f t="shared" si="330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29.25" hidden="1" customHeight="1">
      <c r="A1395" s="65"/>
      <c r="B1395" s="109"/>
      <c r="C1395" s="110" t="s">
        <v>455</v>
      </c>
      <c r="D1395" s="111" t="s">
        <v>456</v>
      </c>
      <c r="E1395" s="261">
        <f t="shared" si="330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8.75" hidden="1" customHeight="1">
      <c r="A1396" s="65"/>
      <c r="B1396" s="112"/>
      <c r="C1396" s="113" t="s">
        <v>457</v>
      </c>
      <c r="D1396" s="114" t="s">
        <v>458</v>
      </c>
      <c r="E1396" s="261">
        <f t="shared" si="330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15"/>
      <c r="C1397" s="116"/>
      <c r="D1397" s="117"/>
      <c r="E1397" s="261">
        <f t="shared" si="330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87" t="s">
        <v>459</v>
      </c>
      <c r="C1398" s="188"/>
      <c r="D1398" s="114" t="s">
        <v>460</v>
      </c>
      <c r="E1398" s="261">
        <f t="shared" si="330"/>
        <v>0</v>
      </c>
      <c r="F1398" s="232">
        <f>F1399</f>
        <v>0</v>
      </c>
      <c r="G1398" s="232">
        <f>G1399</f>
        <v>0</v>
      </c>
      <c r="H1398" s="232">
        <f>H1399</f>
        <v>0</v>
      </c>
      <c r="I1398" s="232">
        <f>I1399</f>
        <v>0</v>
      </c>
      <c r="J1398" s="243">
        <f>J1399</f>
        <v>0</v>
      </c>
      <c r="K1398" s="161"/>
      <c r="L1398" s="74"/>
      <c r="M1398" s="74"/>
    </row>
    <row r="1399" spans="1:13" s="2" customFormat="1" ht="12.75" hidden="1" customHeight="1">
      <c r="A1399" s="65"/>
      <c r="B1399" s="86" t="s">
        <v>461</v>
      </c>
      <c r="C1399" s="86"/>
      <c r="D1399" s="87" t="s">
        <v>380</v>
      </c>
      <c r="E1399" s="261">
        <f t="shared" si="330"/>
        <v>0</v>
      </c>
      <c r="F1399" s="232">
        <f>F1403+F1404+F1405+F1406+F1407+F1408+F1409</f>
        <v>0</v>
      </c>
      <c r="G1399" s="232">
        <f>G1403+G1404+G1405+G1406+G1407+G1408+G1409</f>
        <v>0</v>
      </c>
      <c r="H1399" s="232">
        <f>H1403+H1404+H1405+H1406+H1407+H1408+H1409</f>
        <v>0</v>
      </c>
      <c r="I1399" s="232">
        <f>I1403+I1404+I1405+I1406+I1407+I1408+I1409</f>
        <v>0</v>
      </c>
      <c r="J1399" s="243">
        <f>J1403+J1404+J1405+J1406+J1407+J1408+J1409</f>
        <v>0</v>
      </c>
      <c r="K1399" s="161"/>
      <c r="L1399" s="74"/>
      <c r="M1399" s="74"/>
    </row>
    <row r="1400" spans="1:13" s="2" customFormat="1" ht="12.75" hidden="1" customHeight="1">
      <c r="A1400" s="65"/>
      <c r="B1400" s="189"/>
      <c r="C1400" s="190" t="s">
        <v>462</v>
      </c>
      <c r="D1400" s="191" t="s">
        <v>463</v>
      </c>
      <c r="E1400" s="261">
        <f t="shared" si="330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89"/>
      <c r="C1401" s="190" t="s">
        <v>464</v>
      </c>
      <c r="D1401" s="191" t="s">
        <v>465</v>
      </c>
      <c r="E1401" s="261">
        <f t="shared" si="330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89"/>
      <c r="C1402" s="190" t="s">
        <v>466</v>
      </c>
      <c r="D1402" s="191" t="s">
        <v>467</v>
      </c>
      <c r="E1402" s="261">
        <f t="shared" si="330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92"/>
      <c r="C1403" s="86" t="s">
        <v>468</v>
      </c>
      <c r="D1403" s="87" t="s">
        <v>469</v>
      </c>
      <c r="E1403" s="261">
        <f t="shared" si="330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92"/>
      <c r="C1404" s="86" t="s">
        <v>470</v>
      </c>
      <c r="D1404" s="87" t="s">
        <v>471</v>
      </c>
      <c r="E1404" s="261">
        <f t="shared" si="330"/>
        <v>0</v>
      </c>
      <c r="F1404" s="232"/>
      <c r="G1404" s="232"/>
      <c r="H1404" s="232"/>
      <c r="I1404" s="232"/>
      <c r="J1404" s="244"/>
      <c r="K1404" s="73"/>
      <c r="L1404" s="74"/>
      <c r="M1404" s="74"/>
    </row>
    <row r="1405" spans="1:13" s="2" customFormat="1" ht="12.75" hidden="1" customHeight="1">
      <c r="A1405" s="65"/>
      <c r="B1405" s="192"/>
      <c r="C1405" s="86" t="s">
        <v>472</v>
      </c>
      <c r="D1405" s="87" t="s">
        <v>473</v>
      </c>
      <c r="E1405" s="261">
        <f t="shared" si="330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92"/>
      <c r="C1406" s="86" t="s">
        <v>474</v>
      </c>
      <c r="D1406" s="87" t="s">
        <v>475</v>
      </c>
      <c r="E1406" s="261">
        <f t="shared" si="330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92"/>
      <c r="C1407" s="86"/>
      <c r="D1407" s="87"/>
      <c r="E1407" s="261">
        <f t="shared" si="330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92"/>
      <c r="C1408" s="86" t="s">
        <v>476</v>
      </c>
      <c r="D1408" s="87" t="s">
        <v>477</v>
      </c>
      <c r="E1408" s="261">
        <f t="shared" si="330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2"/>
      <c r="C1409" s="86" t="s">
        <v>478</v>
      </c>
      <c r="D1409" s="87" t="s">
        <v>479</v>
      </c>
      <c r="E1409" s="261">
        <f t="shared" si="330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88"/>
      <c r="C1410" s="187"/>
      <c r="D1410" s="87"/>
      <c r="E1410" s="261">
        <f t="shared" si="330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87" t="s">
        <v>480</v>
      </c>
      <c r="C1411" s="187"/>
      <c r="D1411" s="87" t="s">
        <v>314</v>
      </c>
      <c r="E1411" s="261">
        <f t="shared" si="330"/>
        <v>0</v>
      </c>
      <c r="F1411" s="232">
        <f>F1412+F1413+F1414+F1415+F1416+F1417+F1418+F1419+F1420+F1421+F1422</f>
        <v>0</v>
      </c>
      <c r="G1411" s="232">
        <f>G1412+G1413+G1414+G1415+G1416+G1417+G1418+G1419+G1420+G1421+G1422</f>
        <v>0</v>
      </c>
      <c r="H1411" s="232">
        <f>H1412+H1413+H1414+H1415+H1416+H1417+H1418+H1419+H1420+H1421+H1422</f>
        <v>0</v>
      </c>
      <c r="I1411" s="232">
        <f>I1412+I1413+I1414+I1415+I1416+I1417+I1418+I1419+I1420+I1421+I1422</f>
        <v>0</v>
      </c>
      <c r="J1411" s="243">
        <f>J1412+J1413+J1414+J1415+J1416+J1417+J1418+J1419+J1420+J1421+J1422</f>
        <v>0</v>
      </c>
      <c r="K1411" s="161"/>
      <c r="L1411" s="74"/>
      <c r="M1411" s="74"/>
    </row>
    <row r="1412" spans="1:13" s="2" customFormat="1" ht="12.75" hidden="1" customHeight="1">
      <c r="A1412" s="65"/>
      <c r="B1412" s="188" t="s">
        <v>481</v>
      </c>
      <c r="C1412" s="187"/>
      <c r="D1412" s="87" t="s">
        <v>482</v>
      </c>
      <c r="E1412" s="261">
        <f t="shared" si="330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483</v>
      </c>
      <c r="C1413" s="86"/>
      <c r="D1413" s="87" t="s">
        <v>484</v>
      </c>
      <c r="E1413" s="261">
        <f t="shared" si="330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88" t="s">
        <v>485</v>
      </c>
      <c r="C1414" s="187"/>
      <c r="D1414" s="87" t="s">
        <v>486</v>
      </c>
      <c r="E1414" s="261">
        <f t="shared" si="330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88" t="s">
        <v>487</v>
      </c>
      <c r="C1415" s="193"/>
      <c r="D1415" s="87" t="s">
        <v>488</v>
      </c>
      <c r="E1415" s="261">
        <f t="shared" si="330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hidden="1" customHeight="1">
      <c r="A1416" s="65"/>
      <c r="B1416" s="194" t="s">
        <v>489</v>
      </c>
      <c r="C1416" s="195"/>
      <c r="D1416" s="87" t="s">
        <v>490</v>
      </c>
      <c r="E1416" s="261">
        <f t="shared" si="330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hidden="1" customHeight="1">
      <c r="A1417" s="65"/>
      <c r="B1417" s="196" t="s">
        <v>491</v>
      </c>
      <c r="C1417" s="86"/>
      <c r="D1417" s="114" t="s">
        <v>492</v>
      </c>
      <c r="E1417" s="261">
        <f t="shared" si="330"/>
        <v>0</v>
      </c>
      <c r="F1417" s="232"/>
      <c r="G1417" s="232"/>
      <c r="H1417" s="232"/>
      <c r="I1417" s="232"/>
      <c r="J1417" s="244"/>
      <c r="K1417" s="73"/>
      <c r="L1417" s="74"/>
      <c r="M1417" s="74"/>
    </row>
    <row r="1418" spans="1:13" s="2" customFormat="1" ht="12.75" hidden="1" customHeight="1">
      <c r="A1418" s="65"/>
      <c r="B1418" s="194" t="s">
        <v>493</v>
      </c>
      <c r="C1418" s="187"/>
      <c r="D1418" s="87" t="s">
        <v>494</v>
      </c>
      <c r="E1418" s="261">
        <f t="shared" si="330"/>
        <v>0</v>
      </c>
      <c r="F1418" s="232"/>
      <c r="G1418" s="232"/>
      <c r="H1418" s="232"/>
      <c r="I1418" s="232"/>
      <c r="J1418" s="244"/>
      <c r="K1418" s="73"/>
      <c r="L1418" s="74"/>
      <c r="M1418" s="74"/>
    </row>
    <row r="1419" spans="1:13" s="2" customFormat="1" ht="12.75" hidden="1" customHeight="1">
      <c r="A1419" s="65"/>
      <c r="B1419" s="194" t="s">
        <v>495</v>
      </c>
      <c r="C1419" s="187"/>
      <c r="D1419" s="87" t="s">
        <v>496</v>
      </c>
      <c r="E1419" s="261">
        <f t="shared" si="330"/>
        <v>0</v>
      </c>
      <c r="F1419" s="232"/>
      <c r="G1419" s="232"/>
      <c r="H1419" s="232"/>
      <c r="I1419" s="232"/>
      <c r="J1419" s="244"/>
      <c r="K1419" s="73"/>
      <c r="L1419" s="74"/>
      <c r="M1419" s="74"/>
    </row>
    <row r="1420" spans="1:13" s="2" customFormat="1" ht="12.75" hidden="1" customHeight="1">
      <c r="A1420" s="65"/>
      <c r="B1420" s="188" t="s">
        <v>497</v>
      </c>
      <c r="C1420" s="192"/>
      <c r="D1420" s="114" t="s">
        <v>498</v>
      </c>
      <c r="E1420" s="261">
        <f t="shared" si="330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hidden="1" customHeight="1">
      <c r="A1421" s="65"/>
      <c r="B1421" s="194" t="s">
        <v>499</v>
      </c>
      <c r="C1421" s="187"/>
      <c r="D1421" s="87" t="s">
        <v>500</v>
      </c>
      <c r="E1421" s="261">
        <f t="shared" si="330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hidden="1" customHeight="1">
      <c r="A1422" s="65"/>
      <c r="B1422" s="197" t="s">
        <v>501</v>
      </c>
      <c r="C1422" s="192"/>
      <c r="D1422" s="114" t="s">
        <v>502</v>
      </c>
      <c r="E1422" s="261">
        <f t="shared" si="330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1"/>
      <c r="C1423" s="342"/>
      <c r="D1423" s="343"/>
      <c r="E1423" s="261">
        <f t="shared" si="330"/>
        <v>0</v>
      </c>
      <c r="F1423" s="232"/>
      <c r="G1423" s="232"/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4" t="s">
        <v>503</v>
      </c>
      <c r="C1424" s="344"/>
      <c r="D1424" s="345" t="s">
        <v>320</v>
      </c>
      <c r="E1424" s="261">
        <f t="shared" si="330"/>
        <v>2</v>
      </c>
      <c r="F1424" s="232">
        <f>F1425+F1435</f>
        <v>0</v>
      </c>
      <c r="G1424" s="232">
        <f>G1425+G1435</f>
        <v>2</v>
      </c>
      <c r="H1424" s="232">
        <f>H1425+H1435</f>
        <v>0</v>
      </c>
      <c r="I1424" s="232">
        <f>I1425+I1435</f>
        <v>0</v>
      </c>
      <c r="J1424" s="243">
        <f>J1425+J1435</f>
        <v>0</v>
      </c>
      <c r="K1424" s="161">
        <f>K1425</f>
        <v>0</v>
      </c>
      <c r="L1424" s="161">
        <f>L1425</f>
        <v>0</v>
      </c>
      <c r="M1424" s="161">
        <f>M1425</f>
        <v>0</v>
      </c>
    </row>
    <row r="1425" spans="1:13" s="2" customFormat="1" ht="12.75" customHeight="1">
      <c r="A1425" s="65"/>
      <c r="B1425" s="346" t="s">
        <v>504</v>
      </c>
      <c r="C1425" s="342"/>
      <c r="D1425" s="343" t="s">
        <v>505</v>
      </c>
      <c r="E1425" s="261">
        <f t="shared" si="330"/>
        <v>2</v>
      </c>
      <c r="F1425" s="232">
        <f>F1426+F1431+F1433</f>
        <v>0</v>
      </c>
      <c r="G1425" s="232">
        <f>G1426+G1431+G1433</f>
        <v>2</v>
      </c>
      <c r="H1425" s="232">
        <f>H1426+H1431+H1433</f>
        <v>0</v>
      </c>
      <c r="I1425" s="232">
        <f>I1426+I1431+I1433</f>
        <v>0</v>
      </c>
      <c r="J1425" s="243">
        <f>J1426+J1431+J1433</f>
        <v>0</v>
      </c>
      <c r="K1425" s="161"/>
      <c r="L1425" s="74"/>
      <c r="M1425" s="74"/>
    </row>
    <row r="1426" spans="1:13" s="2" customFormat="1" ht="12.75" customHeight="1">
      <c r="A1426" s="65"/>
      <c r="B1426" s="341" t="s">
        <v>506</v>
      </c>
      <c r="C1426" s="342"/>
      <c r="D1426" s="343" t="s">
        <v>507</v>
      </c>
      <c r="E1426" s="261">
        <f t="shared" si="330"/>
        <v>2</v>
      </c>
      <c r="F1426" s="232">
        <f>F1427+F1428+F1429+F1430</f>
        <v>0</v>
      </c>
      <c r="G1426" s="232">
        <f>G1427+G1428+G1429+G1430</f>
        <v>2</v>
      </c>
      <c r="H1426" s="232">
        <f>H1427+H1428+H1429+H1430</f>
        <v>0</v>
      </c>
      <c r="I1426" s="232">
        <f>I1427+I1428+I1429+I1430</f>
        <v>0</v>
      </c>
      <c r="J1426" s="243">
        <f>J1427+J1428+J1429+J1430</f>
        <v>0</v>
      </c>
      <c r="K1426" s="161"/>
      <c r="L1426" s="74"/>
      <c r="M1426" s="74"/>
    </row>
    <row r="1427" spans="1:13" s="2" customFormat="1" ht="12.75" customHeight="1">
      <c r="A1427" s="65"/>
      <c r="B1427" s="347"/>
      <c r="C1427" s="347" t="s">
        <v>508</v>
      </c>
      <c r="D1427" s="345" t="s">
        <v>509</v>
      </c>
      <c r="E1427" s="261">
        <f t="shared" si="330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7"/>
      <c r="C1428" s="347" t="s">
        <v>510</v>
      </c>
      <c r="D1428" s="345" t="s">
        <v>511</v>
      </c>
      <c r="E1428" s="261">
        <f t="shared" si="330"/>
        <v>0</v>
      </c>
      <c r="F1428" s="232"/>
      <c r="G1428" s="232"/>
      <c r="H1428" s="232"/>
      <c r="I1428" s="232"/>
      <c r="J1428" s="244"/>
      <c r="K1428" s="73"/>
      <c r="L1428" s="74"/>
      <c r="M1428" s="74"/>
    </row>
    <row r="1429" spans="1:13" s="2" customFormat="1" ht="12.75" customHeight="1">
      <c r="A1429" s="65"/>
      <c r="B1429" s="347"/>
      <c r="C1429" s="344" t="s">
        <v>512</v>
      </c>
      <c r="D1429" s="345" t="s">
        <v>513</v>
      </c>
      <c r="E1429" s="261">
        <f t="shared" si="330"/>
        <v>0</v>
      </c>
      <c r="F1429" s="232"/>
      <c r="G1429" s="232"/>
      <c r="H1429" s="232"/>
      <c r="I1429" s="232"/>
      <c r="J1429" s="244"/>
      <c r="K1429" s="73"/>
      <c r="L1429" s="74"/>
      <c r="M1429" s="74"/>
    </row>
    <row r="1430" spans="1:13" s="2" customFormat="1" ht="12.75" customHeight="1">
      <c r="A1430" s="65"/>
      <c r="B1430" s="347"/>
      <c r="C1430" s="344" t="s">
        <v>514</v>
      </c>
      <c r="D1430" s="345" t="s">
        <v>515</v>
      </c>
      <c r="E1430" s="261">
        <f t="shared" si="330"/>
        <v>2</v>
      </c>
      <c r="F1430" s="232"/>
      <c r="G1430" s="232">
        <v>2</v>
      </c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 t="s">
        <v>516</v>
      </c>
      <c r="C1431" s="344"/>
      <c r="D1431" s="345" t="s">
        <v>517</v>
      </c>
      <c r="E1431" s="261">
        <f t="shared" si="330"/>
        <v>0</v>
      </c>
      <c r="F1431" s="232">
        <f>F1432</f>
        <v>0</v>
      </c>
      <c r="G1431" s="232">
        <f>G1432</f>
        <v>0</v>
      </c>
      <c r="H1431" s="232">
        <f>H1432</f>
        <v>0</v>
      </c>
      <c r="I1431" s="232">
        <f>I1432</f>
        <v>0</v>
      </c>
      <c r="J1431" s="243">
        <f>J1432</f>
        <v>0</v>
      </c>
      <c r="K1431" s="161"/>
      <c r="L1431" s="74"/>
      <c r="M1431" s="74"/>
    </row>
    <row r="1432" spans="1:13" s="2" customFormat="1" ht="12.75" customHeight="1">
      <c r="A1432" s="65"/>
      <c r="B1432" s="347"/>
      <c r="C1432" s="344" t="s">
        <v>518</v>
      </c>
      <c r="D1432" s="345" t="s">
        <v>519</v>
      </c>
      <c r="E1432" s="261">
        <f t="shared" si="330"/>
        <v>0</v>
      </c>
      <c r="F1432" s="232"/>
      <c r="G1432" s="232"/>
      <c r="H1432" s="232"/>
      <c r="I1432" s="232"/>
      <c r="J1432" s="244"/>
      <c r="K1432" s="73"/>
      <c r="L1432" s="74"/>
      <c r="M1432" s="74"/>
    </row>
    <row r="1433" spans="1:13" s="2" customFormat="1" ht="12.75" customHeight="1">
      <c r="A1433" s="65"/>
      <c r="B1433" s="347" t="s">
        <v>520</v>
      </c>
      <c r="C1433" s="344"/>
      <c r="D1433" s="345" t="s">
        <v>521</v>
      </c>
      <c r="E1433" s="261">
        <f t="shared" si="330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 s="2" customFormat="1" ht="12.75" customHeight="1">
      <c r="A1434" s="65"/>
      <c r="B1434" s="347"/>
      <c r="C1434" s="344"/>
      <c r="D1434" s="345"/>
      <c r="E1434" s="261">
        <f t="shared" si="330"/>
        <v>0</v>
      </c>
      <c r="F1434" s="232"/>
      <c r="G1434" s="232"/>
      <c r="H1434" s="232"/>
      <c r="I1434" s="232"/>
      <c r="J1434" s="244"/>
      <c r="K1434" s="73"/>
      <c r="L1434" s="74"/>
      <c r="M1434" s="74"/>
    </row>
    <row r="1435" spans="1:13" s="2" customFormat="1" ht="12.75" customHeight="1">
      <c r="A1435" s="65"/>
      <c r="B1435" s="342" t="s">
        <v>522</v>
      </c>
      <c r="C1435" s="344"/>
      <c r="D1435" s="345" t="s">
        <v>523</v>
      </c>
      <c r="E1435" s="261">
        <f t="shared" si="330"/>
        <v>0</v>
      </c>
      <c r="F1435" s="232">
        <f t="shared" ref="F1435:J1436" si="334">F1436</f>
        <v>0</v>
      </c>
      <c r="G1435" s="232">
        <f t="shared" si="334"/>
        <v>0</v>
      </c>
      <c r="H1435" s="232">
        <f t="shared" si="334"/>
        <v>0</v>
      </c>
      <c r="I1435" s="232">
        <f t="shared" si="334"/>
        <v>0</v>
      </c>
      <c r="J1435" s="243">
        <f t="shared" si="334"/>
        <v>0</v>
      </c>
      <c r="K1435" s="161"/>
      <c r="L1435" s="74"/>
      <c r="M1435" s="74"/>
    </row>
    <row r="1436" spans="1:13" s="2" customFormat="1" ht="12.75" customHeight="1">
      <c r="A1436" s="65"/>
      <c r="B1436" s="348" t="s">
        <v>524</v>
      </c>
      <c r="C1436" s="349"/>
      <c r="D1436" s="345" t="s">
        <v>525</v>
      </c>
      <c r="E1436" s="261">
        <f t="shared" si="330"/>
        <v>0</v>
      </c>
      <c r="F1436" s="232">
        <f t="shared" si="334"/>
        <v>0</v>
      </c>
      <c r="G1436" s="232">
        <f t="shared" si="334"/>
        <v>0</v>
      </c>
      <c r="H1436" s="232">
        <f t="shared" si="334"/>
        <v>0</v>
      </c>
      <c r="I1436" s="232">
        <f t="shared" si="334"/>
        <v>0</v>
      </c>
      <c r="J1436" s="243">
        <f t="shared" si="334"/>
        <v>0</v>
      </c>
      <c r="K1436" s="161"/>
      <c r="L1436" s="74"/>
      <c r="M1436" s="74"/>
    </row>
    <row r="1437" spans="1:13" s="2" customFormat="1" ht="12.75" customHeight="1">
      <c r="A1437" s="65"/>
      <c r="B1437" s="347"/>
      <c r="C1437" s="344" t="s">
        <v>526</v>
      </c>
      <c r="D1437" s="345" t="s">
        <v>527</v>
      </c>
      <c r="E1437" s="261">
        <f t="shared" si="330"/>
        <v>0</v>
      </c>
      <c r="F1437" s="232"/>
      <c r="G1437" s="232"/>
      <c r="H1437" s="232"/>
      <c r="I1437" s="232"/>
      <c r="J1437" s="244"/>
      <c r="K1437" s="73"/>
      <c r="L1437" s="74"/>
      <c r="M1437" s="74"/>
    </row>
    <row r="1438" spans="1:13" s="2" customFormat="1" ht="12.75" customHeight="1">
      <c r="A1438" s="65"/>
      <c r="B1438" s="347"/>
      <c r="C1438" s="344"/>
      <c r="D1438" s="345"/>
      <c r="E1438" s="261">
        <f t="shared" si="330"/>
        <v>0</v>
      </c>
      <c r="F1438" s="232"/>
      <c r="G1438" s="232"/>
      <c r="H1438" s="232"/>
      <c r="I1438" s="232"/>
      <c r="J1438" s="244"/>
      <c r="K1438" s="73"/>
      <c r="L1438" s="74"/>
      <c r="M1438" s="74"/>
    </row>
    <row r="1439" spans="1:13" s="2" customFormat="1" ht="12.75" customHeight="1">
      <c r="A1439" s="65"/>
      <c r="B1439" s="342" t="s">
        <v>528</v>
      </c>
      <c r="C1439" s="344"/>
      <c r="D1439" s="345" t="s">
        <v>435</v>
      </c>
      <c r="E1439" s="261">
        <f t="shared" si="330"/>
        <v>0</v>
      </c>
      <c r="F1439" s="232">
        <f>F1440</f>
        <v>0</v>
      </c>
      <c r="G1439" s="232">
        <f>G1440</f>
        <v>0</v>
      </c>
      <c r="H1439" s="232">
        <f>H1440</f>
        <v>0</v>
      </c>
      <c r="I1439" s="232">
        <f>I1440</f>
        <v>0</v>
      </c>
      <c r="J1439" s="243">
        <f>J1440</f>
        <v>0</v>
      </c>
      <c r="K1439" s="161"/>
      <c r="L1439" s="74"/>
      <c r="M1439" s="74"/>
    </row>
    <row r="1440" spans="1:13" s="2" customFormat="1" ht="12.75" customHeight="1">
      <c r="A1440" s="65"/>
      <c r="B1440" s="347" t="s">
        <v>436</v>
      </c>
      <c r="C1440" s="344"/>
      <c r="D1440" s="345" t="s">
        <v>437</v>
      </c>
      <c r="E1440" s="261">
        <f t="shared" si="330"/>
        <v>0</v>
      </c>
      <c r="F1440" s="232"/>
      <c r="G1440" s="232"/>
      <c r="H1440" s="232"/>
      <c r="I1440" s="232"/>
      <c r="J1440" s="244"/>
      <c r="K1440" s="73"/>
      <c r="L1440" s="74"/>
      <c r="M1440" s="74"/>
    </row>
    <row r="1441" spans="1:13">
      <c r="A1441" s="130" t="s">
        <v>534</v>
      </c>
      <c r="B1441" s="131"/>
      <c r="C1441" s="131"/>
      <c r="D1441" s="123" t="s">
        <v>535</v>
      </c>
      <c r="E1441" s="261">
        <f t="shared" si="330"/>
        <v>0</v>
      </c>
      <c r="F1441" s="247"/>
      <c r="G1441" s="247"/>
      <c r="H1441" s="247"/>
      <c r="I1441" s="247"/>
      <c r="J1441" s="244"/>
      <c r="K1441" s="73"/>
      <c r="L1441" s="74"/>
      <c r="M1441" s="74"/>
    </row>
    <row r="1442" spans="1:13" ht="18.75" customHeight="1">
      <c r="A1442" s="185"/>
      <c r="B1442" s="125"/>
      <c r="C1442" s="125" t="s">
        <v>529</v>
      </c>
      <c r="D1442" s="126"/>
      <c r="E1442" s="261">
        <f t="shared" si="330"/>
        <v>2</v>
      </c>
      <c r="F1442" s="247"/>
      <c r="G1442" s="247">
        <f>G1443</f>
        <v>2</v>
      </c>
      <c r="H1442" s="247"/>
      <c r="I1442" s="247"/>
      <c r="J1442" s="244"/>
      <c r="K1442" s="73"/>
      <c r="L1442" s="74"/>
      <c r="M1442" s="74"/>
    </row>
    <row r="1443" spans="1:13" ht="23.25" customHeight="1">
      <c r="A1443" s="185"/>
      <c r="B1443" s="612" t="s">
        <v>530</v>
      </c>
      <c r="C1443" s="613"/>
      <c r="D1443" s="129" t="s">
        <v>531</v>
      </c>
      <c r="E1443" s="261">
        <f t="shared" si="330"/>
        <v>2</v>
      </c>
      <c r="F1443" s="247"/>
      <c r="G1443" s="247">
        <v>2</v>
      </c>
      <c r="H1443" s="247"/>
      <c r="I1443" s="247"/>
      <c r="J1443" s="244"/>
      <c r="K1443" s="73"/>
      <c r="L1443" s="74"/>
      <c r="M1443" s="74"/>
    </row>
    <row r="1444" spans="1:13" ht="23.25" customHeight="1">
      <c r="A1444" s="185"/>
      <c r="B1444" s="614" t="s">
        <v>532</v>
      </c>
      <c r="C1444" s="615"/>
      <c r="D1444" s="129" t="s">
        <v>533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s="3" customFormat="1" ht="37.5" customHeight="1">
      <c r="A1445" s="616" t="s">
        <v>536</v>
      </c>
      <c r="B1445" s="617"/>
      <c r="C1445" s="618"/>
      <c r="D1445" s="269" t="s">
        <v>537</v>
      </c>
      <c r="E1445" s="281">
        <f t="shared" si="330"/>
        <v>0</v>
      </c>
      <c r="F1445" s="281">
        <f t="shared" ref="F1445:M1445" si="335">F1446</f>
        <v>0</v>
      </c>
      <c r="G1445" s="281">
        <f t="shared" si="335"/>
        <v>0</v>
      </c>
      <c r="H1445" s="281">
        <f t="shared" si="335"/>
        <v>0</v>
      </c>
      <c r="I1445" s="281">
        <f t="shared" si="335"/>
        <v>0</v>
      </c>
      <c r="J1445" s="318">
        <f t="shared" si="335"/>
        <v>0</v>
      </c>
      <c r="K1445" s="319">
        <f t="shared" si="335"/>
        <v>0</v>
      </c>
      <c r="L1445" s="319">
        <f t="shared" si="335"/>
        <v>0</v>
      </c>
      <c r="M1445" s="319">
        <f t="shared" si="335"/>
        <v>0</v>
      </c>
    </row>
    <row r="1446" spans="1:13" ht="42" customHeight="1">
      <c r="A1446" s="589" t="s">
        <v>758</v>
      </c>
      <c r="B1446" s="590"/>
      <c r="C1446" s="591"/>
      <c r="D1446" s="60" t="s">
        <v>539</v>
      </c>
      <c r="E1446" s="156">
        <f t="shared" si="330"/>
        <v>0</v>
      </c>
      <c r="F1446" s="156"/>
      <c r="G1446" s="156"/>
      <c r="H1446" s="156"/>
      <c r="I1446" s="156"/>
      <c r="J1446" s="237"/>
      <c r="K1446" s="156"/>
      <c r="L1446" s="156"/>
      <c r="M1446" s="156"/>
    </row>
    <row r="1447" spans="1:13" ht="23.25" customHeight="1">
      <c r="A1447" s="130"/>
      <c r="B1447" s="361"/>
      <c r="C1447" s="362" t="s">
        <v>312</v>
      </c>
      <c r="D1447" s="133"/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602" t="s">
        <v>503</v>
      </c>
      <c r="C1448" s="603"/>
      <c r="D1448" s="72" t="s">
        <v>320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9.25" customHeight="1">
      <c r="A1449" s="130"/>
      <c r="B1449" s="602" t="s">
        <v>545</v>
      </c>
      <c r="C1449" s="603"/>
      <c r="D1449" s="72" t="s">
        <v>505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602" t="s">
        <v>546</v>
      </c>
      <c r="C1450" s="603"/>
      <c r="D1450" s="72" t="s">
        <v>507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352"/>
      <c r="C1451" s="353" t="s">
        <v>508</v>
      </c>
      <c r="D1451" s="72" t="s">
        <v>509</v>
      </c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352"/>
      <c r="C1452" s="353" t="s">
        <v>510</v>
      </c>
      <c r="D1452" s="72" t="s">
        <v>511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361"/>
      <c r="C1453" s="353" t="s">
        <v>512</v>
      </c>
      <c r="D1453" s="72" t="s">
        <v>513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361"/>
      <c r="C1454" s="353" t="s">
        <v>547</v>
      </c>
      <c r="D1454" s="72" t="s">
        <v>515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3.25" customHeight="1">
      <c r="A1455" s="130"/>
      <c r="B1455" s="361"/>
      <c r="C1455" s="353" t="s">
        <v>516</v>
      </c>
      <c r="D1455" s="72" t="s">
        <v>517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ht="23.25" customHeight="1">
      <c r="A1456" s="130"/>
      <c r="B1456" s="361"/>
      <c r="C1456" s="353" t="s">
        <v>518</v>
      </c>
      <c r="D1456" s="72" t="s">
        <v>519</v>
      </c>
      <c r="E1456" s="261"/>
      <c r="F1456" s="247"/>
      <c r="G1456" s="247"/>
      <c r="H1456" s="247"/>
      <c r="I1456" s="247"/>
      <c r="J1456" s="244"/>
      <c r="K1456" s="73"/>
      <c r="L1456" s="74"/>
      <c r="M1456" s="74"/>
    </row>
    <row r="1457" spans="1:13" ht="23.25" customHeight="1">
      <c r="A1457" s="130"/>
      <c r="B1457" s="361"/>
      <c r="C1457" s="353" t="s">
        <v>520</v>
      </c>
      <c r="D1457" s="72" t="s">
        <v>521</v>
      </c>
      <c r="E1457" s="261"/>
      <c r="F1457" s="247"/>
      <c r="G1457" s="247"/>
      <c r="H1457" s="247"/>
      <c r="I1457" s="247"/>
      <c r="J1457" s="244"/>
      <c r="K1457" s="73"/>
      <c r="L1457" s="74"/>
      <c r="M1457" s="74"/>
    </row>
    <row r="1458" spans="1:13" ht="23.25" customHeight="1">
      <c r="A1458" s="130"/>
      <c r="B1458" s="268"/>
      <c r="C1458" s="268" t="s">
        <v>529</v>
      </c>
      <c r="D1458" s="126"/>
      <c r="E1458" s="261"/>
      <c r="F1458" s="247"/>
      <c r="G1458" s="247"/>
      <c r="H1458" s="247"/>
      <c r="I1458" s="247"/>
      <c r="J1458" s="244"/>
      <c r="K1458" s="73"/>
      <c r="L1458" s="74"/>
      <c r="M1458" s="74"/>
    </row>
    <row r="1459" spans="1:13" ht="23.25" customHeight="1">
      <c r="A1459" s="130"/>
      <c r="B1459" s="134" t="s">
        <v>548</v>
      </c>
      <c r="C1459" s="128"/>
      <c r="D1459" s="126" t="s">
        <v>549</v>
      </c>
      <c r="E1459" s="261"/>
      <c r="F1459" s="247"/>
      <c r="G1459" s="247"/>
      <c r="H1459" s="247"/>
      <c r="I1459" s="247"/>
      <c r="J1459" s="244"/>
      <c r="K1459" s="73"/>
      <c r="L1459" s="74"/>
      <c r="M1459" s="74"/>
    </row>
    <row r="1460" spans="1:13" ht="23.25" customHeight="1">
      <c r="A1460" s="130"/>
      <c r="B1460" s="134"/>
      <c r="C1460" s="135" t="s">
        <v>550</v>
      </c>
      <c r="D1460" s="136" t="s">
        <v>551</v>
      </c>
      <c r="E1460" s="261"/>
      <c r="F1460" s="247"/>
      <c r="G1460" s="247"/>
      <c r="H1460" s="247"/>
      <c r="I1460" s="247"/>
      <c r="J1460" s="244"/>
      <c r="K1460" s="73"/>
      <c r="L1460" s="74"/>
      <c r="M1460" s="74"/>
    </row>
    <row r="1461" spans="1:13" ht="23.25" customHeight="1">
      <c r="A1461" s="130"/>
      <c r="B1461" s="629" t="s">
        <v>552</v>
      </c>
      <c r="C1461" s="630"/>
      <c r="D1461" s="126" t="s">
        <v>553</v>
      </c>
      <c r="E1461" s="261"/>
      <c r="F1461" s="247"/>
      <c r="G1461" s="247"/>
      <c r="H1461" s="247"/>
      <c r="I1461" s="247"/>
      <c r="J1461" s="244"/>
      <c r="K1461" s="73"/>
      <c r="L1461" s="74"/>
      <c r="M1461" s="74"/>
    </row>
    <row r="1462" spans="1:13" ht="29.25" customHeight="1">
      <c r="A1462" s="130"/>
      <c r="B1462" s="631" t="s">
        <v>554</v>
      </c>
      <c r="C1462" s="632"/>
      <c r="D1462" s="126" t="s">
        <v>555</v>
      </c>
      <c r="E1462" s="261"/>
      <c r="F1462" s="247"/>
      <c r="G1462" s="247"/>
      <c r="H1462" s="247"/>
      <c r="I1462" s="247"/>
      <c r="J1462" s="244"/>
      <c r="K1462" s="73"/>
      <c r="L1462" s="74"/>
      <c r="M1462" s="74"/>
    </row>
    <row r="1463" spans="1:13" s="3" customFormat="1" ht="47.25" customHeight="1">
      <c r="A1463" s="586" t="s">
        <v>556</v>
      </c>
      <c r="B1463" s="587"/>
      <c r="C1463" s="588"/>
      <c r="D1463" s="269" t="s">
        <v>557</v>
      </c>
      <c r="E1463" s="281">
        <f>G1463+H1463+I1463+J1463</f>
        <v>150539.12</v>
      </c>
      <c r="F1463" s="281">
        <f t="shared" ref="F1463:M1463" si="336">F1464+F1465+F1542+F1624</f>
        <v>52.15</v>
      </c>
      <c r="G1463" s="281">
        <f t="shared" si="336"/>
        <v>109222</v>
      </c>
      <c r="H1463" s="281">
        <f t="shared" si="336"/>
        <v>4213</v>
      </c>
      <c r="I1463" s="281">
        <f t="shared" si="336"/>
        <v>19124</v>
      </c>
      <c r="J1463" s="318">
        <f t="shared" si="336"/>
        <v>17980.12</v>
      </c>
      <c r="K1463" s="319">
        <f t="shared" si="336"/>
        <v>180</v>
      </c>
      <c r="L1463" s="319">
        <f t="shared" si="336"/>
        <v>180</v>
      </c>
      <c r="M1463" s="319">
        <f t="shared" si="336"/>
        <v>180</v>
      </c>
    </row>
    <row r="1464" spans="1:13" ht="25.5" customHeight="1">
      <c r="A1464" s="127" t="s">
        <v>759</v>
      </c>
      <c r="B1464" s="137"/>
      <c r="C1464" s="138"/>
      <c r="D1464" s="139" t="s">
        <v>559</v>
      </c>
      <c r="E1464" s="261">
        <f>G1464+H1464+I1464+J1464</f>
        <v>0</v>
      </c>
      <c r="F1464" s="247"/>
      <c r="G1464" s="247"/>
      <c r="H1464" s="247"/>
      <c r="I1464" s="247"/>
      <c r="J1464" s="244"/>
      <c r="K1464" s="73"/>
      <c r="L1464" s="74"/>
      <c r="M1464" s="74"/>
    </row>
    <row r="1465" spans="1:13" ht="29.25" customHeight="1">
      <c r="A1465" s="578" t="s">
        <v>588</v>
      </c>
      <c r="B1465" s="579"/>
      <c r="C1465" s="580"/>
      <c r="D1465" s="145" t="s">
        <v>589</v>
      </c>
      <c r="E1465" s="156">
        <f>G1465+H1465+I1465+J1465</f>
        <v>76386.25</v>
      </c>
      <c r="F1465" s="156">
        <f>F1535</f>
        <v>52.15</v>
      </c>
      <c r="G1465" s="156">
        <f t="shared" ref="G1465:I1465" si="337">G1535</f>
        <v>41839</v>
      </c>
      <c r="H1465" s="156">
        <f t="shared" si="337"/>
        <v>3912</v>
      </c>
      <c r="I1465" s="156">
        <f t="shared" si="337"/>
        <v>17781</v>
      </c>
      <c r="J1465" s="156">
        <f t="shared" ref="J1465:M1465" si="338">J1466</f>
        <v>12854.25</v>
      </c>
      <c r="K1465" s="156">
        <f t="shared" si="338"/>
        <v>0</v>
      </c>
      <c r="L1465" s="156">
        <f t="shared" si="338"/>
        <v>0</v>
      </c>
      <c r="M1465" s="156">
        <f t="shared" si="338"/>
        <v>0</v>
      </c>
    </row>
    <row r="1466" spans="1:13" s="12" customFormat="1" ht="18.75" customHeight="1">
      <c r="A1466" s="596" t="s">
        <v>312</v>
      </c>
      <c r="B1466" s="597"/>
      <c r="C1466" s="597"/>
      <c r="D1466" s="64"/>
      <c r="E1466" s="262">
        <f>G1466+H1466+I1466+J1466</f>
        <v>55283.25</v>
      </c>
      <c r="F1466" s="242">
        <f>F1514+F1518</f>
        <v>52.15</v>
      </c>
      <c r="G1466" s="242">
        <f>G1468+G1479+G1518+G1492+G1509+G1514</f>
        <v>41839</v>
      </c>
      <c r="H1466" s="242">
        <f t="shared" ref="H1466:J1466" si="339">H1468+H1479+H1518+H1492+H1509+H1514</f>
        <v>3912</v>
      </c>
      <c r="I1466" s="242">
        <f>I1468+I1479+I1518+I1492+I1509+I1514</f>
        <v>-3322</v>
      </c>
      <c r="J1466" s="242">
        <f t="shared" si="339"/>
        <v>12854.25</v>
      </c>
      <c r="K1466" s="242">
        <f t="shared" ref="K1466:M1466" si="340">K1468+K1479+K1518+K1492+K1509</f>
        <v>0</v>
      </c>
      <c r="L1466" s="242">
        <f t="shared" si="340"/>
        <v>0</v>
      </c>
      <c r="M1466" s="242">
        <f t="shared" si="340"/>
        <v>0</v>
      </c>
    </row>
    <row r="1467" spans="1:13" s="12" customFormat="1" ht="30" customHeight="1">
      <c r="A1467" s="356"/>
      <c r="B1467" s="610" t="s">
        <v>438</v>
      </c>
      <c r="C1467" s="611"/>
      <c r="D1467" s="64"/>
      <c r="E1467" s="262">
        <f t="shared" ref="E1467:M1467" si="341">E1492</f>
        <v>21103</v>
      </c>
      <c r="F1467" s="262">
        <f t="shared" si="341"/>
        <v>0</v>
      </c>
      <c r="G1467" s="262">
        <f t="shared" si="341"/>
        <v>0</v>
      </c>
      <c r="H1467" s="262">
        <f t="shared" si="341"/>
        <v>0</v>
      </c>
      <c r="I1467" s="262">
        <f t="shared" si="341"/>
        <v>0</v>
      </c>
      <c r="J1467" s="264">
        <f t="shared" si="341"/>
        <v>0</v>
      </c>
      <c r="K1467" s="265">
        <f t="shared" si="341"/>
        <v>0</v>
      </c>
      <c r="L1467" s="265">
        <f t="shared" si="341"/>
        <v>0</v>
      </c>
      <c r="M1467" s="265">
        <f t="shared" si="341"/>
        <v>0</v>
      </c>
    </row>
    <row r="1468" spans="1:13" s="2" customFormat="1" ht="12.75" customHeight="1">
      <c r="A1468" s="65"/>
      <c r="B1468" s="101" t="s">
        <v>439</v>
      </c>
      <c r="C1468" s="94"/>
      <c r="D1468" s="68" t="s">
        <v>440</v>
      </c>
      <c r="E1468" s="261">
        <f t="shared" ref="E1468:E1534" si="342">G1468+H1468+I1468+J1468</f>
        <v>0</v>
      </c>
      <c r="F1468" s="232">
        <f t="shared" ref="F1468:M1468" si="343">F1469</f>
        <v>0</v>
      </c>
      <c r="G1468" s="232">
        <f t="shared" si="343"/>
        <v>0</v>
      </c>
      <c r="H1468" s="232">
        <f t="shared" si="343"/>
        <v>0</v>
      </c>
      <c r="I1468" s="232">
        <f t="shared" si="343"/>
        <v>0</v>
      </c>
      <c r="J1468" s="243">
        <f t="shared" si="343"/>
        <v>0</v>
      </c>
      <c r="K1468" s="161">
        <f t="shared" si="343"/>
        <v>0</v>
      </c>
      <c r="L1468" s="161">
        <f t="shared" si="343"/>
        <v>0</v>
      </c>
      <c r="M1468" s="161">
        <f t="shared" si="343"/>
        <v>0</v>
      </c>
    </row>
    <row r="1469" spans="1:13" s="2" customFormat="1" ht="12.75" hidden="1" customHeight="1">
      <c r="A1469" s="65"/>
      <c r="B1469" s="76" t="s">
        <v>441</v>
      </c>
      <c r="C1469" s="80"/>
      <c r="D1469" s="78" t="s">
        <v>442</v>
      </c>
      <c r="E1469" s="261">
        <f t="shared" si="342"/>
        <v>0</v>
      </c>
      <c r="F1469" s="232">
        <f>F1470+F1471+F1472+F1473+F1474+F1475+F1476+F1477</f>
        <v>0</v>
      </c>
      <c r="G1469" s="232">
        <f>G1470+G1471+G1472+G1473+G1474+G1475+G1476+G1477</f>
        <v>0</v>
      </c>
      <c r="H1469" s="232">
        <f>H1470+H1471+H1472+H1473+H1474+H1475+H1476+H1477</f>
        <v>0</v>
      </c>
      <c r="I1469" s="232">
        <f>I1470+I1471+I1472+I1473+I1474+I1475+I1476+I1477</f>
        <v>0</v>
      </c>
      <c r="J1469" s="243">
        <f>J1470+J1471+J1472+J1473+J1474+J1475+J1476+J1477</f>
        <v>0</v>
      </c>
      <c r="K1469" s="161"/>
      <c r="L1469" s="74"/>
      <c r="M1469" s="74"/>
    </row>
    <row r="1470" spans="1:13" s="2" customFormat="1" ht="12.75" hidden="1" customHeight="1">
      <c r="A1470" s="65"/>
      <c r="B1470" s="94"/>
      <c r="C1470" s="102" t="s">
        <v>443</v>
      </c>
      <c r="D1470" s="68" t="s">
        <v>444</v>
      </c>
      <c r="E1470" s="261">
        <f t="shared" si="342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29.25" hidden="1" customHeight="1">
      <c r="A1471" s="65"/>
      <c r="B1471" s="94"/>
      <c r="C1471" s="103" t="s">
        <v>445</v>
      </c>
      <c r="D1471" s="104" t="s">
        <v>446</v>
      </c>
      <c r="E1471" s="261">
        <f t="shared" si="342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29.25" hidden="1" customHeight="1">
      <c r="A1472" s="65"/>
      <c r="B1472" s="94"/>
      <c r="C1472" s="103" t="s">
        <v>447</v>
      </c>
      <c r="D1472" s="104" t="s">
        <v>448</v>
      </c>
      <c r="E1472" s="261">
        <f t="shared" si="342"/>
        <v>0</v>
      </c>
      <c r="F1472" s="232"/>
      <c r="G1472" s="232"/>
      <c r="H1472" s="232"/>
      <c r="I1472" s="232"/>
      <c r="J1472" s="244"/>
      <c r="K1472" s="73"/>
      <c r="L1472" s="74"/>
      <c r="M1472" s="74"/>
    </row>
    <row r="1473" spans="1:13" s="2" customFormat="1" ht="28.5" hidden="1" customHeight="1">
      <c r="A1473" s="65"/>
      <c r="B1473" s="94"/>
      <c r="C1473" s="102" t="s">
        <v>449</v>
      </c>
      <c r="D1473" s="68" t="s">
        <v>450</v>
      </c>
      <c r="E1473" s="261">
        <f t="shared" si="342"/>
        <v>0</v>
      </c>
      <c r="F1473" s="232"/>
      <c r="G1473" s="232"/>
      <c r="H1473" s="232"/>
      <c r="I1473" s="232"/>
      <c r="J1473" s="244"/>
      <c r="K1473" s="73"/>
      <c r="L1473" s="74"/>
      <c r="M1473" s="74"/>
    </row>
    <row r="1474" spans="1:13" s="2" customFormat="1" ht="44.25" hidden="1" customHeight="1">
      <c r="A1474" s="65"/>
      <c r="B1474" s="90"/>
      <c r="C1474" s="105" t="s">
        <v>451</v>
      </c>
      <c r="D1474" s="93" t="s">
        <v>452</v>
      </c>
      <c r="E1474" s="261">
        <f t="shared" si="342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29.25" hidden="1" customHeight="1">
      <c r="A1475" s="65"/>
      <c r="B1475" s="106"/>
      <c r="C1475" s="107" t="s">
        <v>453</v>
      </c>
      <c r="D1475" s="108" t="s">
        <v>454</v>
      </c>
      <c r="E1475" s="261">
        <f t="shared" si="342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29.25" hidden="1" customHeight="1">
      <c r="A1476" s="65"/>
      <c r="B1476" s="109"/>
      <c r="C1476" s="110" t="s">
        <v>455</v>
      </c>
      <c r="D1476" s="111" t="s">
        <v>456</v>
      </c>
      <c r="E1476" s="261">
        <f t="shared" si="342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8.75" hidden="1" customHeight="1">
      <c r="A1477" s="65"/>
      <c r="B1477" s="112"/>
      <c r="C1477" s="113" t="s">
        <v>457</v>
      </c>
      <c r="D1477" s="114" t="s">
        <v>458</v>
      </c>
      <c r="E1477" s="261">
        <f t="shared" si="342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115"/>
      <c r="C1478" s="116"/>
      <c r="D1478" s="117"/>
      <c r="E1478" s="261">
        <f t="shared" si="342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5" hidden="1" customHeight="1">
      <c r="A1479" s="65"/>
      <c r="B1479" s="69" t="s">
        <v>459</v>
      </c>
      <c r="C1479" s="76"/>
      <c r="D1479" s="78" t="s">
        <v>460</v>
      </c>
      <c r="E1479" s="261">
        <f t="shared" si="342"/>
        <v>0</v>
      </c>
      <c r="F1479" s="232">
        <f t="shared" ref="F1479:M1479" si="344">F1480</f>
        <v>0</v>
      </c>
      <c r="G1479" s="232">
        <f t="shared" si="344"/>
        <v>0</v>
      </c>
      <c r="H1479" s="232">
        <f t="shared" si="344"/>
        <v>0</v>
      </c>
      <c r="I1479" s="232">
        <f t="shared" si="344"/>
        <v>0</v>
      </c>
      <c r="J1479" s="243">
        <f t="shared" si="344"/>
        <v>0</v>
      </c>
      <c r="K1479" s="161">
        <f t="shared" si="344"/>
        <v>0</v>
      </c>
      <c r="L1479" s="161">
        <f t="shared" si="344"/>
        <v>0</v>
      </c>
      <c r="M1479" s="161">
        <f t="shared" si="344"/>
        <v>0</v>
      </c>
    </row>
    <row r="1480" spans="1:13" s="2" customFormat="1" ht="12.75" hidden="1" customHeight="1">
      <c r="A1480" s="65"/>
      <c r="B1480" s="80" t="s">
        <v>461</v>
      </c>
      <c r="C1480" s="80"/>
      <c r="D1480" s="72" t="s">
        <v>380</v>
      </c>
      <c r="E1480" s="261">
        <f t="shared" si="342"/>
        <v>0</v>
      </c>
      <c r="F1480" s="232">
        <f>F1484+F1485+F1486+F1487+F1488+F1489+F1490</f>
        <v>0</v>
      </c>
      <c r="G1480" s="232">
        <f>G1484+G1485+G1486+G1487+G1488+G1489+G1490</f>
        <v>0</v>
      </c>
      <c r="H1480" s="232">
        <f>H1484+H1485+H1486+H1487+H1488+H1489+H1490</f>
        <v>0</v>
      </c>
      <c r="I1480" s="232">
        <f>I1484+I1485+I1486+I1487+I1488+I1489+I1490</f>
        <v>0</v>
      </c>
      <c r="J1480" s="243">
        <f>J1484+J1485+J1486+J1487+J1488+J1489+J1490</f>
        <v>0</v>
      </c>
      <c r="K1480" s="161"/>
      <c r="L1480" s="74"/>
      <c r="M1480" s="74"/>
    </row>
    <row r="1481" spans="1:13" s="2" customFormat="1" ht="12.75" hidden="1" customHeight="1">
      <c r="A1481" s="65"/>
      <c r="B1481" s="118"/>
      <c r="C1481" s="119" t="s">
        <v>462</v>
      </c>
      <c r="D1481" s="120" t="s">
        <v>463</v>
      </c>
      <c r="E1481" s="261">
        <f t="shared" si="342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118"/>
      <c r="C1482" s="119" t="s">
        <v>464</v>
      </c>
      <c r="D1482" s="120" t="s">
        <v>465</v>
      </c>
      <c r="E1482" s="261">
        <f t="shared" si="342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118"/>
      <c r="C1483" s="119" t="s">
        <v>466</v>
      </c>
      <c r="D1483" s="120" t="s">
        <v>467</v>
      </c>
      <c r="E1483" s="261">
        <f t="shared" si="342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12.75" hidden="1" customHeight="1">
      <c r="A1484" s="65"/>
      <c r="B1484" s="77"/>
      <c r="C1484" s="80" t="s">
        <v>468</v>
      </c>
      <c r="D1484" s="72" t="s">
        <v>469</v>
      </c>
      <c r="E1484" s="261">
        <f t="shared" si="342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12.75" hidden="1" customHeight="1">
      <c r="A1485" s="65"/>
      <c r="B1485" s="77"/>
      <c r="C1485" s="80" t="s">
        <v>470</v>
      </c>
      <c r="D1485" s="72" t="s">
        <v>471</v>
      </c>
      <c r="E1485" s="261">
        <f t="shared" si="342"/>
        <v>0</v>
      </c>
      <c r="F1485" s="232"/>
      <c r="G1485" s="232"/>
      <c r="H1485" s="232"/>
      <c r="I1485" s="232"/>
      <c r="J1485" s="244"/>
      <c r="K1485" s="73"/>
      <c r="L1485" s="74"/>
      <c r="M1485" s="74"/>
    </row>
    <row r="1486" spans="1:13" s="2" customFormat="1" ht="12.75" hidden="1" customHeight="1">
      <c r="A1486" s="65"/>
      <c r="B1486" s="77"/>
      <c r="C1486" s="80" t="s">
        <v>472</v>
      </c>
      <c r="D1486" s="72" t="s">
        <v>473</v>
      </c>
      <c r="E1486" s="261">
        <f t="shared" si="342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7"/>
      <c r="C1487" s="80" t="s">
        <v>474</v>
      </c>
      <c r="D1487" s="72" t="s">
        <v>475</v>
      </c>
      <c r="E1487" s="261">
        <f t="shared" si="342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7"/>
      <c r="C1488" s="80"/>
      <c r="D1488" s="72"/>
      <c r="E1488" s="261">
        <f t="shared" si="342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7"/>
      <c r="C1489" s="80" t="s">
        <v>476</v>
      </c>
      <c r="D1489" s="72" t="s">
        <v>477</v>
      </c>
      <c r="E1489" s="261">
        <f t="shared" si="342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7"/>
      <c r="C1490" s="80" t="s">
        <v>478</v>
      </c>
      <c r="D1490" s="72" t="s">
        <v>479</v>
      </c>
      <c r="E1490" s="261">
        <f t="shared" si="342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2.25" customHeight="1">
      <c r="A1491" s="65"/>
      <c r="B1491" s="76"/>
      <c r="C1491" s="69"/>
      <c r="D1491" s="72"/>
      <c r="E1491" s="261">
        <f t="shared" si="342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95.25" customHeight="1">
      <c r="A1492" s="65"/>
      <c r="B1492" s="653" t="s">
        <v>760</v>
      </c>
      <c r="C1492" s="654"/>
      <c r="D1492" s="72" t="s">
        <v>314</v>
      </c>
      <c r="E1492" s="261">
        <f>G1492+H1492+I1492+J1492+E1506</f>
        <v>21103</v>
      </c>
      <c r="F1492" s="232">
        <f>F1493+F1494+F1495+F1496+F1497+F1498+F1499+F1500+F1501+F1502+F1503</f>
        <v>0</v>
      </c>
      <c r="G1492" s="232">
        <f>G1493+G1494+G1495+G1496+G1497+G1498+G1499+G1500+G1501+G1502+G1503</f>
        <v>0</v>
      </c>
      <c r="H1492" s="232">
        <f>H1506</f>
        <v>0</v>
      </c>
      <c r="I1492" s="232">
        <f t="shared" ref="I1492:M1492" si="345">I1505</f>
        <v>0</v>
      </c>
      <c r="J1492" s="243">
        <f t="shared" si="345"/>
        <v>0</v>
      </c>
      <c r="K1492" s="161">
        <f t="shared" si="345"/>
        <v>0</v>
      </c>
      <c r="L1492" s="161">
        <f t="shared" si="345"/>
        <v>0</v>
      </c>
      <c r="M1492" s="161">
        <f t="shared" si="345"/>
        <v>0</v>
      </c>
    </row>
    <row r="1493" spans="1:13" s="2" customFormat="1" ht="12.75" hidden="1" customHeight="1">
      <c r="A1493" s="65"/>
      <c r="B1493" s="76" t="s">
        <v>481</v>
      </c>
      <c r="C1493" s="69"/>
      <c r="D1493" s="72" t="s">
        <v>482</v>
      </c>
      <c r="E1493" s="261">
        <f t="shared" si="342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483</v>
      </c>
      <c r="C1494" s="80"/>
      <c r="D1494" s="72" t="s">
        <v>484</v>
      </c>
      <c r="E1494" s="261">
        <f t="shared" si="342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6" t="s">
        <v>485</v>
      </c>
      <c r="C1495" s="69"/>
      <c r="D1495" s="72" t="s">
        <v>486</v>
      </c>
      <c r="E1495" s="261">
        <f t="shared" si="342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76" t="s">
        <v>487</v>
      </c>
      <c r="C1496" s="71"/>
      <c r="D1496" s="72" t="s">
        <v>488</v>
      </c>
      <c r="E1496" s="261">
        <f t="shared" si="342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 t="s">
        <v>489</v>
      </c>
      <c r="C1497" s="357"/>
      <c r="D1497" s="72" t="s">
        <v>490</v>
      </c>
      <c r="E1497" s="261">
        <f t="shared" si="342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121" t="s">
        <v>491</v>
      </c>
      <c r="C1498" s="80"/>
      <c r="D1498" s="78" t="s">
        <v>492</v>
      </c>
      <c r="E1498" s="261">
        <f t="shared" si="342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12.75" hidden="1" customHeight="1">
      <c r="A1499" s="65"/>
      <c r="B1499" s="75" t="s">
        <v>493</v>
      </c>
      <c r="C1499" s="69"/>
      <c r="D1499" s="72" t="s">
        <v>494</v>
      </c>
      <c r="E1499" s="261">
        <f t="shared" si="342"/>
        <v>0</v>
      </c>
      <c r="F1499" s="232"/>
      <c r="G1499" s="232"/>
      <c r="H1499" s="232"/>
      <c r="I1499" s="232"/>
      <c r="J1499" s="244"/>
      <c r="K1499" s="73"/>
      <c r="L1499" s="74"/>
      <c r="M1499" s="74"/>
    </row>
    <row r="1500" spans="1:13" s="2" customFormat="1" ht="12.75" hidden="1" customHeight="1">
      <c r="A1500" s="65"/>
      <c r="B1500" s="75" t="s">
        <v>495</v>
      </c>
      <c r="C1500" s="69"/>
      <c r="D1500" s="72" t="s">
        <v>496</v>
      </c>
      <c r="E1500" s="261">
        <f t="shared" si="342"/>
        <v>0</v>
      </c>
      <c r="F1500" s="232"/>
      <c r="G1500" s="232"/>
      <c r="H1500" s="232"/>
      <c r="I1500" s="232"/>
      <c r="J1500" s="244"/>
      <c r="K1500" s="73"/>
      <c r="L1500" s="74"/>
      <c r="M1500" s="74"/>
    </row>
    <row r="1501" spans="1:13" s="2" customFormat="1" ht="12.75" hidden="1" customHeight="1">
      <c r="A1501" s="65"/>
      <c r="B1501" s="76" t="s">
        <v>497</v>
      </c>
      <c r="C1501" s="77"/>
      <c r="D1501" s="78" t="s">
        <v>498</v>
      </c>
      <c r="E1501" s="261">
        <f t="shared" si="342"/>
        <v>0</v>
      </c>
      <c r="F1501" s="232"/>
      <c r="G1501" s="232"/>
      <c r="H1501" s="232"/>
      <c r="I1501" s="232"/>
      <c r="J1501" s="244"/>
      <c r="K1501" s="73"/>
      <c r="L1501" s="74"/>
      <c r="M1501" s="74"/>
    </row>
    <row r="1502" spans="1:13" s="2" customFormat="1" ht="12.75" hidden="1" customHeight="1">
      <c r="A1502" s="65"/>
      <c r="B1502" s="75" t="s">
        <v>499</v>
      </c>
      <c r="C1502" s="69"/>
      <c r="D1502" s="72" t="s">
        <v>500</v>
      </c>
      <c r="E1502" s="261">
        <f t="shared" si="342"/>
        <v>0</v>
      </c>
      <c r="F1502" s="232"/>
      <c r="G1502" s="232"/>
      <c r="H1502" s="232"/>
      <c r="I1502" s="232"/>
      <c r="J1502" s="244"/>
      <c r="K1502" s="73"/>
      <c r="L1502" s="74"/>
      <c r="M1502" s="74"/>
    </row>
    <row r="1503" spans="1:13" s="2" customFormat="1" ht="12.75" hidden="1" customHeight="1">
      <c r="A1503" s="65"/>
      <c r="B1503" s="122" t="s">
        <v>501</v>
      </c>
      <c r="C1503" s="77"/>
      <c r="D1503" s="78" t="s">
        <v>502</v>
      </c>
      <c r="E1503" s="261">
        <f t="shared" si="342"/>
        <v>0</v>
      </c>
      <c r="F1503" s="232"/>
      <c r="G1503" s="232"/>
      <c r="H1503" s="232"/>
      <c r="I1503" s="232"/>
      <c r="J1503" s="244"/>
      <c r="K1503" s="73"/>
      <c r="L1503" s="74"/>
      <c r="M1503" s="74"/>
    </row>
    <row r="1504" spans="1:13" s="2" customFormat="1" ht="12.75" hidden="1" customHeight="1">
      <c r="A1504" s="65"/>
      <c r="B1504" s="75"/>
      <c r="C1504" s="69"/>
      <c r="D1504" s="72"/>
      <c r="E1504" s="261">
        <f t="shared" si="342"/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2.75" hidden="1" customHeight="1">
      <c r="A1505" s="65"/>
      <c r="B1505" s="76" t="s">
        <v>761</v>
      </c>
      <c r="C1505" s="69"/>
      <c r="D1505" s="72" t="s">
        <v>482</v>
      </c>
      <c r="E1505" s="261">
        <f t="shared" si="342"/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51.75" customHeight="1">
      <c r="A1506" s="65"/>
      <c r="B1506" s="648" t="s">
        <v>593</v>
      </c>
      <c r="C1506" s="649"/>
      <c r="D1506" s="72" t="s">
        <v>594</v>
      </c>
      <c r="E1506" s="261">
        <f>H1506+I1506</f>
        <v>21103</v>
      </c>
      <c r="F1506" s="232"/>
      <c r="G1506" s="232"/>
      <c r="H1506" s="232">
        <f>H1507+H1508</f>
        <v>0</v>
      </c>
      <c r="I1506" s="232">
        <f t="shared" ref="I1506:J1506" si="346">I1507+I1508</f>
        <v>21103</v>
      </c>
      <c r="J1506" s="232">
        <f t="shared" si="346"/>
        <v>0</v>
      </c>
      <c r="K1506" s="73"/>
      <c r="L1506" s="74"/>
      <c r="M1506" s="74"/>
    </row>
    <row r="1507" spans="1:13" s="2" customFormat="1" ht="12.75" customHeight="1">
      <c r="A1507" s="65"/>
      <c r="B1507" s="383"/>
      <c r="C1507" s="384" t="s">
        <v>602</v>
      </c>
      <c r="D1507" s="72" t="s">
        <v>596</v>
      </c>
      <c r="E1507" s="261">
        <f t="shared" ref="E1507:E1508" si="347">H1507+I1507</f>
        <v>10827</v>
      </c>
      <c r="F1507" s="232"/>
      <c r="G1507" s="232"/>
      <c r="H1507" s="232"/>
      <c r="I1507" s="232">
        <v>10827</v>
      </c>
      <c r="J1507" s="244"/>
      <c r="K1507" s="73"/>
      <c r="L1507" s="74"/>
      <c r="M1507" s="74"/>
    </row>
    <row r="1508" spans="1:13" s="2" customFormat="1" ht="12.75" customHeight="1">
      <c r="A1508" s="65"/>
      <c r="B1508" s="383"/>
      <c r="C1508" s="384" t="s">
        <v>604</v>
      </c>
      <c r="D1508" s="72" t="s">
        <v>598</v>
      </c>
      <c r="E1508" s="261">
        <f t="shared" si="347"/>
        <v>10276</v>
      </c>
      <c r="F1508" s="232"/>
      <c r="G1508" s="232"/>
      <c r="H1508" s="232"/>
      <c r="I1508" s="232">
        <v>10276</v>
      </c>
      <c r="J1508" s="244"/>
      <c r="K1508" s="73"/>
      <c r="L1508" s="74"/>
      <c r="M1508" s="74"/>
    </row>
    <row r="1509" spans="1:13" s="2" customFormat="1" ht="67.5" customHeight="1">
      <c r="A1509" s="65"/>
      <c r="B1509" s="690" t="s">
        <v>599</v>
      </c>
      <c r="C1509" s="691"/>
      <c r="D1509" s="148" t="s">
        <v>316</v>
      </c>
      <c r="E1509" s="261">
        <f t="shared" ref="E1509:M1509" si="348">E1510</f>
        <v>0</v>
      </c>
      <c r="F1509" s="232">
        <f t="shared" si="348"/>
        <v>0</v>
      </c>
      <c r="G1509" s="232">
        <f t="shared" si="348"/>
        <v>0</v>
      </c>
      <c r="H1509" s="232">
        <f t="shared" si="348"/>
        <v>0</v>
      </c>
      <c r="I1509" s="232">
        <f t="shared" si="348"/>
        <v>0</v>
      </c>
      <c r="J1509" s="232">
        <f t="shared" si="348"/>
        <v>0</v>
      </c>
      <c r="K1509" s="232">
        <f t="shared" si="348"/>
        <v>0</v>
      </c>
      <c r="L1509" s="232">
        <f t="shared" si="348"/>
        <v>0</v>
      </c>
      <c r="M1509" s="232">
        <f t="shared" si="348"/>
        <v>0</v>
      </c>
    </row>
    <row r="1510" spans="1:13" s="2" customFormat="1" ht="39.75" customHeight="1">
      <c r="A1510" s="65"/>
      <c r="B1510" s="149"/>
      <c r="C1510" s="150" t="s">
        <v>600</v>
      </c>
      <c r="D1510" s="148" t="s">
        <v>601</v>
      </c>
      <c r="E1510" s="261">
        <f>G1510+H1510+I1510+J1510</f>
        <v>0</v>
      </c>
      <c r="F1510" s="232">
        <f>F1512</f>
        <v>0</v>
      </c>
      <c r="G1510" s="232">
        <f t="shared" ref="G1510:M1510" si="349">G1511+G1512+G1513</f>
        <v>0</v>
      </c>
      <c r="H1510" s="232">
        <f t="shared" si="349"/>
        <v>0</v>
      </c>
      <c r="I1510" s="232">
        <f t="shared" si="349"/>
        <v>0</v>
      </c>
      <c r="J1510" s="232">
        <f t="shared" si="349"/>
        <v>0</v>
      </c>
      <c r="K1510" s="232">
        <f t="shared" si="349"/>
        <v>0</v>
      </c>
      <c r="L1510" s="232">
        <f t="shared" si="349"/>
        <v>0</v>
      </c>
      <c r="M1510" s="232">
        <f t="shared" si="349"/>
        <v>0</v>
      </c>
    </row>
    <row r="1511" spans="1:13" s="2" customFormat="1" ht="18" customHeight="1">
      <c r="A1511" s="65"/>
      <c r="B1511" s="149"/>
      <c r="C1511" s="151" t="s">
        <v>602</v>
      </c>
      <c r="D1511" s="148" t="s">
        <v>603</v>
      </c>
      <c r="E1511" s="261">
        <f>G1511+H1511+I1511+J1511</f>
        <v>0</v>
      </c>
      <c r="F1511" s="232"/>
      <c r="G1511" s="232"/>
      <c r="H1511" s="232"/>
      <c r="I1511" s="232"/>
      <c r="J1511" s="244"/>
      <c r="K1511" s="73"/>
      <c r="L1511" s="74"/>
      <c r="M1511" s="74"/>
    </row>
    <row r="1512" spans="1:13" s="2" customFormat="1" ht="18" customHeight="1">
      <c r="A1512" s="65"/>
      <c r="B1512" s="149"/>
      <c r="C1512" s="151" t="s">
        <v>604</v>
      </c>
      <c r="D1512" s="148" t="s">
        <v>605</v>
      </c>
      <c r="E1512" s="261">
        <f>G1512+H1512+I1512+J1512</f>
        <v>0</v>
      </c>
      <c r="F1512" s="232"/>
      <c r="G1512" s="232"/>
      <c r="H1512" s="232"/>
      <c r="I1512" s="232"/>
      <c r="J1512" s="244"/>
      <c r="K1512" s="73"/>
      <c r="L1512" s="74"/>
      <c r="M1512" s="74"/>
    </row>
    <row r="1513" spans="1:13" s="2" customFormat="1" ht="18" customHeight="1">
      <c r="A1513" s="65"/>
      <c r="B1513" s="149"/>
      <c r="C1513" s="151" t="s">
        <v>607</v>
      </c>
      <c r="D1513" s="148" t="s">
        <v>608</v>
      </c>
      <c r="E1513" s="261">
        <f>G1513+H1513+I1513+J1513</f>
        <v>0</v>
      </c>
      <c r="F1513" s="232"/>
      <c r="G1513" s="232"/>
      <c r="H1513" s="232"/>
      <c r="I1513" s="232"/>
      <c r="J1513" s="244"/>
      <c r="K1513" s="73"/>
      <c r="L1513" s="74"/>
      <c r="M1513" s="74"/>
    </row>
    <row r="1514" spans="1:13" s="2" customFormat="1" ht="54" customHeight="1">
      <c r="A1514" s="65"/>
      <c r="B1514" s="690" t="s">
        <v>609</v>
      </c>
      <c r="C1514" s="691"/>
      <c r="D1514" s="148" t="s">
        <v>318</v>
      </c>
      <c r="E1514" s="261">
        <f t="shared" ref="E1514:E1517" si="350">G1514+H1514+I1514+J1514</f>
        <v>10270</v>
      </c>
      <c r="F1514" s="247">
        <f>F1515+F1517</f>
        <v>40.46</v>
      </c>
      <c r="G1514" s="261">
        <f>G1515+G1516+G1517</f>
        <v>7359</v>
      </c>
      <c r="H1514" s="261">
        <f t="shared" ref="H1514:J1514" si="351">H1515+H1516+H1517</f>
        <v>2911</v>
      </c>
      <c r="I1514" s="261">
        <f t="shared" si="351"/>
        <v>0</v>
      </c>
      <c r="J1514" s="261">
        <f t="shared" si="351"/>
        <v>0</v>
      </c>
      <c r="K1514" s="73"/>
      <c r="L1514" s="74"/>
      <c r="M1514" s="74"/>
    </row>
    <row r="1515" spans="1:13" s="2" customFormat="1" ht="18" customHeight="1">
      <c r="A1515" s="65"/>
      <c r="B1515" s="149"/>
      <c r="C1515" s="151" t="s">
        <v>141</v>
      </c>
      <c r="D1515" s="201" t="s">
        <v>610</v>
      </c>
      <c r="E1515" s="261">
        <f t="shared" si="350"/>
        <v>8630</v>
      </c>
      <c r="F1515" s="232">
        <v>34</v>
      </c>
      <c r="G1515" s="232">
        <v>6184</v>
      </c>
      <c r="H1515" s="232">
        <v>2446</v>
      </c>
      <c r="I1515" s="232"/>
      <c r="J1515" s="244"/>
      <c r="K1515" s="73"/>
      <c r="L1515" s="74"/>
      <c r="M1515" s="74"/>
    </row>
    <row r="1516" spans="1:13" s="2" customFormat="1" ht="18" customHeight="1">
      <c r="A1516" s="65"/>
      <c r="B1516" s="149"/>
      <c r="C1516" s="151" t="s">
        <v>143</v>
      </c>
      <c r="D1516" s="201" t="s">
        <v>611</v>
      </c>
      <c r="E1516" s="261">
        <f t="shared" si="350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8" customHeight="1">
      <c r="A1517" s="65"/>
      <c r="B1517" s="149"/>
      <c r="C1517" s="151" t="s">
        <v>145</v>
      </c>
      <c r="D1517" s="201" t="s">
        <v>612</v>
      </c>
      <c r="E1517" s="261">
        <f t="shared" si="350"/>
        <v>1640</v>
      </c>
      <c r="F1517" s="232">
        <v>6.46</v>
      </c>
      <c r="G1517" s="232">
        <v>1175</v>
      </c>
      <c r="H1517" s="232">
        <v>465</v>
      </c>
      <c r="I1517" s="232"/>
      <c r="J1517" s="244"/>
      <c r="K1517" s="73"/>
      <c r="L1517" s="74"/>
      <c r="M1517" s="74"/>
    </row>
    <row r="1518" spans="1:13" s="2" customFormat="1" ht="12.75" customHeight="1">
      <c r="A1518" s="65"/>
      <c r="B1518" s="77" t="s">
        <v>503</v>
      </c>
      <c r="C1518" s="77"/>
      <c r="D1518" s="78" t="s">
        <v>320</v>
      </c>
      <c r="E1518" s="261">
        <f t="shared" si="342"/>
        <v>45013.25</v>
      </c>
      <c r="F1518" s="232">
        <f t="shared" ref="F1518:M1518" si="352">F1519+F1529</f>
        <v>11.69</v>
      </c>
      <c r="G1518" s="232">
        <f t="shared" si="352"/>
        <v>34480</v>
      </c>
      <c r="H1518" s="232">
        <f t="shared" si="352"/>
        <v>1001</v>
      </c>
      <c r="I1518" s="232">
        <f t="shared" si="352"/>
        <v>-3322</v>
      </c>
      <c r="J1518" s="243">
        <f t="shared" si="352"/>
        <v>12854.25</v>
      </c>
      <c r="K1518" s="161">
        <f t="shared" si="352"/>
        <v>0</v>
      </c>
      <c r="L1518" s="161">
        <f t="shared" si="352"/>
        <v>0</v>
      </c>
      <c r="M1518" s="161">
        <f t="shared" si="352"/>
        <v>0</v>
      </c>
    </row>
    <row r="1519" spans="1:13" s="2" customFormat="1" ht="12.75" customHeight="1">
      <c r="A1519" s="65"/>
      <c r="B1519" s="71" t="s">
        <v>504</v>
      </c>
      <c r="C1519" s="69"/>
      <c r="D1519" s="72" t="s">
        <v>505</v>
      </c>
      <c r="E1519" s="261">
        <f t="shared" si="342"/>
        <v>45013.25</v>
      </c>
      <c r="F1519" s="232">
        <f>F1520+F1525+F1527</f>
        <v>11.69</v>
      </c>
      <c r="G1519" s="232">
        <f>G1520+G1525+G1527</f>
        <v>34480</v>
      </c>
      <c r="H1519" s="232">
        <f>H1520+H1525+H1527</f>
        <v>1001</v>
      </c>
      <c r="I1519" s="232">
        <f>I1520+I1525+I1527</f>
        <v>-3322</v>
      </c>
      <c r="J1519" s="243">
        <f>J1520+J1525+J1527</f>
        <v>12854.25</v>
      </c>
      <c r="K1519" s="161"/>
      <c r="L1519" s="161"/>
      <c r="M1519" s="161"/>
    </row>
    <row r="1520" spans="1:13" s="2" customFormat="1" ht="12.75" customHeight="1">
      <c r="A1520" s="65"/>
      <c r="B1520" s="75" t="s">
        <v>506</v>
      </c>
      <c r="C1520" s="69"/>
      <c r="D1520" s="72" t="s">
        <v>507</v>
      </c>
      <c r="E1520" s="261">
        <f t="shared" si="342"/>
        <v>35405.25</v>
      </c>
      <c r="F1520" s="232">
        <f t="shared" ref="F1520:M1520" si="353">F1521+F1522+F1523+F1524</f>
        <v>11.69</v>
      </c>
      <c r="G1520" s="232">
        <f t="shared" si="353"/>
        <v>24872</v>
      </c>
      <c r="H1520" s="232">
        <f t="shared" si="353"/>
        <v>1001</v>
      </c>
      <c r="I1520" s="232">
        <f t="shared" si="353"/>
        <v>-3322</v>
      </c>
      <c r="J1520" s="243">
        <f t="shared" si="353"/>
        <v>12854.25</v>
      </c>
      <c r="K1520" s="161">
        <f t="shared" si="353"/>
        <v>0</v>
      </c>
      <c r="L1520" s="161">
        <f t="shared" si="353"/>
        <v>0</v>
      </c>
      <c r="M1520" s="161">
        <f t="shared" si="353"/>
        <v>0</v>
      </c>
    </row>
    <row r="1521" spans="1:13" s="2" customFormat="1" ht="12.75" customHeight="1">
      <c r="A1521" s="65"/>
      <c r="B1521" s="76"/>
      <c r="C1521" s="76" t="s">
        <v>508</v>
      </c>
      <c r="D1521" s="78" t="s">
        <v>509</v>
      </c>
      <c r="E1521" s="261">
        <f t="shared" si="342"/>
        <v>7148</v>
      </c>
      <c r="F1521" s="232">
        <v>11.69</v>
      </c>
      <c r="G1521" s="232">
        <v>10245</v>
      </c>
      <c r="H1521" s="232"/>
      <c r="I1521" s="232">
        <f>-220+112-6894-96</f>
        <v>-7098</v>
      </c>
      <c r="J1521" s="244">
        <f>-25+4026</f>
        <v>4001</v>
      </c>
      <c r="K1521" s="73"/>
      <c r="L1521" s="74"/>
      <c r="M1521" s="74"/>
    </row>
    <row r="1522" spans="1:13" s="2" customFormat="1" ht="12.75" customHeight="1">
      <c r="A1522" s="65"/>
      <c r="B1522" s="76"/>
      <c r="C1522" s="76" t="s">
        <v>510</v>
      </c>
      <c r="D1522" s="78" t="s">
        <v>511</v>
      </c>
      <c r="E1522" s="261">
        <f t="shared" si="342"/>
        <v>21672.25</v>
      </c>
      <c r="F1522" s="232"/>
      <c r="G1522" s="232">
        <v>8361</v>
      </c>
      <c r="H1522" s="232">
        <f>29+972</f>
        <v>1001</v>
      </c>
      <c r="I1522" s="232">
        <f>3335+8+51</f>
        <v>3394</v>
      </c>
      <c r="J1522" s="244">
        <f>8082+141+88.25+605</f>
        <v>8916.25</v>
      </c>
      <c r="K1522" s="73"/>
      <c r="L1522" s="74"/>
      <c r="M1522" s="74"/>
    </row>
    <row r="1523" spans="1:13" s="2" customFormat="1" ht="12.75" customHeight="1">
      <c r="A1523" s="65"/>
      <c r="B1523" s="76"/>
      <c r="C1523" s="77" t="s">
        <v>512</v>
      </c>
      <c r="D1523" s="78" t="s">
        <v>513</v>
      </c>
      <c r="E1523" s="261">
        <f t="shared" si="342"/>
        <v>0</v>
      </c>
      <c r="F1523" s="232"/>
      <c r="G1523" s="232"/>
      <c r="H1523" s="232"/>
      <c r="I1523" s="232"/>
      <c r="J1523" s="244"/>
      <c r="K1523" s="73"/>
      <c r="L1523" s="74"/>
      <c r="M1523" s="74"/>
    </row>
    <row r="1524" spans="1:13" s="2" customFormat="1" ht="12.75" customHeight="1">
      <c r="A1524" s="65"/>
      <c r="B1524" s="76"/>
      <c r="C1524" s="77" t="s">
        <v>514</v>
      </c>
      <c r="D1524" s="78" t="s">
        <v>515</v>
      </c>
      <c r="E1524" s="261">
        <f t="shared" si="342"/>
        <v>6585</v>
      </c>
      <c r="F1524" s="232"/>
      <c r="G1524" s="232">
        <v>6266</v>
      </c>
      <c r="H1524" s="232"/>
      <c r="I1524" s="232">
        <f>113+212-112+169</f>
        <v>382</v>
      </c>
      <c r="J1524" s="266">
        <v>-63</v>
      </c>
      <c r="K1524" s="267"/>
      <c r="L1524" s="74"/>
      <c r="M1524" s="74"/>
    </row>
    <row r="1525" spans="1:13" s="2" customFormat="1" ht="12.75" customHeight="1">
      <c r="A1525" s="65"/>
      <c r="B1525" s="76" t="s">
        <v>516</v>
      </c>
      <c r="C1525" s="77"/>
      <c r="D1525" s="78" t="s">
        <v>517</v>
      </c>
      <c r="E1525" s="261">
        <f t="shared" si="342"/>
        <v>0</v>
      </c>
      <c r="F1525" s="232">
        <f t="shared" ref="F1525:M1525" si="354">F1526</f>
        <v>0</v>
      </c>
      <c r="G1525" s="232"/>
      <c r="H1525" s="232"/>
      <c r="I1525" s="232"/>
      <c r="J1525" s="243"/>
      <c r="K1525" s="161">
        <f t="shared" si="354"/>
        <v>0</v>
      </c>
      <c r="L1525" s="161">
        <f t="shared" si="354"/>
        <v>0</v>
      </c>
      <c r="M1525" s="161">
        <f t="shared" si="354"/>
        <v>0</v>
      </c>
    </row>
    <row r="1526" spans="1:13" s="2" customFormat="1" ht="12.75" customHeight="1">
      <c r="A1526" s="65"/>
      <c r="B1526" s="76"/>
      <c r="C1526" s="77" t="s">
        <v>518</v>
      </c>
      <c r="D1526" s="78" t="s">
        <v>519</v>
      </c>
      <c r="E1526" s="261">
        <f t="shared" si="342"/>
        <v>0</v>
      </c>
      <c r="F1526" s="232"/>
      <c r="G1526" s="232"/>
      <c r="H1526" s="232"/>
      <c r="I1526" s="232"/>
      <c r="J1526" s="244"/>
      <c r="K1526" s="73"/>
      <c r="L1526" s="74"/>
      <c r="M1526" s="74"/>
    </row>
    <row r="1527" spans="1:13" s="2" customFormat="1" ht="12.75" customHeight="1">
      <c r="A1527" s="65"/>
      <c r="B1527" s="76" t="s">
        <v>520</v>
      </c>
      <c r="C1527" s="77"/>
      <c r="D1527" s="78" t="s">
        <v>521</v>
      </c>
      <c r="E1527" s="261">
        <f t="shared" si="342"/>
        <v>9608</v>
      </c>
      <c r="F1527" s="232"/>
      <c r="G1527" s="232">
        <v>9608</v>
      </c>
      <c r="H1527" s="232"/>
      <c r="I1527" s="232"/>
      <c r="J1527" s="244"/>
      <c r="K1527" s="73"/>
      <c r="L1527" s="74"/>
      <c r="M1527" s="74"/>
    </row>
    <row r="1528" spans="1:13" s="2" customFormat="1" ht="12.75" customHeight="1">
      <c r="A1528" s="65"/>
      <c r="B1528" s="76"/>
      <c r="C1528" s="77"/>
      <c r="D1528" s="78"/>
      <c r="E1528" s="261">
        <f t="shared" si="342"/>
        <v>0</v>
      </c>
      <c r="F1528" s="232"/>
      <c r="G1528" s="232"/>
      <c r="H1528" s="232"/>
      <c r="I1528" s="232"/>
      <c r="J1528" s="244"/>
      <c r="K1528" s="73"/>
      <c r="L1528" s="74"/>
      <c r="M1528" s="74"/>
    </row>
    <row r="1529" spans="1:13" s="2" customFormat="1" ht="12" hidden="1" customHeight="1">
      <c r="A1529" s="65"/>
      <c r="B1529" s="69" t="s">
        <v>522</v>
      </c>
      <c r="C1529" s="77"/>
      <c r="D1529" s="78" t="s">
        <v>523</v>
      </c>
      <c r="E1529" s="261">
        <f t="shared" si="342"/>
        <v>0</v>
      </c>
      <c r="F1529" s="232">
        <f t="shared" ref="F1529:M1530" si="355">F1530</f>
        <v>0</v>
      </c>
      <c r="G1529" s="232">
        <f t="shared" si="355"/>
        <v>0</v>
      </c>
      <c r="H1529" s="232">
        <f t="shared" si="355"/>
        <v>0</v>
      </c>
      <c r="I1529" s="232">
        <f t="shared" si="355"/>
        <v>0</v>
      </c>
      <c r="J1529" s="243">
        <f t="shared" si="355"/>
        <v>0</v>
      </c>
      <c r="K1529" s="161">
        <f t="shared" si="355"/>
        <v>0</v>
      </c>
      <c r="L1529" s="161">
        <f t="shared" si="355"/>
        <v>0</v>
      </c>
      <c r="M1529" s="161">
        <f t="shared" si="355"/>
        <v>0</v>
      </c>
    </row>
    <row r="1530" spans="1:13" s="2" customFormat="1" ht="12.75" hidden="1" customHeight="1">
      <c r="A1530" s="65"/>
      <c r="B1530" s="123" t="s">
        <v>524</v>
      </c>
      <c r="C1530" s="124"/>
      <c r="D1530" s="78" t="s">
        <v>525</v>
      </c>
      <c r="E1530" s="261">
        <f t="shared" si="342"/>
        <v>0</v>
      </c>
      <c r="F1530" s="232">
        <f t="shared" si="355"/>
        <v>0</v>
      </c>
      <c r="G1530" s="232">
        <f t="shared" si="355"/>
        <v>0</v>
      </c>
      <c r="H1530" s="232">
        <f t="shared" si="355"/>
        <v>0</v>
      </c>
      <c r="I1530" s="232">
        <f t="shared" si="355"/>
        <v>0</v>
      </c>
      <c r="J1530" s="243">
        <f t="shared" si="355"/>
        <v>0</v>
      </c>
      <c r="K1530" s="161">
        <f t="shared" si="355"/>
        <v>0</v>
      </c>
      <c r="L1530" s="161">
        <f t="shared" si="355"/>
        <v>0</v>
      </c>
      <c r="M1530" s="161">
        <f t="shared" si="355"/>
        <v>0</v>
      </c>
    </row>
    <row r="1531" spans="1:13" s="2" customFormat="1" ht="12.75" hidden="1" customHeight="1">
      <c r="A1531" s="65"/>
      <c r="B1531" s="76"/>
      <c r="C1531" s="77" t="s">
        <v>526</v>
      </c>
      <c r="D1531" s="78" t="s">
        <v>527</v>
      </c>
      <c r="E1531" s="261">
        <f t="shared" si="342"/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hidden="1" customHeight="1">
      <c r="A1532" s="65"/>
      <c r="B1532" s="76"/>
      <c r="C1532" s="77"/>
      <c r="D1532" s="78"/>
      <c r="E1532" s="261">
        <f t="shared" si="342"/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12.75" hidden="1" customHeight="1">
      <c r="A1533" s="65"/>
      <c r="B1533" s="69" t="s">
        <v>528</v>
      </c>
      <c r="C1533" s="77"/>
      <c r="D1533" s="78" t="s">
        <v>435</v>
      </c>
      <c r="E1533" s="261">
        <f t="shared" si="342"/>
        <v>0</v>
      </c>
      <c r="F1533" s="232">
        <f t="shared" ref="F1533:M1533" si="356">F1534</f>
        <v>0</v>
      </c>
      <c r="G1533" s="232">
        <f t="shared" si="356"/>
        <v>0</v>
      </c>
      <c r="H1533" s="232">
        <f t="shared" si="356"/>
        <v>0</v>
      </c>
      <c r="I1533" s="232">
        <f t="shared" si="356"/>
        <v>0</v>
      </c>
      <c r="J1533" s="243">
        <f t="shared" si="356"/>
        <v>0</v>
      </c>
      <c r="K1533" s="161">
        <f t="shared" si="356"/>
        <v>0</v>
      </c>
      <c r="L1533" s="161">
        <f t="shared" si="356"/>
        <v>0</v>
      </c>
      <c r="M1533" s="161">
        <f t="shared" si="356"/>
        <v>0</v>
      </c>
    </row>
    <row r="1534" spans="1:13" s="2" customFormat="1" ht="12.75" hidden="1" customHeight="1">
      <c r="A1534" s="65"/>
      <c r="B1534" s="76" t="s">
        <v>436</v>
      </c>
      <c r="C1534" s="77"/>
      <c r="D1534" s="78" t="s">
        <v>437</v>
      </c>
      <c r="E1534" s="261">
        <f t="shared" si="342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s="2" customFormat="1" ht="27.75" customHeight="1">
      <c r="A1535" s="125" t="s">
        <v>529</v>
      </c>
      <c r="B1535" s="125"/>
      <c r="C1535" s="125"/>
      <c r="D1535" s="140"/>
      <c r="E1535" s="261">
        <f>E1536++E1540</f>
        <v>76386.25</v>
      </c>
      <c r="F1535" s="261">
        <f t="shared" ref="F1535:J1535" si="357">F1536++F1540</f>
        <v>52.15</v>
      </c>
      <c r="G1535" s="261">
        <f t="shared" si="357"/>
        <v>41839</v>
      </c>
      <c r="H1535" s="261">
        <f t="shared" si="357"/>
        <v>3912</v>
      </c>
      <c r="I1535" s="261">
        <f t="shared" si="357"/>
        <v>17781</v>
      </c>
      <c r="J1535" s="261">
        <f t="shared" si="357"/>
        <v>12854.25</v>
      </c>
      <c r="K1535" s="73"/>
      <c r="L1535" s="74"/>
      <c r="M1535" s="74"/>
    </row>
    <row r="1536" spans="1:13" s="2" customFormat="1" ht="25.5" customHeight="1">
      <c r="A1536" s="125"/>
      <c r="B1536" s="612" t="s">
        <v>743</v>
      </c>
      <c r="C1536" s="613"/>
      <c r="D1536" s="140" t="s">
        <v>614</v>
      </c>
      <c r="E1536" s="261">
        <f>G1536+H1536+I1536+J1536</f>
        <v>76386.25</v>
      </c>
      <c r="F1536" s="232">
        <f>F1537+F1538</f>
        <v>52.15</v>
      </c>
      <c r="G1536" s="232">
        <f t="shared" ref="G1536:M1536" si="358">G1537+G1538</f>
        <v>41839</v>
      </c>
      <c r="H1536" s="232">
        <f t="shared" si="358"/>
        <v>3912</v>
      </c>
      <c r="I1536" s="232">
        <f t="shared" si="358"/>
        <v>17781</v>
      </c>
      <c r="J1536" s="232">
        <f t="shared" si="358"/>
        <v>12854.25</v>
      </c>
      <c r="K1536" s="232">
        <f t="shared" si="358"/>
        <v>0</v>
      </c>
      <c r="L1536" s="232">
        <f t="shared" si="358"/>
        <v>0</v>
      </c>
      <c r="M1536" s="232">
        <f t="shared" si="358"/>
        <v>0</v>
      </c>
    </row>
    <row r="1537" spans="1:13" s="2" customFormat="1" ht="12.75" customHeight="1">
      <c r="A1537" s="125"/>
      <c r="B1537" s="125"/>
      <c r="C1537" s="46" t="s">
        <v>615</v>
      </c>
      <c r="D1537" s="154" t="s">
        <v>616</v>
      </c>
      <c r="E1537" s="261">
        <f>G1537+H1537+I1537+J1537</f>
        <v>76386.25</v>
      </c>
      <c r="F1537" s="232">
        <v>52.15</v>
      </c>
      <c r="G1537" s="232">
        <v>41839</v>
      </c>
      <c r="H1537" s="232">
        <f>2940+972</f>
        <v>3912</v>
      </c>
      <c r="I1537" s="232">
        <f>3335+113+21103-6894+124</f>
        <v>17781</v>
      </c>
      <c r="J1537" s="244">
        <f>8082+53+88.25+4631</f>
        <v>12854.25</v>
      </c>
      <c r="K1537" s="73"/>
      <c r="L1537" s="74"/>
      <c r="M1537" s="74"/>
    </row>
    <row r="1538" spans="1:13" s="2" customFormat="1" ht="12.75" customHeight="1">
      <c r="A1538" s="125"/>
      <c r="B1538" s="155"/>
      <c r="C1538" s="46" t="s">
        <v>678</v>
      </c>
      <c r="D1538" s="140" t="s">
        <v>618</v>
      </c>
      <c r="E1538" s="261">
        <f>G1538+H1538+I1538+J1538</f>
        <v>0</v>
      </c>
      <c r="F1538" s="232"/>
      <c r="G1538" s="232"/>
      <c r="H1538" s="232"/>
      <c r="I1538" s="232"/>
      <c r="J1538" s="244"/>
      <c r="K1538" s="73"/>
      <c r="L1538" s="74"/>
      <c r="M1538" s="74"/>
    </row>
    <row r="1539" spans="1:13" s="2" customFormat="1" ht="12.75" customHeight="1">
      <c r="A1539" s="125"/>
      <c r="B1539" s="633" t="s">
        <v>619</v>
      </c>
      <c r="C1539" s="634"/>
      <c r="D1539" s="140" t="s">
        <v>620</v>
      </c>
      <c r="E1539" s="261">
        <f t="shared" ref="E1539:E1541" si="359">G1539+H1539+I1539+J1539</f>
        <v>0</v>
      </c>
      <c r="F1539" s="232"/>
      <c r="G1539" s="232"/>
      <c r="H1539" s="232"/>
      <c r="I1539" s="232"/>
      <c r="J1539" s="244"/>
      <c r="K1539" s="73"/>
      <c r="L1539" s="74"/>
      <c r="M1539" s="74"/>
    </row>
    <row r="1540" spans="1:13" s="2" customFormat="1" ht="26.25" customHeight="1">
      <c r="A1540" s="128"/>
      <c r="B1540" s="612" t="s">
        <v>621</v>
      </c>
      <c r="C1540" s="613"/>
      <c r="D1540" s="140" t="s">
        <v>622</v>
      </c>
      <c r="E1540" s="261">
        <f t="shared" si="359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12.75" customHeight="1">
      <c r="A1541" s="128"/>
      <c r="B1541" s="135"/>
      <c r="C1541" s="46" t="s">
        <v>623</v>
      </c>
      <c r="D1541" s="154" t="s">
        <v>624</v>
      </c>
      <c r="E1541" s="261">
        <f t="shared" si="359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ht="31.5" customHeight="1">
      <c r="A1542" s="589" t="s">
        <v>744</v>
      </c>
      <c r="B1542" s="590"/>
      <c r="C1542" s="591"/>
      <c r="D1542" s="145" t="s">
        <v>626</v>
      </c>
      <c r="E1542" s="156">
        <f>G1542+H1542+I1542+J1542</f>
        <v>69436.87</v>
      </c>
      <c r="F1542" s="156"/>
      <c r="G1542" s="156">
        <f>G1607</f>
        <v>63374</v>
      </c>
      <c r="H1542" s="156">
        <f t="shared" ref="H1542:J1542" si="360">H1607</f>
        <v>31</v>
      </c>
      <c r="I1542" s="156">
        <f t="shared" si="360"/>
        <v>1343</v>
      </c>
      <c r="J1542" s="156">
        <f t="shared" si="360"/>
        <v>4688.87</v>
      </c>
      <c r="K1542" s="156">
        <f t="shared" ref="K1542:M1542" si="361">K1543</f>
        <v>180</v>
      </c>
      <c r="L1542" s="156">
        <f t="shared" si="361"/>
        <v>180</v>
      </c>
      <c r="M1542" s="156">
        <f t="shared" si="361"/>
        <v>180</v>
      </c>
    </row>
    <row r="1543" spans="1:13" s="12" customFormat="1" ht="18.75" customHeight="1">
      <c r="A1543" s="596" t="s">
        <v>312</v>
      </c>
      <c r="B1543" s="597"/>
      <c r="C1543" s="597"/>
      <c r="D1543" s="64"/>
      <c r="E1543" s="262">
        <f t="shared" ref="E1543:M1543" si="362">E1544+E1590</f>
        <v>69436.87000000001</v>
      </c>
      <c r="F1543" s="262">
        <f t="shared" si="362"/>
        <v>0</v>
      </c>
      <c r="G1543" s="262">
        <f t="shared" si="362"/>
        <v>63374.000000000007</v>
      </c>
      <c r="H1543" s="262">
        <f t="shared" si="362"/>
        <v>31</v>
      </c>
      <c r="I1543" s="262">
        <f t="shared" si="362"/>
        <v>1343</v>
      </c>
      <c r="J1543" s="262">
        <f t="shared" si="362"/>
        <v>4688.87</v>
      </c>
      <c r="K1543" s="262">
        <f t="shared" si="362"/>
        <v>180</v>
      </c>
      <c r="L1543" s="262">
        <f t="shared" si="362"/>
        <v>180</v>
      </c>
      <c r="M1543" s="262">
        <f t="shared" si="362"/>
        <v>180</v>
      </c>
    </row>
    <row r="1544" spans="1:13" s="12" customFormat="1">
      <c r="A1544" s="356"/>
      <c r="B1544" s="610" t="s">
        <v>438</v>
      </c>
      <c r="C1544" s="611"/>
      <c r="D1544" s="64"/>
      <c r="E1544" s="262">
        <f t="shared" ref="E1544:M1544" si="363">E1569+E1586</f>
        <v>0</v>
      </c>
      <c r="F1544" s="262">
        <f t="shared" si="363"/>
        <v>0</v>
      </c>
      <c r="G1544" s="262">
        <f t="shared" si="363"/>
        <v>0</v>
      </c>
      <c r="H1544" s="262">
        <f t="shared" si="363"/>
        <v>0</v>
      </c>
      <c r="I1544" s="262">
        <f t="shared" si="363"/>
        <v>0</v>
      </c>
      <c r="J1544" s="262">
        <f t="shared" si="363"/>
        <v>0</v>
      </c>
      <c r="K1544" s="262">
        <f t="shared" si="363"/>
        <v>0</v>
      </c>
      <c r="L1544" s="262">
        <f t="shared" si="363"/>
        <v>0</v>
      </c>
      <c r="M1544" s="262">
        <f t="shared" si="363"/>
        <v>0</v>
      </c>
    </row>
    <row r="1545" spans="1:13" s="2" customFormat="1" ht="12.75" customHeight="1">
      <c r="A1545" s="65"/>
      <c r="B1545" s="101" t="s">
        <v>439</v>
      </c>
      <c r="C1545" s="94"/>
      <c r="D1545" s="68" t="s">
        <v>440</v>
      </c>
      <c r="E1545" s="261">
        <f t="shared" ref="E1545:E1580" si="364">G1545+H1545+I1545+J1545</f>
        <v>0</v>
      </c>
      <c r="F1545" s="232">
        <f t="shared" ref="F1545:M1545" si="365">F1546</f>
        <v>0</v>
      </c>
      <c r="G1545" s="232">
        <f t="shared" si="365"/>
        <v>0</v>
      </c>
      <c r="H1545" s="232">
        <f t="shared" si="365"/>
        <v>0</v>
      </c>
      <c r="I1545" s="232">
        <f t="shared" si="365"/>
        <v>0</v>
      </c>
      <c r="J1545" s="243">
        <f t="shared" si="365"/>
        <v>0</v>
      </c>
      <c r="K1545" s="161">
        <f t="shared" si="365"/>
        <v>0</v>
      </c>
      <c r="L1545" s="161">
        <f t="shared" si="365"/>
        <v>0</v>
      </c>
      <c r="M1545" s="161">
        <f t="shared" si="365"/>
        <v>0</v>
      </c>
    </row>
    <row r="1546" spans="1:13" s="2" customFormat="1" ht="12.75" hidden="1" customHeight="1">
      <c r="A1546" s="65"/>
      <c r="B1546" s="76" t="s">
        <v>441</v>
      </c>
      <c r="C1546" s="80"/>
      <c r="D1546" s="78" t="s">
        <v>442</v>
      </c>
      <c r="E1546" s="261">
        <f t="shared" si="364"/>
        <v>0</v>
      </c>
      <c r="F1546" s="232">
        <f>F1547+F1548+F1549+F1550+F1551+F1552+F1553+F1554</f>
        <v>0</v>
      </c>
      <c r="G1546" s="232">
        <f>G1547+G1548+G1549+G1550+G1551+G1552+G1553+G1554</f>
        <v>0</v>
      </c>
      <c r="H1546" s="232">
        <f>H1547+H1548+H1549+H1550+H1551+H1552+H1553+H1554</f>
        <v>0</v>
      </c>
      <c r="I1546" s="232">
        <f>I1547+I1548+I1549+I1550+I1551+I1552+I1553+I1554</f>
        <v>0</v>
      </c>
      <c r="J1546" s="243">
        <f>J1547+J1548+J1549+J1550+J1551+J1552+J1553+J1554</f>
        <v>0</v>
      </c>
      <c r="K1546" s="161"/>
      <c r="L1546" s="74"/>
      <c r="M1546" s="74"/>
    </row>
    <row r="1547" spans="1:13" s="2" customFormat="1" ht="12.75" hidden="1" customHeight="1">
      <c r="A1547" s="65"/>
      <c r="B1547" s="94"/>
      <c r="C1547" s="102" t="s">
        <v>443</v>
      </c>
      <c r="D1547" s="68" t="s">
        <v>444</v>
      </c>
      <c r="E1547" s="261">
        <f t="shared" si="364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29.25" hidden="1" customHeight="1">
      <c r="A1548" s="65"/>
      <c r="B1548" s="94"/>
      <c r="C1548" s="103" t="s">
        <v>445</v>
      </c>
      <c r="D1548" s="104" t="s">
        <v>446</v>
      </c>
      <c r="E1548" s="261">
        <f t="shared" si="364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29.25" hidden="1" customHeight="1">
      <c r="A1549" s="65"/>
      <c r="B1549" s="94"/>
      <c r="C1549" s="103" t="s">
        <v>447</v>
      </c>
      <c r="D1549" s="104" t="s">
        <v>448</v>
      </c>
      <c r="E1549" s="261">
        <f t="shared" si="364"/>
        <v>0</v>
      </c>
      <c r="F1549" s="232"/>
      <c r="G1549" s="232"/>
      <c r="H1549" s="232"/>
      <c r="I1549" s="232"/>
      <c r="J1549" s="244"/>
      <c r="K1549" s="73"/>
      <c r="L1549" s="74"/>
      <c r="M1549" s="74"/>
    </row>
    <row r="1550" spans="1:13" s="2" customFormat="1" ht="28.5" hidden="1" customHeight="1">
      <c r="A1550" s="65"/>
      <c r="B1550" s="94"/>
      <c r="C1550" s="102" t="s">
        <v>449</v>
      </c>
      <c r="D1550" s="68" t="s">
        <v>450</v>
      </c>
      <c r="E1550" s="261">
        <f t="shared" si="364"/>
        <v>0</v>
      </c>
      <c r="F1550" s="232"/>
      <c r="G1550" s="232"/>
      <c r="H1550" s="232"/>
      <c r="I1550" s="232"/>
      <c r="J1550" s="244"/>
      <c r="K1550" s="73"/>
      <c r="L1550" s="74"/>
      <c r="M1550" s="74"/>
    </row>
    <row r="1551" spans="1:13" s="2" customFormat="1" ht="44.25" hidden="1" customHeight="1">
      <c r="A1551" s="65"/>
      <c r="B1551" s="90"/>
      <c r="C1551" s="105" t="s">
        <v>451</v>
      </c>
      <c r="D1551" s="93" t="s">
        <v>452</v>
      </c>
      <c r="E1551" s="261">
        <f t="shared" si="364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29.25" hidden="1" customHeight="1">
      <c r="A1552" s="65"/>
      <c r="B1552" s="106"/>
      <c r="C1552" s="107" t="s">
        <v>453</v>
      </c>
      <c r="D1552" s="108" t="s">
        <v>454</v>
      </c>
      <c r="E1552" s="261">
        <f t="shared" si="364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29.25" hidden="1" customHeight="1">
      <c r="A1553" s="65"/>
      <c r="B1553" s="109"/>
      <c r="C1553" s="110" t="s">
        <v>455</v>
      </c>
      <c r="D1553" s="111" t="s">
        <v>456</v>
      </c>
      <c r="E1553" s="261">
        <f t="shared" si="364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8.75" hidden="1" customHeight="1">
      <c r="A1554" s="65"/>
      <c r="B1554" s="112"/>
      <c r="C1554" s="113" t="s">
        <v>457</v>
      </c>
      <c r="D1554" s="114" t="s">
        <v>458</v>
      </c>
      <c r="E1554" s="261">
        <f t="shared" si="364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115"/>
      <c r="C1555" s="116"/>
      <c r="D1555" s="117"/>
      <c r="E1555" s="261">
        <f t="shared" si="364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5.75" hidden="1" customHeight="1">
      <c r="A1556" s="65"/>
      <c r="B1556" s="69" t="s">
        <v>459</v>
      </c>
      <c r="C1556" s="76"/>
      <c r="D1556" s="78" t="s">
        <v>460</v>
      </c>
      <c r="E1556" s="261">
        <f t="shared" si="364"/>
        <v>0</v>
      </c>
      <c r="F1556" s="232">
        <f t="shared" ref="F1556:M1556" si="366">F1557</f>
        <v>0</v>
      </c>
      <c r="G1556" s="232">
        <f t="shared" si="366"/>
        <v>0</v>
      </c>
      <c r="H1556" s="232">
        <f t="shared" si="366"/>
        <v>0</v>
      </c>
      <c r="I1556" s="232">
        <f t="shared" si="366"/>
        <v>0</v>
      </c>
      <c r="J1556" s="243">
        <f t="shared" si="366"/>
        <v>0</v>
      </c>
      <c r="K1556" s="161">
        <f t="shared" si="366"/>
        <v>0</v>
      </c>
      <c r="L1556" s="161">
        <f t="shared" si="366"/>
        <v>0</v>
      </c>
      <c r="M1556" s="161">
        <f t="shared" si="366"/>
        <v>0</v>
      </c>
    </row>
    <row r="1557" spans="1:13" s="2" customFormat="1" ht="12.75" hidden="1" customHeight="1">
      <c r="A1557" s="65"/>
      <c r="B1557" s="80" t="s">
        <v>461</v>
      </c>
      <c r="C1557" s="80"/>
      <c r="D1557" s="72" t="s">
        <v>380</v>
      </c>
      <c r="E1557" s="261">
        <f t="shared" si="364"/>
        <v>0</v>
      </c>
      <c r="F1557" s="232">
        <f>F1561+F1562+F1563+F1564+F1565+F1566+F1567</f>
        <v>0</v>
      </c>
      <c r="G1557" s="232">
        <f>G1561+G1562+G1563+G1564+G1565+G1566+G1567</f>
        <v>0</v>
      </c>
      <c r="H1557" s="232">
        <f>H1561+H1562+H1563+H1564+H1565+H1566+H1567</f>
        <v>0</v>
      </c>
      <c r="I1557" s="232">
        <f>I1561+I1562+I1563+I1564+I1565+I1566+I1567</f>
        <v>0</v>
      </c>
      <c r="J1557" s="243">
        <f>J1561+J1562+J1563+J1564+J1565+J1566+J1567</f>
        <v>0</v>
      </c>
      <c r="K1557" s="161"/>
      <c r="L1557" s="74"/>
      <c r="M1557" s="74"/>
    </row>
    <row r="1558" spans="1:13" s="2" customFormat="1" ht="12.75" hidden="1" customHeight="1">
      <c r="A1558" s="65"/>
      <c r="B1558" s="118"/>
      <c r="C1558" s="119" t="s">
        <v>462</v>
      </c>
      <c r="D1558" s="120" t="s">
        <v>463</v>
      </c>
      <c r="E1558" s="261">
        <f t="shared" si="364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118"/>
      <c r="C1559" s="119" t="s">
        <v>464</v>
      </c>
      <c r="D1559" s="120" t="s">
        <v>465</v>
      </c>
      <c r="E1559" s="261">
        <f t="shared" si="364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118"/>
      <c r="C1560" s="119" t="s">
        <v>466</v>
      </c>
      <c r="D1560" s="120" t="s">
        <v>467</v>
      </c>
      <c r="E1560" s="261">
        <f t="shared" si="364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7"/>
      <c r="C1561" s="80" t="s">
        <v>468</v>
      </c>
      <c r="D1561" s="72" t="s">
        <v>469</v>
      </c>
      <c r="E1561" s="261">
        <f t="shared" si="364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12.75" hidden="1" customHeight="1">
      <c r="A1562" s="65"/>
      <c r="B1562" s="77"/>
      <c r="C1562" s="80" t="s">
        <v>470</v>
      </c>
      <c r="D1562" s="72" t="s">
        <v>471</v>
      </c>
      <c r="E1562" s="261">
        <f t="shared" si="364"/>
        <v>0</v>
      </c>
      <c r="F1562" s="232"/>
      <c r="G1562" s="232"/>
      <c r="H1562" s="232"/>
      <c r="I1562" s="232"/>
      <c r="J1562" s="244"/>
      <c r="K1562" s="73"/>
      <c r="L1562" s="74"/>
      <c r="M1562" s="74"/>
    </row>
    <row r="1563" spans="1:13" s="2" customFormat="1" ht="12.75" hidden="1" customHeight="1">
      <c r="A1563" s="65"/>
      <c r="B1563" s="77"/>
      <c r="C1563" s="80" t="s">
        <v>472</v>
      </c>
      <c r="D1563" s="72" t="s">
        <v>473</v>
      </c>
      <c r="E1563" s="261">
        <f t="shared" si="364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7"/>
      <c r="C1564" s="80" t="s">
        <v>474</v>
      </c>
      <c r="D1564" s="72" t="s">
        <v>475</v>
      </c>
      <c r="E1564" s="261">
        <f t="shared" si="364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7"/>
      <c r="C1565" s="80"/>
      <c r="D1565" s="72"/>
      <c r="E1565" s="261">
        <f t="shared" si="364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7"/>
      <c r="C1566" s="80" t="s">
        <v>476</v>
      </c>
      <c r="D1566" s="72" t="s">
        <v>477</v>
      </c>
      <c r="E1566" s="261">
        <f t="shared" si="364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7"/>
      <c r="C1567" s="80" t="s">
        <v>478</v>
      </c>
      <c r="D1567" s="72" t="s">
        <v>479</v>
      </c>
      <c r="E1567" s="261">
        <f t="shared" si="364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76"/>
      <c r="C1568" s="69"/>
      <c r="D1568" s="72"/>
      <c r="E1568" s="261">
        <f t="shared" si="364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58.5" hidden="1" customHeight="1">
      <c r="A1569" s="65"/>
      <c r="B1569" s="686" t="s">
        <v>480</v>
      </c>
      <c r="C1569" s="687"/>
      <c r="D1569" s="202" t="s">
        <v>314</v>
      </c>
      <c r="E1569" s="261">
        <f t="shared" ref="E1569:M1569" si="367">E1581+E1584</f>
        <v>0</v>
      </c>
      <c r="F1569" s="261">
        <f t="shared" si="367"/>
        <v>0</v>
      </c>
      <c r="G1569" s="261">
        <f t="shared" si="367"/>
        <v>0</v>
      </c>
      <c r="H1569" s="261">
        <f t="shared" si="367"/>
        <v>0</v>
      </c>
      <c r="I1569" s="261">
        <f t="shared" si="367"/>
        <v>0</v>
      </c>
      <c r="J1569" s="261">
        <f t="shared" si="367"/>
        <v>0</v>
      </c>
      <c r="K1569" s="261">
        <f t="shared" si="367"/>
        <v>0</v>
      </c>
      <c r="L1569" s="261">
        <f t="shared" si="367"/>
        <v>0</v>
      </c>
      <c r="M1569" s="261">
        <f t="shared" si="367"/>
        <v>0</v>
      </c>
    </row>
    <row r="1570" spans="1:13" s="2" customFormat="1" ht="12.75" hidden="1" customHeight="1">
      <c r="A1570" s="65"/>
      <c r="B1570" s="76" t="s">
        <v>481</v>
      </c>
      <c r="C1570" s="69"/>
      <c r="D1570" s="72" t="s">
        <v>482</v>
      </c>
      <c r="E1570" s="261">
        <f t="shared" si="364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483</v>
      </c>
      <c r="C1571" s="80"/>
      <c r="D1571" s="72" t="s">
        <v>484</v>
      </c>
      <c r="E1571" s="261">
        <f t="shared" si="364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6" t="s">
        <v>485</v>
      </c>
      <c r="C1572" s="69"/>
      <c r="D1572" s="72" t="s">
        <v>486</v>
      </c>
      <c r="E1572" s="261">
        <f t="shared" si="364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76" t="s">
        <v>487</v>
      </c>
      <c r="C1573" s="71"/>
      <c r="D1573" s="72" t="s">
        <v>488</v>
      </c>
      <c r="E1573" s="261">
        <f t="shared" si="364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12.75" hidden="1" customHeight="1">
      <c r="A1574" s="65"/>
      <c r="B1574" s="75" t="s">
        <v>489</v>
      </c>
      <c r="C1574" s="357"/>
      <c r="D1574" s="72" t="s">
        <v>490</v>
      </c>
      <c r="E1574" s="261">
        <f t="shared" si="364"/>
        <v>0</v>
      </c>
      <c r="F1574" s="232"/>
      <c r="G1574" s="232"/>
      <c r="H1574" s="232"/>
      <c r="I1574" s="232"/>
      <c r="J1574" s="244"/>
      <c r="K1574" s="73"/>
      <c r="L1574" s="74"/>
      <c r="M1574" s="74"/>
    </row>
    <row r="1575" spans="1:13" s="2" customFormat="1" ht="12.75" hidden="1" customHeight="1">
      <c r="A1575" s="65"/>
      <c r="B1575" s="121" t="s">
        <v>491</v>
      </c>
      <c r="C1575" s="80"/>
      <c r="D1575" s="78" t="s">
        <v>492</v>
      </c>
      <c r="E1575" s="261">
        <f t="shared" si="364"/>
        <v>0</v>
      </c>
      <c r="F1575" s="232"/>
      <c r="G1575" s="232"/>
      <c r="H1575" s="232"/>
      <c r="I1575" s="232"/>
      <c r="J1575" s="244"/>
      <c r="K1575" s="73"/>
      <c r="L1575" s="74"/>
      <c r="M1575" s="74"/>
    </row>
    <row r="1576" spans="1:13" s="2" customFormat="1" ht="12.75" hidden="1" customHeight="1">
      <c r="A1576" s="65"/>
      <c r="B1576" s="75" t="s">
        <v>493</v>
      </c>
      <c r="C1576" s="69"/>
      <c r="D1576" s="72" t="s">
        <v>494</v>
      </c>
      <c r="E1576" s="261">
        <f t="shared" si="364"/>
        <v>0</v>
      </c>
      <c r="F1576" s="232"/>
      <c r="G1576" s="232"/>
      <c r="H1576" s="232"/>
      <c r="I1576" s="232"/>
      <c r="J1576" s="244"/>
      <c r="K1576" s="73"/>
      <c r="L1576" s="74"/>
      <c r="M1576" s="74"/>
    </row>
    <row r="1577" spans="1:13" s="2" customFormat="1" ht="12.75" hidden="1" customHeight="1">
      <c r="A1577" s="65"/>
      <c r="B1577" s="75" t="s">
        <v>495</v>
      </c>
      <c r="C1577" s="69"/>
      <c r="D1577" s="72" t="s">
        <v>496</v>
      </c>
      <c r="E1577" s="261">
        <f t="shared" si="364"/>
        <v>0</v>
      </c>
      <c r="F1577" s="232"/>
      <c r="G1577" s="232"/>
      <c r="H1577" s="232"/>
      <c r="I1577" s="232"/>
      <c r="J1577" s="244"/>
      <c r="K1577" s="73"/>
      <c r="L1577" s="74"/>
      <c r="M1577" s="74"/>
    </row>
    <row r="1578" spans="1:13" s="2" customFormat="1" ht="12.75" hidden="1" customHeight="1">
      <c r="A1578" s="65"/>
      <c r="B1578" s="76" t="s">
        <v>497</v>
      </c>
      <c r="C1578" s="77"/>
      <c r="D1578" s="78" t="s">
        <v>498</v>
      </c>
      <c r="E1578" s="261">
        <f t="shared" si="364"/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12.75" hidden="1" customHeight="1">
      <c r="A1579" s="65"/>
      <c r="B1579" s="75" t="s">
        <v>499</v>
      </c>
      <c r="C1579" s="69"/>
      <c r="D1579" s="72" t="s">
        <v>500</v>
      </c>
      <c r="E1579" s="261">
        <f t="shared" si="364"/>
        <v>0</v>
      </c>
      <c r="F1579" s="232"/>
      <c r="G1579" s="232"/>
      <c r="H1579" s="232"/>
      <c r="I1579" s="232"/>
      <c r="J1579" s="244"/>
      <c r="K1579" s="73"/>
      <c r="L1579" s="74"/>
      <c r="M1579" s="74"/>
    </row>
    <row r="1580" spans="1:13" s="2" customFormat="1" ht="12.75" hidden="1" customHeight="1">
      <c r="A1580" s="65"/>
      <c r="B1580" s="122" t="s">
        <v>501</v>
      </c>
      <c r="C1580" s="77"/>
      <c r="D1580" s="78" t="s">
        <v>502</v>
      </c>
      <c r="E1580" s="261">
        <f t="shared" si="364"/>
        <v>0</v>
      </c>
      <c r="F1580" s="232"/>
      <c r="G1580" s="232"/>
      <c r="H1580" s="232"/>
      <c r="I1580" s="232"/>
      <c r="J1580" s="244"/>
      <c r="K1580" s="73"/>
      <c r="L1580" s="74"/>
      <c r="M1580" s="74"/>
    </row>
    <row r="1581" spans="1:13" s="2" customFormat="1" ht="24.75" hidden="1" customHeight="1">
      <c r="A1581" s="65"/>
      <c r="B1581" s="75"/>
      <c r="C1581" s="69" t="s">
        <v>497</v>
      </c>
      <c r="D1581" s="153" t="s">
        <v>498</v>
      </c>
      <c r="E1581" s="261">
        <f t="shared" ref="E1581:M1581" si="368">E1582+E1583</f>
        <v>0</v>
      </c>
      <c r="F1581" s="261">
        <f t="shared" si="368"/>
        <v>0</v>
      </c>
      <c r="G1581" s="261">
        <f t="shared" si="368"/>
        <v>0</v>
      </c>
      <c r="H1581" s="261">
        <f t="shared" si="368"/>
        <v>0</v>
      </c>
      <c r="I1581" s="261">
        <f t="shared" si="368"/>
        <v>0</v>
      </c>
      <c r="J1581" s="261">
        <f t="shared" si="368"/>
        <v>0</v>
      </c>
      <c r="K1581" s="261">
        <f t="shared" si="368"/>
        <v>0</v>
      </c>
      <c r="L1581" s="261">
        <f t="shared" si="368"/>
        <v>0</v>
      </c>
      <c r="M1581" s="261">
        <f t="shared" si="368"/>
        <v>0</v>
      </c>
    </row>
    <row r="1582" spans="1:13" s="2" customFormat="1" ht="15" hidden="1" customHeight="1">
      <c r="A1582" s="65"/>
      <c r="B1582" s="75"/>
      <c r="C1582" s="69" t="s">
        <v>604</v>
      </c>
      <c r="D1582" s="153" t="s">
        <v>629</v>
      </c>
      <c r="E1582" s="261">
        <f>G1582+H1582+I1582+J1582</f>
        <v>0</v>
      </c>
      <c r="F1582" s="261"/>
      <c r="G1582" s="247"/>
      <c r="H1582" s="247"/>
      <c r="I1582" s="247"/>
      <c r="J1582" s="263"/>
      <c r="K1582" s="73"/>
      <c r="L1582" s="74"/>
      <c r="M1582" s="74">
        <v>0</v>
      </c>
    </row>
    <row r="1583" spans="1:13" s="2" customFormat="1" ht="13.5" hidden="1" customHeight="1">
      <c r="A1583" s="65"/>
      <c r="B1583" s="75"/>
      <c r="C1583" s="69" t="s">
        <v>607</v>
      </c>
      <c r="D1583" s="153" t="s">
        <v>630</v>
      </c>
      <c r="E1583" s="261">
        <f>G1583+H1583+I1583+J1583</f>
        <v>0</v>
      </c>
      <c r="F1583" s="232"/>
      <c r="G1583" s="232"/>
      <c r="H1583" s="232"/>
      <c r="I1583" s="232"/>
      <c r="J1583" s="244"/>
      <c r="K1583" s="73"/>
      <c r="L1583" s="74"/>
      <c r="M1583" s="74">
        <v>0</v>
      </c>
    </row>
    <row r="1584" spans="1:13" s="2" customFormat="1" ht="13.5" hidden="1" customHeight="1">
      <c r="A1584" s="65"/>
      <c r="B1584" s="75"/>
      <c r="C1584" s="69" t="s">
        <v>631</v>
      </c>
      <c r="D1584" s="153" t="s">
        <v>500</v>
      </c>
      <c r="E1584" s="261">
        <f>E1585</f>
        <v>0</v>
      </c>
      <c r="F1584" s="232"/>
      <c r="G1584" s="232">
        <f>G1585</f>
        <v>0</v>
      </c>
      <c r="H1584" s="232">
        <f>H1585</f>
        <v>0</v>
      </c>
      <c r="I1584" s="232">
        <f>I1585</f>
        <v>0</v>
      </c>
      <c r="J1584" s="232">
        <f>J1585</f>
        <v>0</v>
      </c>
      <c r="K1584" s="73"/>
      <c r="L1584" s="74"/>
      <c r="M1584" s="74"/>
    </row>
    <row r="1585" spans="1:13" s="2" customFormat="1" ht="13.5" hidden="1" customHeight="1">
      <c r="A1585" s="65"/>
      <c r="B1585" s="75"/>
      <c r="C1585" s="69" t="s">
        <v>607</v>
      </c>
      <c r="D1585" s="153" t="s">
        <v>632</v>
      </c>
      <c r="E1585" s="261">
        <f>G1585+H1585+I1585+J1585</f>
        <v>0</v>
      </c>
      <c r="F1585" s="232"/>
      <c r="G1585" s="232"/>
      <c r="H1585" s="232"/>
      <c r="I1585" s="232"/>
      <c r="J1585" s="244"/>
      <c r="K1585" s="73"/>
      <c r="L1585" s="74"/>
      <c r="M1585" s="74"/>
    </row>
    <row r="1586" spans="1:13" s="2" customFormat="1" ht="53.25" customHeight="1">
      <c r="A1586" s="65"/>
      <c r="B1586" s="648" t="s">
        <v>633</v>
      </c>
      <c r="C1586" s="688"/>
      <c r="D1586" s="152" t="s">
        <v>316</v>
      </c>
      <c r="E1586" s="261">
        <f t="shared" ref="E1586:M1586" si="369">E1587</f>
        <v>0</v>
      </c>
      <c r="F1586" s="261">
        <f t="shared" si="369"/>
        <v>0</v>
      </c>
      <c r="G1586" s="261">
        <f t="shared" si="369"/>
        <v>0</v>
      </c>
      <c r="H1586" s="261">
        <f t="shared" si="369"/>
        <v>0</v>
      </c>
      <c r="I1586" s="261">
        <f t="shared" si="369"/>
        <v>0</v>
      </c>
      <c r="J1586" s="261">
        <f t="shared" si="369"/>
        <v>0</v>
      </c>
      <c r="K1586" s="261">
        <f t="shared" si="369"/>
        <v>0</v>
      </c>
      <c r="L1586" s="261">
        <f t="shared" si="369"/>
        <v>0</v>
      </c>
      <c r="M1586" s="261">
        <f t="shared" si="369"/>
        <v>0</v>
      </c>
    </row>
    <row r="1587" spans="1:13" s="2" customFormat="1" ht="27.75" customHeight="1">
      <c r="A1587" s="65"/>
      <c r="B1587" s="646" t="s">
        <v>497</v>
      </c>
      <c r="C1587" s="689"/>
      <c r="D1587" s="153" t="s">
        <v>634</v>
      </c>
      <c r="E1587" s="261">
        <f t="shared" ref="E1587:M1587" si="370">E1588+E1589</f>
        <v>0</v>
      </c>
      <c r="F1587" s="261">
        <f t="shared" si="370"/>
        <v>0</v>
      </c>
      <c r="G1587" s="261">
        <f t="shared" si="370"/>
        <v>0</v>
      </c>
      <c r="H1587" s="261">
        <f t="shared" si="370"/>
        <v>0</v>
      </c>
      <c r="I1587" s="261">
        <f t="shared" si="370"/>
        <v>0</v>
      </c>
      <c r="J1587" s="261">
        <f t="shared" si="370"/>
        <v>0</v>
      </c>
      <c r="K1587" s="261">
        <f t="shared" si="370"/>
        <v>0</v>
      </c>
      <c r="L1587" s="261">
        <f t="shared" si="370"/>
        <v>0</v>
      </c>
      <c r="M1587" s="261">
        <f t="shared" si="370"/>
        <v>0</v>
      </c>
    </row>
    <row r="1588" spans="1:13" s="2" customFormat="1" ht="24.75" customHeight="1">
      <c r="A1588" s="65"/>
      <c r="B1588" s="75"/>
      <c r="C1588" s="69" t="s">
        <v>604</v>
      </c>
      <c r="D1588" s="153" t="s">
        <v>635</v>
      </c>
      <c r="E1588" s="261">
        <f>G1588+H1588+I1588+J1588</f>
        <v>0</v>
      </c>
      <c r="F1588" s="232"/>
      <c r="G1588" s="232"/>
      <c r="H1588" s="232"/>
      <c r="I1588" s="232"/>
      <c r="J1588" s="244"/>
      <c r="K1588" s="73"/>
      <c r="L1588" s="74"/>
      <c r="M1588" s="74"/>
    </row>
    <row r="1589" spans="1:13" s="2" customFormat="1" ht="20.25" customHeight="1">
      <c r="A1589" s="65"/>
      <c r="B1589" s="75"/>
      <c r="C1589" s="69" t="s">
        <v>607</v>
      </c>
      <c r="D1589" s="153" t="s">
        <v>636</v>
      </c>
      <c r="E1589" s="261">
        <f>G1589+H1589+I1589+J1589</f>
        <v>0</v>
      </c>
      <c r="F1589" s="232"/>
      <c r="G1589" s="232"/>
      <c r="H1589" s="232"/>
      <c r="I1589" s="232"/>
      <c r="J1589" s="244"/>
      <c r="K1589" s="73"/>
      <c r="L1589" s="74"/>
      <c r="M1589" s="74"/>
    </row>
    <row r="1590" spans="1:13" s="2" customFormat="1" ht="12.75" customHeight="1">
      <c r="A1590" s="65"/>
      <c r="B1590" s="77" t="s">
        <v>503</v>
      </c>
      <c r="C1590" s="77"/>
      <c r="D1590" s="78" t="s">
        <v>320</v>
      </c>
      <c r="E1590" s="261">
        <f t="shared" ref="E1590:E1625" si="371">G1590+H1590+I1590+J1590</f>
        <v>69436.87000000001</v>
      </c>
      <c r="F1590" s="232">
        <f>F1591+F1601</f>
        <v>0</v>
      </c>
      <c r="G1590" s="232">
        <f>G1591+G1601</f>
        <v>63374.000000000007</v>
      </c>
      <c r="H1590" s="232">
        <f>H1591+H1601</f>
        <v>31</v>
      </c>
      <c r="I1590" s="232">
        <f>I1591+I1601</f>
        <v>1343</v>
      </c>
      <c r="J1590" s="243">
        <f>J1591+J1601</f>
        <v>4688.87</v>
      </c>
      <c r="K1590" s="161">
        <v>180</v>
      </c>
      <c r="L1590" s="161">
        <v>180</v>
      </c>
      <c r="M1590" s="161">
        <v>180</v>
      </c>
    </row>
    <row r="1591" spans="1:13" s="2" customFormat="1" ht="12.75" customHeight="1">
      <c r="A1591" s="65"/>
      <c r="B1591" s="71" t="s">
        <v>504</v>
      </c>
      <c r="C1591" s="69"/>
      <c r="D1591" s="72" t="s">
        <v>505</v>
      </c>
      <c r="E1591" s="261">
        <f t="shared" si="371"/>
        <v>69436.87000000001</v>
      </c>
      <c r="F1591" s="232">
        <f t="shared" ref="F1591:M1591" si="372">F1592+F1597+F1599</f>
        <v>0</v>
      </c>
      <c r="G1591" s="232">
        <f t="shared" si="372"/>
        <v>63374.000000000007</v>
      </c>
      <c r="H1591" s="232">
        <f t="shared" si="372"/>
        <v>31</v>
      </c>
      <c r="I1591" s="232">
        <f t="shared" si="372"/>
        <v>1343</v>
      </c>
      <c r="J1591" s="243">
        <f t="shared" si="372"/>
        <v>4688.87</v>
      </c>
      <c r="K1591" s="161">
        <f t="shared" si="372"/>
        <v>0</v>
      </c>
      <c r="L1591" s="161">
        <f t="shared" si="372"/>
        <v>0</v>
      </c>
      <c r="M1591" s="161">
        <f t="shared" si="372"/>
        <v>0</v>
      </c>
    </row>
    <row r="1592" spans="1:13" s="2" customFormat="1" ht="12.75" customHeight="1">
      <c r="A1592" s="65"/>
      <c r="B1592" s="75" t="s">
        <v>506</v>
      </c>
      <c r="C1592" s="69"/>
      <c r="D1592" s="72" t="s">
        <v>507</v>
      </c>
      <c r="E1592" s="261">
        <f t="shared" si="371"/>
        <v>69284.87000000001</v>
      </c>
      <c r="F1592" s="232">
        <f t="shared" ref="F1592:M1592" si="373">F1593+F1594+F1595+F1596</f>
        <v>0</v>
      </c>
      <c r="G1592" s="232">
        <f t="shared" si="373"/>
        <v>63222.000000000007</v>
      </c>
      <c r="H1592" s="232">
        <f t="shared" si="373"/>
        <v>31</v>
      </c>
      <c r="I1592" s="232">
        <f t="shared" si="373"/>
        <v>1343</v>
      </c>
      <c r="J1592" s="243">
        <f t="shared" si="373"/>
        <v>4688.87</v>
      </c>
      <c r="K1592" s="161">
        <f t="shared" si="373"/>
        <v>0</v>
      </c>
      <c r="L1592" s="161">
        <f t="shared" si="373"/>
        <v>0</v>
      </c>
      <c r="M1592" s="161">
        <f t="shared" si="373"/>
        <v>0</v>
      </c>
    </row>
    <row r="1593" spans="1:13" s="2" customFormat="1" ht="12.75" customHeight="1">
      <c r="A1593" s="65"/>
      <c r="B1593" s="76"/>
      <c r="C1593" s="76" t="s">
        <v>508</v>
      </c>
      <c r="D1593" s="78" t="s">
        <v>509</v>
      </c>
      <c r="E1593" s="261">
        <f t="shared" si="371"/>
        <v>56612.490000000005</v>
      </c>
      <c r="F1593" s="232"/>
      <c r="G1593" s="232">
        <v>53793.120000000003</v>
      </c>
      <c r="H1593" s="232"/>
      <c r="I1593" s="232"/>
      <c r="J1593" s="244">
        <v>2819.37</v>
      </c>
      <c r="K1593" s="73"/>
      <c r="L1593" s="74"/>
      <c r="M1593" s="74"/>
    </row>
    <row r="1594" spans="1:13" s="2" customFormat="1" ht="12.75" customHeight="1">
      <c r="A1594" s="65"/>
      <c r="B1594" s="76"/>
      <c r="C1594" s="76" t="s">
        <v>510</v>
      </c>
      <c r="D1594" s="78" t="s">
        <v>511</v>
      </c>
      <c r="E1594" s="261">
        <f t="shared" si="371"/>
        <v>9850.58</v>
      </c>
      <c r="F1594" s="232"/>
      <c r="G1594" s="232">
        <v>8718.08</v>
      </c>
      <c r="H1594" s="232">
        <v>31</v>
      </c>
      <c r="I1594" s="232">
        <v>98</v>
      </c>
      <c r="J1594" s="244">
        <f>819.5+106+78</f>
        <v>1003.5</v>
      </c>
      <c r="K1594" s="73"/>
      <c r="L1594" s="74"/>
      <c r="M1594" s="74"/>
    </row>
    <row r="1595" spans="1:13" s="2" customFormat="1" ht="12.75" customHeight="1">
      <c r="A1595" s="65"/>
      <c r="B1595" s="76"/>
      <c r="C1595" s="77" t="s">
        <v>512</v>
      </c>
      <c r="D1595" s="78" t="s">
        <v>513</v>
      </c>
      <c r="E1595" s="261">
        <f t="shared" si="371"/>
        <v>94</v>
      </c>
      <c r="F1595" s="232"/>
      <c r="G1595" s="232"/>
      <c r="H1595" s="232"/>
      <c r="I1595" s="232">
        <f>130-36</f>
        <v>94</v>
      </c>
      <c r="J1595" s="244"/>
      <c r="K1595" s="73"/>
      <c r="L1595" s="74"/>
      <c r="M1595" s="74"/>
    </row>
    <row r="1596" spans="1:13" s="2" customFormat="1" ht="12.75" customHeight="1">
      <c r="A1596" s="65"/>
      <c r="B1596" s="76"/>
      <c r="C1596" s="77" t="s">
        <v>514</v>
      </c>
      <c r="D1596" s="78" t="s">
        <v>515</v>
      </c>
      <c r="E1596" s="261">
        <f t="shared" si="371"/>
        <v>2727.8</v>
      </c>
      <c r="F1596" s="232"/>
      <c r="G1596" s="232">
        <v>710.8</v>
      </c>
      <c r="H1596" s="232"/>
      <c r="I1596" s="232">
        <f>960+191</f>
        <v>1151</v>
      </c>
      <c r="J1596" s="244">
        <f>700+14+140+12</f>
        <v>866</v>
      </c>
      <c r="K1596" s="73"/>
      <c r="L1596" s="74"/>
      <c r="M1596" s="74"/>
    </row>
    <row r="1597" spans="1:13" s="2" customFormat="1" ht="12.75" customHeight="1">
      <c r="A1597" s="65"/>
      <c r="B1597" s="76" t="s">
        <v>516</v>
      </c>
      <c r="C1597" s="77"/>
      <c r="D1597" s="78" t="s">
        <v>517</v>
      </c>
      <c r="E1597" s="261">
        <f t="shared" si="371"/>
        <v>0</v>
      </c>
      <c r="F1597" s="232">
        <f t="shared" ref="F1597:M1597" si="374">F1598</f>
        <v>0</v>
      </c>
      <c r="G1597" s="232"/>
      <c r="H1597" s="232"/>
      <c r="I1597" s="232"/>
      <c r="J1597" s="243"/>
      <c r="K1597" s="161">
        <f t="shared" si="374"/>
        <v>0</v>
      </c>
      <c r="L1597" s="161">
        <f t="shared" si="374"/>
        <v>0</v>
      </c>
      <c r="M1597" s="161">
        <f t="shared" si="374"/>
        <v>0</v>
      </c>
    </row>
    <row r="1598" spans="1:13" s="2" customFormat="1" ht="12.75" customHeight="1">
      <c r="A1598" s="65"/>
      <c r="B1598" s="76"/>
      <c r="C1598" s="77" t="s">
        <v>518</v>
      </c>
      <c r="D1598" s="78" t="s">
        <v>519</v>
      </c>
      <c r="E1598" s="261">
        <f t="shared" si="371"/>
        <v>0</v>
      </c>
      <c r="F1598" s="232"/>
      <c r="G1598" s="232"/>
      <c r="H1598" s="232"/>
      <c r="I1598" s="232"/>
      <c r="J1598" s="244"/>
      <c r="K1598" s="73"/>
      <c r="L1598" s="74"/>
      <c r="M1598" s="74"/>
    </row>
    <row r="1599" spans="1:13" s="2" customFormat="1" ht="12.75" customHeight="1">
      <c r="A1599" s="65"/>
      <c r="B1599" s="76" t="s">
        <v>520</v>
      </c>
      <c r="C1599" s="77"/>
      <c r="D1599" s="78" t="s">
        <v>521</v>
      </c>
      <c r="E1599" s="261">
        <f t="shared" si="371"/>
        <v>152</v>
      </c>
      <c r="F1599" s="232"/>
      <c r="G1599" s="232">
        <v>152</v>
      </c>
      <c r="H1599" s="232"/>
      <c r="I1599" s="232"/>
      <c r="J1599" s="244"/>
      <c r="K1599" s="73"/>
      <c r="L1599" s="74"/>
      <c r="M1599" s="74"/>
    </row>
    <row r="1600" spans="1:13" s="2" customFormat="1" ht="12" customHeight="1">
      <c r="A1600" s="65"/>
      <c r="B1600" s="76"/>
      <c r="C1600" s="77"/>
      <c r="D1600" s="78"/>
      <c r="E1600" s="261">
        <f t="shared" si="371"/>
        <v>0</v>
      </c>
      <c r="F1600" s="232"/>
      <c r="G1600" s="232"/>
      <c r="H1600" s="232"/>
      <c r="I1600" s="232"/>
      <c r="J1600" s="244"/>
      <c r="K1600" s="73"/>
      <c r="L1600" s="74"/>
      <c r="M1600" s="74"/>
    </row>
    <row r="1601" spans="1:13" s="2" customFormat="1" ht="15" hidden="1" customHeight="1">
      <c r="A1601" s="65"/>
      <c r="B1601" s="69" t="s">
        <v>522</v>
      </c>
      <c r="C1601" s="77"/>
      <c r="D1601" s="78" t="s">
        <v>523</v>
      </c>
      <c r="E1601" s="261">
        <f t="shared" si="371"/>
        <v>0</v>
      </c>
      <c r="F1601" s="232">
        <f t="shared" ref="F1601:M1602" si="375">F1602</f>
        <v>0</v>
      </c>
      <c r="G1601" s="232">
        <f t="shared" si="375"/>
        <v>0</v>
      </c>
      <c r="H1601" s="232">
        <f t="shared" si="375"/>
        <v>0</v>
      </c>
      <c r="I1601" s="232">
        <f t="shared" si="375"/>
        <v>0</v>
      </c>
      <c r="J1601" s="243">
        <f t="shared" si="375"/>
        <v>0</v>
      </c>
      <c r="K1601" s="161">
        <f t="shared" si="375"/>
        <v>0</v>
      </c>
      <c r="L1601" s="161">
        <f t="shared" si="375"/>
        <v>0</v>
      </c>
      <c r="M1601" s="161">
        <f t="shared" si="375"/>
        <v>0</v>
      </c>
    </row>
    <row r="1602" spans="1:13" s="2" customFormat="1" ht="12" hidden="1" customHeight="1">
      <c r="A1602" s="65"/>
      <c r="B1602" s="123" t="s">
        <v>524</v>
      </c>
      <c r="C1602" s="124"/>
      <c r="D1602" s="78" t="s">
        <v>525</v>
      </c>
      <c r="E1602" s="261">
        <f t="shared" si="371"/>
        <v>0</v>
      </c>
      <c r="F1602" s="232">
        <f t="shared" si="375"/>
        <v>0</v>
      </c>
      <c r="G1602" s="232">
        <f t="shared" si="375"/>
        <v>0</v>
      </c>
      <c r="H1602" s="232">
        <f t="shared" si="375"/>
        <v>0</v>
      </c>
      <c r="I1602" s="232">
        <f t="shared" si="375"/>
        <v>0</v>
      </c>
      <c r="J1602" s="243">
        <f t="shared" si="375"/>
        <v>0</v>
      </c>
      <c r="K1602" s="161">
        <f t="shared" si="375"/>
        <v>0</v>
      </c>
      <c r="L1602" s="161">
        <f t="shared" si="375"/>
        <v>0</v>
      </c>
      <c r="M1602" s="161">
        <f t="shared" si="375"/>
        <v>0</v>
      </c>
    </row>
    <row r="1603" spans="1:13" s="2" customFormat="1" ht="12.75" hidden="1" customHeight="1">
      <c r="A1603" s="65"/>
      <c r="B1603" s="76"/>
      <c r="C1603" s="77" t="s">
        <v>526</v>
      </c>
      <c r="D1603" s="78" t="s">
        <v>527</v>
      </c>
      <c r="E1603" s="261">
        <f t="shared" si="371"/>
        <v>0</v>
      </c>
      <c r="F1603" s="232"/>
      <c r="G1603" s="232"/>
      <c r="H1603" s="232"/>
      <c r="I1603" s="232"/>
      <c r="J1603" s="244"/>
      <c r="K1603" s="73"/>
      <c r="L1603" s="74"/>
      <c r="M1603" s="74"/>
    </row>
    <row r="1604" spans="1:13" s="2" customFormat="1" ht="12.75" hidden="1" customHeight="1">
      <c r="A1604" s="65"/>
      <c r="B1604" s="76"/>
      <c r="C1604" s="77"/>
      <c r="D1604" s="78"/>
      <c r="E1604" s="261">
        <f t="shared" si="371"/>
        <v>0</v>
      </c>
      <c r="F1604" s="232"/>
      <c r="G1604" s="232"/>
      <c r="H1604" s="232"/>
      <c r="I1604" s="232"/>
      <c r="J1604" s="244"/>
      <c r="K1604" s="73"/>
      <c r="L1604" s="74"/>
      <c r="M1604" s="74"/>
    </row>
    <row r="1605" spans="1:13" s="2" customFormat="1" ht="12.75" hidden="1" customHeight="1">
      <c r="A1605" s="65"/>
      <c r="B1605" s="69" t="s">
        <v>528</v>
      </c>
      <c r="C1605" s="77"/>
      <c r="D1605" s="78" t="s">
        <v>435</v>
      </c>
      <c r="E1605" s="261">
        <f t="shared" si="371"/>
        <v>0</v>
      </c>
      <c r="F1605" s="232">
        <f t="shared" ref="F1605:M1605" si="376">F1606</f>
        <v>0</v>
      </c>
      <c r="G1605" s="232">
        <f t="shared" si="376"/>
        <v>0</v>
      </c>
      <c r="H1605" s="232">
        <f t="shared" si="376"/>
        <v>0</v>
      </c>
      <c r="I1605" s="232">
        <f t="shared" si="376"/>
        <v>0</v>
      </c>
      <c r="J1605" s="243">
        <f t="shared" si="376"/>
        <v>0</v>
      </c>
      <c r="K1605" s="161">
        <f t="shared" si="376"/>
        <v>0</v>
      </c>
      <c r="L1605" s="161">
        <f t="shared" si="376"/>
        <v>0</v>
      </c>
      <c r="M1605" s="161">
        <f t="shared" si="376"/>
        <v>0</v>
      </c>
    </row>
    <row r="1606" spans="1:13" s="2" customFormat="1" ht="12.75" hidden="1" customHeight="1">
      <c r="A1606" s="65"/>
      <c r="B1606" s="76" t="s">
        <v>436</v>
      </c>
      <c r="C1606" s="77"/>
      <c r="D1606" s="78" t="s">
        <v>437</v>
      </c>
      <c r="E1606" s="261">
        <f t="shared" si="371"/>
        <v>0</v>
      </c>
      <c r="F1606" s="232"/>
      <c r="G1606" s="232"/>
      <c r="H1606" s="232"/>
      <c r="I1606" s="232"/>
      <c r="J1606" s="244"/>
      <c r="K1606" s="73"/>
      <c r="L1606" s="74"/>
      <c r="M1606" s="74"/>
    </row>
    <row r="1607" spans="1:13" s="2" customFormat="1" ht="12.75" customHeight="1">
      <c r="A1607" s="125" t="s">
        <v>529</v>
      </c>
      <c r="B1607" s="125"/>
      <c r="C1607" s="125"/>
      <c r="D1607" s="140"/>
      <c r="E1607" s="231">
        <f t="shared" si="371"/>
        <v>69436.87</v>
      </c>
      <c r="F1607" s="247">
        <f t="shared" ref="F1607:M1607" si="377">F1608+F1623</f>
        <v>0</v>
      </c>
      <c r="G1607" s="247">
        <f t="shared" si="377"/>
        <v>63374</v>
      </c>
      <c r="H1607" s="247">
        <f t="shared" si="377"/>
        <v>31</v>
      </c>
      <c r="I1607" s="247">
        <f t="shared" si="377"/>
        <v>1343</v>
      </c>
      <c r="J1607" s="244">
        <f t="shared" si="377"/>
        <v>4688.87</v>
      </c>
      <c r="K1607" s="73">
        <f t="shared" si="377"/>
        <v>180</v>
      </c>
      <c r="L1607" s="73">
        <f t="shared" si="377"/>
        <v>180</v>
      </c>
      <c r="M1607" s="73">
        <f t="shared" si="377"/>
        <v>180</v>
      </c>
    </row>
    <row r="1608" spans="1:13" s="2" customFormat="1" ht="51" customHeight="1">
      <c r="A1608" s="46"/>
      <c r="B1608" s="650" t="s">
        <v>637</v>
      </c>
      <c r="C1608" s="650"/>
      <c r="D1608" s="140" t="s">
        <v>638</v>
      </c>
      <c r="E1608" s="231">
        <f t="shared" si="371"/>
        <v>69436.87</v>
      </c>
      <c r="F1608" s="247">
        <f t="shared" ref="F1608:M1608" si="378">SUM(F1609:F1620)</f>
        <v>0</v>
      </c>
      <c r="G1608" s="247">
        <f t="shared" si="378"/>
        <v>63374</v>
      </c>
      <c r="H1608" s="247">
        <f t="shared" si="378"/>
        <v>31</v>
      </c>
      <c r="I1608" s="247">
        <f t="shared" si="378"/>
        <v>1343</v>
      </c>
      <c r="J1608" s="244">
        <f t="shared" si="378"/>
        <v>4688.87</v>
      </c>
      <c r="K1608" s="73">
        <f t="shared" si="378"/>
        <v>180</v>
      </c>
      <c r="L1608" s="73">
        <f t="shared" si="378"/>
        <v>180</v>
      </c>
      <c r="M1608" s="73">
        <f t="shared" si="378"/>
        <v>180</v>
      </c>
    </row>
    <row r="1609" spans="1:13" s="2" customFormat="1" ht="12.75" customHeight="1">
      <c r="A1609" s="46"/>
      <c r="B1609" s="135"/>
      <c r="C1609" s="165" t="s">
        <v>639</v>
      </c>
      <c r="D1609" s="154" t="s">
        <v>640</v>
      </c>
      <c r="E1609" s="231">
        <f t="shared" si="371"/>
        <v>2843</v>
      </c>
      <c r="F1609" s="247"/>
      <c r="G1609" s="247">
        <v>590</v>
      </c>
      <c r="H1609" s="247">
        <v>0</v>
      </c>
      <c r="I1609" s="247">
        <f>1188+155</f>
        <v>1343</v>
      </c>
      <c r="J1609" s="244">
        <f>700+120+90</f>
        <v>910</v>
      </c>
      <c r="K1609" s="73">
        <v>180</v>
      </c>
      <c r="L1609" s="74">
        <v>180</v>
      </c>
      <c r="M1609" s="74">
        <v>180</v>
      </c>
    </row>
    <row r="1610" spans="1:13" s="2" customFormat="1" ht="12.75" customHeight="1">
      <c r="A1610" s="46"/>
      <c r="B1610" s="135"/>
      <c r="C1610" s="46" t="s">
        <v>641</v>
      </c>
      <c r="D1610" s="154" t="s">
        <v>642</v>
      </c>
      <c r="E1610" s="231">
        <f t="shared" si="371"/>
        <v>66593.87</v>
      </c>
      <c r="F1610" s="247"/>
      <c r="G1610" s="247">
        <v>62784</v>
      </c>
      <c r="H1610" s="247">
        <v>31</v>
      </c>
      <c r="I1610" s="247"/>
      <c r="J1610" s="244">
        <f>3638.87+140</f>
        <v>3778.87</v>
      </c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643</v>
      </c>
      <c r="D1611" s="154" t="s">
        <v>644</v>
      </c>
      <c r="E1611" s="231">
        <f t="shared" si="371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645</v>
      </c>
      <c r="D1612" s="154" t="s">
        <v>646</v>
      </c>
      <c r="E1612" s="231">
        <f t="shared" si="371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165" t="s">
        <v>647</v>
      </c>
      <c r="D1613" s="154" t="s">
        <v>648</v>
      </c>
      <c r="E1613" s="231">
        <f t="shared" si="371"/>
        <v>0</v>
      </c>
      <c r="F1613" s="247"/>
      <c r="G1613" s="247"/>
      <c r="H1613" s="247"/>
      <c r="I1613" s="247"/>
      <c r="J1613" s="244"/>
      <c r="K1613" s="73"/>
      <c r="L1613" s="74"/>
      <c r="M1613" s="74"/>
    </row>
    <row r="1614" spans="1:13" s="2" customFormat="1" ht="26.25" customHeight="1">
      <c r="A1614" s="46"/>
      <c r="B1614" s="135"/>
      <c r="C1614" s="45" t="s">
        <v>649</v>
      </c>
      <c r="D1614" s="154" t="s">
        <v>650</v>
      </c>
      <c r="E1614" s="231">
        <f t="shared" si="371"/>
        <v>0</v>
      </c>
      <c r="F1614" s="247"/>
      <c r="G1614" s="247"/>
      <c r="H1614" s="247"/>
      <c r="I1614" s="247"/>
      <c r="J1614" s="244"/>
      <c r="K1614" s="73"/>
      <c r="L1614" s="74"/>
      <c r="M1614" s="74"/>
    </row>
    <row r="1615" spans="1:13" s="2" customFormat="1" ht="12.75" customHeight="1">
      <c r="A1615" s="46"/>
      <c r="B1615" s="135"/>
      <c r="C1615" s="165" t="s">
        <v>651</v>
      </c>
      <c r="D1615" s="154" t="s">
        <v>652</v>
      </c>
      <c r="E1615" s="231">
        <f t="shared" si="371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12.75" customHeight="1">
      <c r="A1616" s="46"/>
      <c r="B1616" s="135"/>
      <c r="C1616" s="165" t="s">
        <v>653</v>
      </c>
      <c r="D1616" s="154" t="s">
        <v>654</v>
      </c>
      <c r="E1616" s="231">
        <f t="shared" si="371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s="2" customFormat="1" ht="12.75" customHeight="1">
      <c r="A1617" s="46"/>
      <c r="B1617" s="135"/>
      <c r="C1617" s="165" t="s">
        <v>655</v>
      </c>
      <c r="D1617" s="154" t="s">
        <v>656</v>
      </c>
      <c r="E1617" s="231">
        <f t="shared" si="371"/>
        <v>0</v>
      </c>
      <c r="F1617" s="247"/>
      <c r="G1617" s="247"/>
      <c r="H1617" s="247"/>
      <c r="I1617" s="247"/>
      <c r="J1617" s="244"/>
      <c r="K1617" s="73"/>
      <c r="L1617" s="74"/>
      <c r="M1617" s="74"/>
    </row>
    <row r="1618" spans="1:13" s="2" customFormat="1" ht="12.75" customHeight="1">
      <c r="A1618" s="46"/>
      <c r="B1618" s="135"/>
      <c r="C1618" s="165" t="s">
        <v>657</v>
      </c>
      <c r="D1618" s="154" t="s">
        <v>656</v>
      </c>
      <c r="E1618" s="231">
        <f t="shared" si="371"/>
        <v>0</v>
      </c>
      <c r="F1618" s="247"/>
      <c r="G1618" s="247"/>
      <c r="H1618" s="247"/>
      <c r="I1618" s="247"/>
      <c r="J1618" s="244"/>
      <c r="K1618" s="73"/>
      <c r="L1618" s="74"/>
      <c r="M1618" s="74"/>
    </row>
    <row r="1619" spans="1:13" s="2" customFormat="1" ht="12.75" customHeight="1">
      <c r="A1619" s="46"/>
      <c r="B1619" s="135"/>
      <c r="C1619" s="165" t="s">
        <v>659</v>
      </c>
      <c r="D1619" s="154" t="s">
        <v>660</v>
      </c>
      <c r="E1619" s="231">
        <f t="shared" si="371"/>
        <v>0</v>
      </c>
      <c r="F1619" s="247"/>
      <c r="G1619" s="247"/>
      <c r="H1619" s="247"/>
      <c r="I1619" s="247"/>
      <c r="J1619" s="244"/>
      <c r="K1619" s="73"/>
      <c r="L1619" s="74"/>
      <c r="M1619" s="74"/>
    </row>
    <row r="1620" spans="1:13" s="2" customFormat="1" ht="12.75" customHeight="1">
      <c r="A1620" s="46"/>
      <c r="B1620" s="135"/>
      <c r="C1620" s="46" t="s">
        <v>661</v>
      </c>
      <c r="D1620" s="154" t="s">
        <v>662</v>
      </c>
      <c r="E1620" s="231">
        <f t="shared" si="371"/>
        <v>0</v>
      </c>
      <c r="F1620" s="247"/>
      <c r="G1620" s="247"/>
      <c r="H1620" s="247"/>
      <c r="I1620" s="247"/>
      <c r="J1620" s="244"/>
      <c r="K1620" s="73"/>
      <c r="L1620" s="74"/>
      <c r="M1620" s="74">
        <v>0</v>
      </c>
    </row>
    <row r="1621" spans="1:13" s="2" customFormat="1" ht="26.25" customHeight="1">
      <c r="A1621" s="46"/>
      <c r="B1621" s="612" t="s">
        <v>663</v>
      </c>
      <c r="C1621" s="613"/>
      <c r="D1621" s="126" t="s">
        <v>664</v>
      </c>
      <c r="E1621" s="231">
        <f t="shared" si="371"/>
        <v>0</v>
      </c>
      <c r="F1621" s="247">
        <f t="shared" ref="F1621:M1621" si="379">F1622</f>
        <v>0</v>
      </c>
      <c r="G1621" s="247">
        <f t="shared" si="379"/>
        <v>0</v>
      </c>
      <c r="H1621" s="247">
        <f t="shared" si="379"/>
        <v>0</v>
      </c>
      <c r="I1621" s="247">
        <f t="shared" si="379"/>
        <v>0</v>
      </c>
      <c r="J1621" s="247">
        <f t="shared" si="379"/>
        <v>0</v>
      </c>
      <c r="K1621" s="73">
        <f t="shared" si="379"/>
        <v>0</v>
      </c>
      <c r="L1621" s="73">
        <f t="shared" si="379"/>
        <v>0</v>
      </c>
      <c r="M1621" s="73">
        <f t="shared" si="379"/>
        <v>0</v>
      </c>
    </row>
    <row r="1622" spans="1:13" s="2" customFormat="1" ht="12.75" customHeight="1">
      <c r="A1622" s="46"/>
      <c r="B1622" s="135"/>
      <c r="C1622" s="46" t="s">
        <v>665</v>
      </c>
      <c r="D1622" s="186" t="s">
        <v>666</v>
      </c>
      <c r="E1622" s="231">
        <f t="shared" si="371"/>
        <v>0</v>
      </c>
      <c r="F1622" s="247"/>
      <c r="G1622" s="247"/>
      <c r="H1622" s="247"/>
      <c r="I1622" s="247"/>
      <c r="J1622" s="244"/>
      <c r="K1622" s="73"/>
      <c r="L1622" s="74"/>
      <c r="M1622" s="74"/>
    </row>
    <row r="1623" spans="1:13" s="2" customFormat="1" ht="30.75" customHeight="1">
      <c r="A1623" s="46"/>
      <c r="B1623" s="612" t="s">
        <v>667</v>
      </c>
      <c r="C1623" s="613"/>
      <c r="D1623" s="126" t="s">
        <v>668</v>
      </c>
      <c r="E1623" s="231">
        <f t="shared" si="371"/>
        <v>0</v>
      </c>
      <c r="F1623" s="247"/>
      <c r="G1623" s="247"/>
      <c r="H1623" s="247"/>
      <c r="I1623" s="247"/>
      <c r="J1623" s="244"/>
      <c r="K1623" s="73"/>
      <c r="L1623" s="74"/>
      <c r="M1623" s="74"/>
    </row>
    <row r="1624" spans="1:13" ht="38.25" customHeight="1">
      <c r="A1624" s="589" t="s">
        <v>745</v>
      </c>
      <c r="B1624" s="590"/>
      <c r="C1624" s="591"/>
      <c r="D1624" s="145" t="s">
        <v>670</v>
      </c>
      <c r="E1624" s="156">
        <f t="shared" si="371"/>
        <v>4716</v>
      </c>
      <c r="F1624" s="156">
        <f>F1625</f>
        <v>0</v>
      </c>
      <c r="G1624" s="156">
        <f>G1681</f>
        <v>4009</v>
      </c>
      <c r="H1624" s="156">
        <f t="shared" ref="H1624:J1624" si="380">H1681</f>
        <v>270</v>
      </c>
      <c r="I1624" s="156">
        <f t="shared" si="380"/>
        <v>0</v>
      </c>
      <c r="J1624" s="156">
        <f t="shared" si="380"/>
        <v>437</v>
      </c>
      <c r="K1624" s="156">
        <f t="shared" ref="K1624:M1624" si="381">K1625</f>
        <v>0</v>
      </c>
      <c r="L1624" s="156">
        <f t="shared" si="381"/>
        <v>0</v>
      </c>
      <c r="M1624" s="156">
        <f t="shared" si="381"/>
        <v>0</v>
      </c>
    </row>
    <row r="1625" spans="1:13" s="12" customFormat="1">
      <c r="A1625" s="596" t="s">
        <v>312</v>
      </c>
      <c r="B1625" s="597"/>
      <c r="C1625" s="597"/>
      <c r="D1625" s="64"/>
      <c r="E1625" s="262">
        <f t="shared" si="371"/>
        <v>4716</v>
      </c>
      <c r="F1625" s="262">
        <f>F1664</f>
        <v>0</v>
      </c>
      <c r="G1625" s="242">
        <f>G1627+G1664</f>
        <v>4009</v>
      </c>
      <c r="H1625" s="242">
        <f>H1627+H1664</f>
        <v>270</v>
      </c>
      <c r="I1625" s="242">
        <f>I1627+I1664</f>
        <v>0</v>
      </c>
      <c r="J1625" s="255">
        <f>J1627+J1664</f>
        <v>437</v>
      </c>
      <c r="K1625" s="255">
        <f>K1681</f>
        <v>0</v>
      </c>
      <c r="L1625" s="255">
        <f>L1681</f>
        <v>0</v>
      </c>
      <c r="M1625" s="255">
        <f>M1681</f>
        <v>0</v>
      </c>
    </row>
    <row r="1626" spans="1:13" s="12" customFormat="1" hidden="1">
      <c r="A1626" s="356"/>
      <c r="B1626" s="610" t="s">
        <v>438</v>
      </c>
      <c r="C1626" s="611"/>
      <c r="D1626" s="64"/>
      <c r="E1626" s="262"/>
      <c r="F1626" s="242"/>
      <c r="G1626" s="242"/>
      <c r="H1626" s="242"/>
      <c r="I1626" s="242"/>
      <c r="J1626" s="255"/>
      <c r="K1626" s="257"/>
      <c r="L1626" s="246"/>
      <c r="M1626" s="246"/>
    </row>
    <row r="1627" spans="1:13" s="2" customFormat="1" ht="12.75" hidden="1" customHeight="1">
      <c r="A1627" s="65"/>
      <c r="B1627" s="101" t="s">
        <v>439</v>
      </c>
      <c r="C1627" s="94"/>
      <c r="D1627" s="68" t="s">
        <v>440</v>
      </c>
      <c r="E1627" s="261">
        <f t="shared" ref="E1627:E1691" si="382">G1627+H1627+I1627+J1627</f>
        <v>0</v>
      </c>
      <c r="F1627" s="232">
        <f t="shared" ref="F1627:M1627" si="383">F1628</f>
        <v>0</v>
      </c>
      <c r="G1627" s="232">
        <f t="shared" si="383"/>
        <v>0</v>
      </c>
      <c r="H1627" s="232">
        <f t="shared" si="383"/>
        <v>0</v>
      </c>
      <c r="I1627" s="232">
        <f t="shared" si="383"/>
        <v>0</v>
      </c>
      <c r="J1627" s="243">
        <f t="shared" si="383"/>
        <v>0</v>
      </c>
      <c r="K1627" s="161">
        <f t="shared" si="383"/>
        <v>0</v>
      </c>
      <c r="L1627" s="161">
        <f t="shared" si="383"/>
        <v>0</v>
      </c>
      <c r="M1627" s="161">
        <f t="shared" si="383"/>
        <v>0</v>
      </c>
    </row>
    <row r="1628" spans="1:13" s="2" customFormat="1" ht="12.75" hidden="1" customHeight="1">
      <c r="A1628" s="65"/>
      <c r="B1628" s="76" t="s">
        <v>441</v>
      </c>
      <c r="C1628" s="80"/>
      <c r="D1628" s="78" t="s">
        <v>442</v>
      </c>
      <c r="E1628" s="261">
        <f t="shared" si="382"/>
        <v>0</v>
      </c>
      <c r="F1628" s="232">
        <f>F1629+F1630+F1631+F1632+F1633+F1634+F1635+F1636</f>
        <v>0</v>
      </c>
      <c r="G1628" s="232">
        <f>G1629+G1630+G1631+G1632+G1633+G1634+G1635+G1636</f>
        <v>0</v>
      </c>
      <c r="H1628" s="232">
        <f>H1629+H1630+H1631+H1632+H1633+H1634+H1635+H1636</f>
        <v>0</v>
      </c>
      <c r="I1628" s="232">
        <f>I1629+I1630+I1631+I1632+I1633+I1634+I1635+I1636</f>
        <v>0</v>
      </c>
      <c r="J1628" s="243">
        <f>J1629+J1630+J1631+J1632+J1633+J1634+J1635+J1636</f>
        <v>0</v>
      </c>
      <c r="K1628" s="161"/>
      <c r="L1628" s="74"/>
      <c r="M1628" s="74"/>
    </row>
    <row r="1629" spans="1:13" s="2" customFormat="1" ht="12.75" hidden="1" customHeight="1">
      <c r="A1629" s="65"/>
      <c r="B1629" s="94"/>
      <c r="C1629" s="102" t="s">
        <v>443</v>
      </c>
      <c r="D1629" s="68" t="s">
        <v>444</v>
      </c>
      <c r="E1629" s="261">
        <f t="shared" si="382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94"/>
      <c r="C1630" s="103" t="s">
        <v>445</v>
      </c>
      <c r="D1630" s="104" t="s">
        <v>446</v>
      </c>
      <c r="E1630" s="261">
        <f t="shared" si="382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94"/>
      <c r="C1631" s="103" t="s">
        <v>447</v>
      </c>
      <c r="D1631" s="104" t="s">
        <v>448</v>
      </c>
      <c r="E1631" s="261">
        <f t="shared" si="382"/>
        <v>0</v>
      </c>
      <c r="F1631" s="232"/>
      <c r="G1631" s="232"/>
      <c r="H1631" s="232"/>
      <c r="I1631" s="232"/>
      <c r="J1631" s="244"/>
      <c r="K1631" s="73"/>
      <c r="L1631" s="74"/>
      <c r="M1631" s="74"/>
    </row>
    <row r="1632" spans="1:13" s="2" customFormat="1" ht="12.75" hidden="1" customHeight="1">
      <c r="A1632" s="65"/>
      <c r="B1632" s="94"/>
      <c r="C1632" s="102" t="s">
        <v>449</v>
      </c>
      <c r="D1632" s="68" t="s">
        <v>450</v>
      </c>
      <c r="E1632" s="261">
        <f t="shared" si="382"/>
        <v>0</v>
      </c>
      <c r="F1632" s="232"/>
      <c r="G1632" s="232"/>
      <c r="H1632" s="232"/>
      <c r="I1632" s="232"/>
      <c r="J1632" s="244"/>
      <c r="K1632" s="73"/>
      <c r="L1632" s="74"/>
      <c r="M1632" s="74"/>
    </row>
    <row r="1633" spans="1:13" s="2" customFormat="1" ht="12.75" hidden="1" customHeight="1">
      <c r="A1633" s="65"/>
      <c r="B1633" s="90"/>
      <c r="C1633" s="105" t="s">
        <v>451</v>
      </c>
      <c r="D1633" s="93" t="s">
        <v>452</v>
      </c>
      <c r="E1633" s="261">
        <f t="shared" si="382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06"/>
      <c r="C1634" s="107" t="s">
        <v>453</v>
      </c>
      <c r="D1634" s="108" t="s">
        <v>454</v>
      </c>
      <c r="E1634" s="261">
        <f t="shared" si="382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09"/>
      <c r="C1635" s="110" t="s">
        <v>455</v>
      </c>
      <c r="D1635" s="111" t="s">
        <v>456</v>
      </c>
      <c r="E1635" s="261">
        <f t="shared" si="382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112"/>
      <c r="C1636" s="113" t="s">
        <v>457</v>
      </c>
      <c r="D1636" s="114" t="s">
        <v>458</v>
      </c>
      <c r="E1636" s="261">
        <f t="shared" si="382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115"/>
      <c r="C1637" s="116"/>
      <c r="D1637" s="117"/>
      <c r="E1637" s="261">
        <f t="shared" si="382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69" t="s">
        <v>459</v>
      </c>
      <c r="C1638" s="76"/>
      <c r="D1638" s="78" t="s">
        <v>460</v>
      </c>
      <c r="E1638" s="261">
        <f t="shared" si="382"/>
        <v>0</v>
      </c>
      <c r="F1638" s="232">
        <f t="shared" ref="F1638:M1638" si="384">F1639</f>
        <v>0</v>
      </c>
      <c r="G1638" s="232">
        <f t="shared" si="384"/>
        <v>0</v>
      </c>
      <c r="H1638" s="232">
        <f t="shared" si="384"/>
        <v>0</v>
      </c>
      <c r="I1638" s="232">
        <f t="shared" si="384"/>
        <v>0</v>
      </c>
      <c r="J1638" s="243">
        <f t="shared" si="384"/>
        <v>0</v>
      </c>
      <c r="K1638" s="161">
        <f t="shared" si="384"/>
        <v>0</v>
      </c>
      <c r="L1638" s="161">
        <f t="shared" si="384"/>
        <v>0</v>
      </c>
      <c r="M1638" s="161">
        <f t="shared" si="384"/>
        <v>0</v>
      </c>
    </row>
    <row r="1639" spans="1:13" s="2" customFormat="1" ht="12.75" hidden="1" customHeight="1">
      <c r="A1639" s="65"/>
      <c r="B1639" s="80" t="s">
        <v>461</v>
      </c>
      <c r="C1639" s="80"/>
      <c r="D1639" s="72" t="s">
        <v>380</v>
      </c>
      <c r="E1639" s="261">
        <f t="shared" si="382"/>
        <v>0</v>
      </c>
      <c r="F1639" s="232">
        <f>F1643+F1644+F1645+F1646+F1647+F1648+F1649</f>
        <v>0</v>
      </c>
      <c r="G1639" s="232">
        <f>G1643+G1644+G1645+G1646+G1647+G1648+G1649</f>
        <v>0</v>
      </c>
      <c r="H1639" s="232">
        <f>H1643+H1644+H1645+H1646+H1647+H1648+H1649</f>
        <v>0</v>
      </c>
      <c r="I1639" s="232">
        <f>I1643+I1644+I1645+I1646+I1647+I1648+I1649</f>
        <v>0</v>
      </c>
      <c r="J1639" s="243">
        <f>J1643+J1644+J1645+J1646+J1647+J1648+J1649</f>
        <v>0</v>
      </c>
      <c r="K1639" s="161"/>
      <c r="L1639" s="74"/>
      <c r="M1639" s="74"/>
    </row>
    <row r="1640" spans="1:13" s="2" customFormat="1" ht="12.75" hidden="1" customHeight="1">
      <c r="A1640" s="65"/>
      <c r="B1640" s="118"/>
      <c r="C1640" s="119" t="s">
        <v>462</v>
      </c>
      <c r="D1640" s="120" t="s">
        <v>463</v>
      </c>
      <c r="E1640" s="261">
        <f t="shared" si="382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118"/>
      <c r="C1641" s="119" t="s">
        <v>464</v>
      </c>
      <c r="D1641" s="120" t="s">
        <v>465</v>
      </c>
      <c r="E1641" s="261">
        <f t="shared" si="382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118"/>
      <c r="C1642" s="119" t="s">
        <v>466</v>
      </c>
      <c r="D1642" s="120" t="s">
        <v>467</v>
      </c>
      <c r="E1642" s="261">
        <f t="shared" si="382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7"/>
      <c r="C1643" s="80" t="s">
        <v>468</v>
      </c>
      <c r="D1643" s="72" t="s">
        <v>469</v>
      </c>
      <c r="E1643" s="261">
        <f t="shared" si="382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77"/>
      <c r="C1644" s="80" t="s">
        <v>470</v>
      </c>
      <c r="D1644" s="72" t="s">
        <v>471</v>
      </c>
      <c r="E1644" s="261">
        <f t="shared" si="382"/>
        <v>0</v>
      </c>
      <c r="F1644" s="232"/>
      <c r="G1644" s="232"/>
      <c r="H1644" s="232"/>
      <c r="I1644" s="232"/>
      <c r="J1644" s="244"/>
      <c r="K1644" s="73"/>
      <c r="L1644" s="74"/>
      <c r="M1644" s="74"/>
    </row>
    <row r="1645" spans="1:13" s="2" customFormat="1" ht="12.75" hidden="1" customHeight="1">
      <c r="A1645" s="65"/>
      <c r="B1645" s="77"/>
      <c r="C1645" s="80" t="s">
        <v>472</v>
      </c>
      <c r="D1645" s="72" t="s">
        <v>473</v>
      </c>
      <c r="E1645" s="261">
        <f t="shared" si="382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7"/>
      <c r="C1646" s="80" t="s">
        <v>474</v>
      </c>
      <c r="D1646" s="72" t="s">
        <v>475</v>
      </c>
      <c r="E1646" s="261">
        <f t="shared" si="382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7"/>
      <c r="C1647" s="80"/>
      <c r="D1647" s="72"/>
      <c r="E1647" s="261">
        <f t="shared" si="382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7"/>
      <c r="C1648" s="80" t="s">
        <v>476</v>
      </c>
      <c r="D1648" s="72" t="s">
        <v>477</v>
      </c>
      <c r="E1648" s="261">
        <f t="shared" si="382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7"/>
      <c r="C1649" s="80" t="s">
        <v>478</v>
      </c>
      <c r="D1649" s="72" t="s">
        <v>479</v>
      </c>
      <c r="E1649" s="261">
        <f t="shared" si="382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76"/>
      <c r="C1650" s="69"/>
      <c r="D1650" s="72"/>
      <c r="E1650" s="261">
        <f t="shared" si="382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69" t="s">
        <v>480</v>
      </c>
      <c r="C1651" s="69"/>
      <c r="D1651" s="72" t="s">
        <v>314</v>
      </c>
      <c r="E1651" s="261">
        <f t="shared" si="382"/>
        <v>0</v>
      </c>
      <c r="F1651" s="232">
        <f t="shared" ref="F1651:M1651" si="385">F1652+F1653+F1654+F1655+F1656+F1657+F1658+F1659+F1660+F1661+F1662</f>
        <v>0</v>
      </c>
      <c r="G1651" s="232">
        <f t="shared" si="385"/>
        <v>0</v>
      </c>
      <c r="H1651" s="232">
        <f t="shared" si="385"/>
        <v>0</v>
      </c>
      <c r="I1651" s="232">
        <f t="shared" si="385"/>
        <v>0</v>
      </c>
      <c r="J1651" s="243">
        <f t="shared" si="385"/>
        <v>0</v>
      </c>
      <c r="K1651" s="161">
        <f t="shared" si="385"/>
        <v>0</v>
      </c>
      <c r="L1651" s="161">
        <f t="shared" si="385"/>
        <v>0</v>
      </c>
      <c r="M1651" s="161">
        <f t="shared" si="385"/>
        <v>0</v>
      </c>
    </row>
    <row r="1652" spans="1:13" s="2" customFormat="1" ht="12.75" hidden="1" customHeight="1">
      <c r="A1652" s="65"/>
      <c r="B1652" s="76" t="s">
        <v>481</v>
      </c>
      <c r="C1652" s="69"/>
      <c r="D1652" s="72" t="s">
        <v>482</v>
      </c>
      <c r="E1652" s="261">
        <f t="shared" si="382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483</v>
      </c>
      <c r="C1653" s="80"/>
      <c r="D1653" s="72" t="s">
        <v>484</v>
      </c>
      <c r="E1653" s="261">
        <f t="shared" si="382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6" t="s">
        <v>485</v>
      </c>
      <c r="C1654" s="69"/>
      <c r="D1654" s="72" t="s">
        <v>486</v>
      </c>
      <c r="E1654" s="261">
        <f t="shared" si="382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76" t="s">
        <v>487</v>
      </c>
      <c r="C1655" s="71"/>
      <c r="D1655" s="72" t="s">
        <v>488</v>
      </c>
      <c r="E1655" s="261">
        <f t="shared" si="382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 t="s">
        <v>489</v>
      </c>
      <c r="C1656" s="357"/>
      <c r="D1656" s="72" t="s">
        <v>490</v>
      </c>
      <c r="E1656" s="261">
        <f t="shared" si="382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hidden="1" customHeight="1">
      <c r="A1657" s="65"/>
      <c r="B1657" s="121" t="s">
        <v>491</v>
      </c>
      <c r="C1657" s="80"/>
      <c r="D1657" s="78" t="s">
        <v>492</v>
      </c>
      <c r="E1657" s="261">
        <f t="shared" si="382"/>
        <v>0</v>
      </c>
      <c r="F1657" s="232"/>
      <c r="G1657" s="232"/>
      <c r="H1657" s="232"/>
      <c r="I1657" s="232"/>
      <c r="J1657" s="244"/>
      <c r="K1657" s="73"/>
      <c r="L1657" s="74"/>
      <c r="M1657" s="74"/>
    </row>
    <row r="1658" spans="1:13" s="2" customFormat="1" ht="12.75" hidden="1" customHeight="1">
      <c r="A1658" s="65"/>
      <c r="B1658" s="75" t="s">
        <v>493</v>
      </c>
      <c r="C1658" s="69"/>
      <c r="D1658" s="72" t="s">
        <v>494</v>
      </c>
      <c r="E1658" s="261">
        <f t="shared" si="382"/>
        <v>0</v>
      </c>
      <c r="F1658" s="232"/>
      <c r="G1658" s="232"/>
      <c r="H1658" s="232"/>
      <c r="I1658" s="232"/>
      <c r="J1658" s="244"/>
      <c r="K1658" s="73"/>
      <c r="L1658" s="74"/>
      <c r="M1658" s="74"/>
    </row>
    <row r="1659" spans="1:13" s="2" customFormat="1" ht="12.75" hidden="1" customHeight="1">
      <c r="A1659" s="65"/>
      <c r="B1659" s="75" t="s">
        <v>495</v>
      </c>
      <c r="C1659" s="69"/>
      <c r="D1659" s="72" t="s">
        <v>496</v>
      </c>
      <c r="E1659" s="261">
        <f t="shared" si="382"/>
        <v>0</v>
      </c>
      <c r="F1659" s="232"/>
      <c r="G1659" s="232"/>
      <c r="H1659" s="232"/>
      <c r="I1659" s="232"/>
      <c r="J1659" s="244"/>
      <c r="K1659" s="73"/>
      <c r="L1659" s="74"/>
      <c r="M1659" s="74"/>
    </row>
    <row r="1660" spans="1:13" s="2" customFormat="1" ht="12.75" hidden="1" customHeight="1">
      <c r="A1660" s="65"/>
      <c r="B1660" s="76" t="s">
        <v>497</v>
      </c>
      <c r="C1660" s="77"/>
      <c r="D1660" s="78" t="s">
        <v>498</v>
      </c>
      <c r="E1660" s="261">
        <f t="shared" si="382"/>
        <v>0</v>
      </c>
      <c r="F1660" s="232"/>
      <c r="G1660" s="232"/>
      <c r="H1660" s="232"/>
      <c r="I1660" s="232"/>
      <c r="J1660" s="244"/>
      <c r="K1660" s="73"/>
      <c r="L1660" s="74"/>
      <c r="M1660" s="74"/>
    </row>
    <row r="1661" spans="1:13" s="2" customFormat="1" ht="12.75" hidden="1" customHeight="1">
      <c r="A1661" s="65"/>
      <c r="B1661" s="75" t="s">
        <v>499</v>
      </c>
      <c r="C1661" s="69"/>
      <c r="D1661" s="72" t="s">
        <v>500</v>
      </c>
      <c r="E1661" s="261">
        <f t="shared" si="382"/>
        <v>0</v>
      </c>
      <c r="F1661" s="232"/>
      <c r="G1661" s="232"/>
      <c r="H1661" s="232"/>
      <c r="I1661" s="232"/>
      <c r="J1661" s="244"/>
      <c r="K1661" s="73"/>
      <c r="L1661" s="74"/>
      <c r="M1661" s="74"/>
    </row>
    <row r="1662" spans="1:13" s="2" customFormat="1" ht="12.75" hidden="1" customHeight="1">
      <c r="A1662" s="65"/>
      <c r="B1662" s="122" t="s">
        <v>501</v>
      </c>
      <c r="C1662" s="77"/>
      <c r="D1662" s="78" t="s">
        <v>502</v>
      </c>
      <c r="E1662" s="261">
        <f t="shared" si="382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hidden="1" customHeight="1">
      <c r="A1663" s="65"/>
      <c r="B1663" s="75"/>
      <c r="C1663" s="69"/>
      <c r="D1663" s="72"/>
      <c r="E1663" s="261">
        <f t="shared" si="382"/>
        <v>0</v>
      </c>
      <c r="F1663" s="232"/>
      <c r="G1663" s="232"/>
      <c r="H1663" s="232"/>
      <c r="I1663" s="232"/>
      <c r="J1663" s="244"/>
      <c r="K1663" s="73"/>
      <c r="L1663" s="74"/>
      <c r="M1663" s="74"/>
    </row>
    <row r="1664" spans="1:13" s="2" customFormat="1" ht="12.75" customHeight="1">
      <c r="A1664" s="65"/>
      <c r="B1664" s="77" t="s">
        <v>503</v>
      </c>
      <c r="C1664" s="77"/>
      <c r="D1664" s="78" t="s">
        <v>320</v>
      </c>
      <c r="E1664" s="261">
        <f t="shared" si="382"/>
        <v>4716</v>
      </c>
      <c r="F1664" s="232">
        <f>F1665+F1675</f>
        <v>0</v>
      </c>
      <c r="G1664" s="232">
        <f>G1665+G1675</f>
        <v>4009</v>
      </c>
      <c r="H1664" s="232">
        <f>H1665+H1675</f>
        <v>270</v>
      </c>
      <c r="I1664" s="232">
        <f>I1665+I1675</f>
        <v>0</v>
      </c>
      <c r="J1664" s="243">
        <f>J1665+J1675</f>
        <v>437</v>
      </c>
      <c r="K1664" s="161">
        <f>K1665</f>
        <v>0</v>
      </c>
      <c r="L1664" s="161">
        <f>L1665</f>
        <v>0</v>
      </c>
      <c r="M1664" s="161">
        <f>M1665</f>
        <v>0</v>
      </c>
    </row>
    <row r="1665" spans="1:13" s="2" customFormat="1" ht="12.75" customHeight="1">
      <c r="A1665" s="65"/>
      <c r="B1665" s="71" t="s">
        <v>504</v>
      </c>
      <c r="C1665" s="69"/>
      <c r="D1665" s="72" t="s">
        <v>505</v>
      </c>
      <c r="E1665" s="261">
        <f t="shared" si="382"/>
        <v>4716</v>
      </c>
      <c r="F1665" s="232">
        <f>F1666+F1671+F1673</f>
        <v>0</v>
      </c>
      <c r="G1665" s="232">
        <f>G1666+G1671+G1673</f>
        <v>4009</v>
      </c>
      <c r="H1665" s="232">
        <f>H1666+H1671+H1673</f>
        <v>270</v>
      </c>
      <c r="I1665" s="232">
        <f>I1666+I1671+I1673</f>
        <v>0</v>
      </c>
      <c r="J1665" s="243">
        <f>J1666+J1671+J1673</f>
        <v>437</v>
      </c>
      <c r="K1665" s="161"/>
      <c r="L1665" s="161"/>
      <c r="M1665" s="161"/>
    </row>
    <row r="1666" spans="1:13" s="2" customFormat="1" ht="12.75" customHeight="1">
      <c r="A1666" s="65"/>
      <c r="B1666" s="75" t="s">
        <v>506</v>
      </c>
      <c r="C1666" s="69"/>
      <c r="D1666" s="72" t="s">
        <v>507</v>
      </c>
      <c r="E1666" s="261">
        <f t="shared" si="382"/>
        <v>4716</v>
      </c>
      <c r="F1666" s="232">
        <f>F1667+F1668+F1669+F1670</f>
        <v>0</v>
      </c>
      <c r="G1666" s="232">
        <f>G1667+G1668+G1669+G1670</f>
        <v>4009</v>
      </c>
      <c r="H1666" s="232">
        <f>H1667+H1668+H1669+H1670</f>
        <v>270</v>
      </c>
      <c r="I1666" s="232">
        <f>I1667+I1668+I1669+I1670</f>
        <v>0</v>
      </c>
      <c r="J1666" s="243">
        <f>J1667+J1668+J1669+J1670</f>
        <v>437</v>
      </c>
      <c r="K1666" s="161"/>
      <c r="L1666" s="161"/>
      <c r="M1666" s="161"/>
    </row>
    <row r="1667" spans="1:13" s="2" customFormat="1" ht="12.75" customHeight="1">
      <c r="A1667" s="65"/>
      <c r="B1667" s="76"/>
      <c r="C1667" s="76" t="s">
        <v>508</v>
      </c>
      <c r="D1667" s="78" t="s">
        <v>509</v>
      </c>
      <c r="E1667" s="261">
        <f t="shared" si="382"/>
        <v>3660</v>
      </c>
      <c r="F1667" s="232"/>
      <c r="G1667" s="232">
        <v>3660</v>
      </c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76"/>
      <c r="C1668" s="76" t="s">
        <v>510</v>
      </c>
      <c r="D1668" s="78" t="s">
        <v>511</v>
      </c>
      <c r="E1668" s="261">
        <f t="shared" si="382"/>
        <v>204.5</v>
      </c>
      <c r="F1668" s="232"/>
      <c r="G1668" s="232">
        <v>32</v>
      </c>
      <c r="H1668" s="232">
        <v>100</v>
      </c>
      <c r="I1668" s="232"/>
      <c r="J1668" s="244">
        <f>14.5+58</f>
        <v>72.5</v>
      </c>
      <c r="K1668" s="73"/>
      <c r="L1668" s="74"/>
      <c r="M1668" s="74"/>
    </row>
    <row r="1669" spans="1:13" s="2" customFormat="1" ht="12.75" customHeight="1">
      <c r="A1669" s="65"/>
      <c r="B1669" s="76"/>
      <c r="C1669" s="77" t="s">
        <v>512</v>
      </c>
      <c r="D1669" s="78" t="s">
        <v>513</v>
      </c>
      <c r="E1669" s="261">
        <f t="shared" si="382"/>
        <v>0</v>
      </c>
      <c r="F1669" s="232"/>
      <c r="G1669" s="232"/>
      <c r="H1669" s="232"/>
      <c r="I1669" s="232"/>
      <c r="J1669" s="244"/>
      <c r="K1669" s="73"/>
      <c r="L1669" s="74"/>
      <c r="M1669" s="74"/>
    </row>
    <row r="1670" spans="1:13" s="2" customFormat="1" ht="12.75" customHeight="1">
      <c r="A1670" s="65"/>
      <c r="B1670" s="76"/>
      <c r="C1670" s="77" t="s">
        <v>514</v>
      </c>
      <c r="D1670" s="78" t="s">
        <v>515</v>
      </c>
      <c r="E1670" s="261">
        <f t="shared" si="382"/>
        <v>851.5</v>
      </c>
      <c r="F1670" s="232"/>
      <c r="G1670" s="232">
        <v>317</v>
      </c>
      <c r="H1670" s="232">
        <v>170</v>
      </c>
      <c r="I1670" s="232"/>
      <c r="J1670" s="266">
        <f>100+88.5+176</f>
        <v>364.5</v>
      </c>
      <c r="K1670" s="267"/>
      <c r="L1670" s="74"/>
      <c r="M1670" s="74"/>
    </row>
    <row r="1671" spans="1:13" s="2" customFormat="1" ht="12.75" customHeight="1">
      <c r="A1671" s="65"/>
      <c r="B1671" s="76" t="s">
        <v>516</v>
      </c>
      <c r="C1671" s="77"/>
      <c r="D1671" s="78" t="s">
        <v>517</v>
      </c>
      <c r="E1671" s="261">
        <f t="shared" si="382"/>
        <v>0</v>
      </c>
      <c r="F1671" s="232">
        <f>F1672</f>
        <v>0</v>
      </c>
      <c r="G1671" s="232"/>
      <c r="H1671" s="232"/>
      <c r="I1671" s="232"/>
      <c r="J1671" s="243"/>
      <c r="K1671" s="161"/>
      <c r="L1671" s="161"/>
      <c r="M1671" s="161"/>
    </row>
    <row r="1672" spans="1:13" s="2" customFormat="1" ht="12.75" customHeight="1">
      <c r="A1672" s="65"/>
      <c r="B1672" s="76"/>
      <c r="C1672" s="77" t="s">
        <v>518</v>
      </c>
      <c r="D1672" s="78" t="s">
        <v>519</v>
      </c>
      <c r="E1672" s="261">
        <f t="shared" si="382"/>
        <v>0</v>
      </c>
      <c r="F1672" s="232"/>
      <c r="G1672" s="232"/>
      <c r="H1672" s="232"/>
      <c r="I1672" s="232"/>
      <c r="J1672" s="244"/>
      <c r="K1672" s="73"/>
      <c r="L1672" s="74"/>
      <c r="M1672" s="74"/>
    </row>
    <row r="1673" spans="1:13" s="2" customFormat="1" ht="12.75" customHeight="1">
      <c r="A1673" s="65"/>
      <c r="B1673" s="76" t="s">
        <v>520</v>
      </c>
      <c r="C1673" s="77"/>
      <c r="D1673" s="78" t="s">
        <v>521</v>
      </c>
      <c r="E1673" s="261">
        <f t="shared" si="382"/>
        <v>0</v>
      </c>
      <c r="F1673" s="232"/>
      <c r="G1673" s="232"/>
      <c r="H1673" s="232"/>
      <c r="I1673" s="232">
        <v>0</v>
      </c>
      <c r="J1673" s="244"/>
      <c r="K1673" s="73"/>
      <c r="L1673" s="74"/>
      <c r="M1673" s="74"/>
    </row>
    <row r="1674" spans="1:13" s="2" customFormat="1" ht="12.75" customHeight="1">
      <c r="A1674" s="65"/>
      <c r="B1674" s="76"/>
      <c r="C1674" s="77"/>
      <c r="D1674" s="78"/>
      <c r="E1674" s="261">
        <f t="shared" si="382"/>
        <v>0</v>
      </c>
      <c r="F1674" s="232"/>
      <c r="G1674" s="232"/>
      <c r="H1674" s="232"/>
      <c r="I1674" s="232"/>
      <c r="J1674" s="244"/>
      <c r="K1674" s="73"/>
      <c r="L1674" s="74"/>
      <c r="M1674" s="74"/>
    </row>
    <row r="1675" spans="1:13" s="2" customFormat="1" ht="12.75" customHeight="1">
      <c r="A1675" s="65"/>
      <c r="B1675" s="69" t="s">
        <v>522</v>
      </c>
      <c r="C1675" s="77"/>
      <c r="D1675" s="78" t="s">
        <v>523</v>
      </c>
      <c r="E1675" s="261">
        <f t="shared" si="382"/>
        <v>0</v>
      </c>
      <c r="F1675" s="232">
        <f t="shared" ref="F1675:M1676" si="386">F1676</f>
        <v>0</v>
      </c>
      <c r="G1675" s="232"/>
      <c r="H1675" s="232"/>
      <c r="I1675" s="232"/>
      <c r="J1675" s="243"/>
      <c r="K1675" s="161">
        <f t="shared" si="386"/>
        <v>0</v>
      </c>
      <c r="L1675" s="161">
        <f t="shared" si="386"/>
        <v>0</v>
      </c>
      <c r="M1675" s="161">
        <f t="shared" si="386"/>
        <v>0</v>
      </c>
    </row>
    <row r="1676" spans="1:13" s="2" customFormat="1" ht="15.75" customHeight="1">
      <c r="A1676" s="65"/>
      <c r="B1676" s="123" t="s">
        <v>524</v>
      </c>
      <c r="C1676" s="124"/>
      <c r="D1676" s="78" t="s">
        <v>525</v>
      </c>
      <c r="E1676" s="261">
        <f t="shared" si="382"/>
        <v>0</v>
      </c>
      <c r="F1676" s="232">
        <f t="shared" si="386"/>
        <v>0</v>
      </c>
      <c r="G1676" s="232"/>
      <c r="H1676" s="232"/>
      <c r="I1676" s="232"/>
      <c r="J1676" s="243"/>
      <c r="K1676" s="161">
        <f t="shared" si="386"/>
        <v>0</v>
      </c>
      <c r="L1676" s="161">
        <f t="shared" si="386"/>
        <v>0</v>
      </c>
      <c r="M1676" s="161">
        <f t="shared" si="386"/>
        <v>0</v>
      </c>
    </row>
    <row r="1677" spans="1:13" s="2" customFormat="1" ht="12.75" customHeight="1">
      <c r="A1677" s="65"/>
      <c r="B1677" s="76"/>
      <c r="C1677" s="77" t="s">
        <v>526</v>
      </c>
      <c r="D1677" s="78" t="s">
        <v>527</v>
      </c>
      <c r="E1677" s="261">
        <f t="shared" si="382"/>
        <v>0</v>
      </c>
      <c r="F1677" s="232"/>
      <c r="G1677" s="232"/>
      <c r="H1677" s="232"/>
      <c r="I1677" s="232"/>
      <c r="J1677" s="244"/>
      <c r="K1677" s="73"/>
      <c r="L1677" s="74"/>
      <c r="M1677" s="74"/>
    </row>
    <row r="1678" spans="1:13" s="2" customFormat="1" ht="12.75" customHeight="1">
      <c r="A1678" s="65"/>
      <c r="B1678" s="76"/>
      <c r="C1678" s="77"/>
      <c r="D1678" s="78"/>
      <c r="E1678" s="261">
        <f t="shared" si="382"/>
        <v>0</v>
      </c>
      <c r="F1678" s="232"/>
      <c r="G1678" s="232"/>
      <c r="H1678" s="232"/>
      <c r="I1678" s="232"/>
      <c r="J1678" s="244"/>
      <c r="K1678" s="73"/>
      <c r="L1678" s="74"/>
      <c r="M1678" s="74"/>
    </row>
    <row r="1679" spans="1:13" s="2" customFormat="1" ht="12.75" customHeight="1">
      <c r="A1679" s="65"/>
      <c r="B1679" s="69" t="s">
        <v>528</v>
      </c>
      <c r="C1679" s="77"/>
      <c r="D1679" s="78" t="s">
        <v>435</v>
      </c>
      <c r="E1679" s="261">
        <f t="shared" si="382"/>
        <v>0</v>
      </c>
      <c r="F1679" s="232">
        <f t="shared" ref="F1679:M1679" si="387">F1680</f>
        <v>0</v>
      </c>
      <c r="G1679" s="232">
        <f t="shared" si="387"/>
        <v>0</v>
      </c>
      <c r="H1679" s="232">
        <f t="shared" si="387"/>
        <v>0</v>
      </c>
      <c r="I1679" s="232">
        <f t="shared" si="387"/>
        <v>0</v>
      </c>
      <c r="J1679" s="243">
        <f t="shared" si="387"/>
        <v>0</v>
      </c>
      <c r="K1679" s="161">
        <f t="shared" si="387"/>
        <v>0</v>
      </c>
      <c r="L1679" s="161">
        <f t="shared" si="387"/>
        <v>0</v>
      </c>
      <c r="M1679" s="161">
        <f t="shared" si="387"/>
        <v>0</v>
      </c>
    </row>
    <row r="1680" spans="1:13" s="2" customFormat="1" ht="12.75" customHeight="1">
      <c r="A1680" s="65"/>
      <c r="B1680" s="76" t="s">
        <v>436</v>
      </c>
      <c r="C1680" s="77"/>
      <c r="D1680" s="78" t="s">
        <v>437</v>
      </c>
      <c r="E1680" s="261">
        <f t="shared" si="382"/>
        <v>0</v>
      </c>
      <c r="F1680" s="232"/>
      <c r="G1680" s="232"/>
      <c r="H1680" s="232"/>
      <c r="I1680" s="232"/>
      <c r="J1680" s="244"/>
      <c r="K1680" s="73"/>
      <c r="L1680" s="74"/>
      <c r="M1680" s="74"/>
    </row>
    <row r="1681" spans="1:14">
      <c r="A1681" s="125" t="s">
        <v>529</v>
      </c>
      <c r="B1681" s="125"/>
      <c r="C1681" s="125"/>
      <c r="D1681" s="140"/>
      <c r="E1681" s="231">
        <f t="shared" si="382"/>
        <v>4716</v>
      </c>
      <c r="F1681" s="247">
        <f>F1686</f>
        <v>0</v>
      </c>
      <c r="G1681" s="247">
        <f>G1682+G1686</f>
        <v>4009</v>
      </c>
      <c r="H1681" s="247">
        <f>H1682+H1686</f>
        <v>270</v>
      </c>
      <c r="I1681" s="247">
        <f>I1682+I1686</f>
        <v>0</v>
      </c>
      <c r="J1681" s="247">
        <f>J1682+J1686</f>
        <v>437</v>
      </c>
      <c r="K1681" s="73">
        <f>K1682+K1683+K1686+K1687</f>
        <v>0</v>
      </c>
      <c r="L1681" s="73">
        <f>L1682+L1683+L1686+L1687</f>
        <v>0</v>
      </c>
      <c r="M1681" s="73">
        <f>M1682+M1683+M1686+M1687</f>
        <v>0</v>
      </c>
    </row>
    <row r="1682" spans="1:14">
      <c r="A1682" s="128"/>
      <c r="B1682" s="135" t="s">
        <v>672</v>
      </c>
      <c r="C1682" s="135"/>
      <c r="D1682" s="140" t="s">
        <v>673</v>
      </c>
      <c r="E1682" s="231">
        <f t="shared" si="382"/>
        <v>0</v>
      </c>
      <c r="F1682" s="247"/>
      <c r="G1682" s="247"/>
      <c r="H1682" s="247"/>
      <c r="I1682" s="247"/>
      <c r="J1682" s="244"/>
      <c r="K1682" s="73"/>
      <c r="L1682" s="74"/>
      <c r="M1682" s="74"/>
    </row>
    <row r="1683" spans="1:14" ht="22.5" customHeight="1">
      <c r="A1683" s="128"/>
      <c r="B1683" s="612" t="s">
        <v>746</v>
      </c>
      <c r="C1683" s="613"/>
      <c r="D1683" s="140" t="s">
        <v>675</v>
      </c>
      <c r="E1683" s="231">
        <f t="shared" si="382"/>
        <v>0</v>
      </c>
      <c r="F1683" s="247">
        <f t="shared" ref="F1683:M1683" si="388">F1684</f>
        <v>0</v>
      </c>
      <c r="G1683" s="247">
        <f t="shared" si="388"/>
        <v>0</v>
      </c>
      <c r="H1683" s="247">
        <f t="shared" si="388"/>
        <v>0</v>
      </c>
      <c r="I1683" s="247">
        <f t="shared" si="388"/>
        <v>0</v>
      </c>
      <c r="J1683" s="244">
        <f t="shared" si="388"/>
        <v>0</v>
      </c>
      <c r="K1683" s="73">
        <f t="shared" si="388"/>
        <v>0</v>
      </c>
      <c r="L1683" s="73">
        <f t="shared" si="388"/>
        <v>0</v>
      </c>
      <c r="M1683" s="73">
        <f t="shared" si="388"/>
        <v>0</v>
      </c>
    </row>
    <row r="1684" spans="1:14">
      <c r="A1684" s="128"/>
      <c r="B1684" s="46"/>
      <c r="C1684" s="135" t="s">
        <v>676</v>
      </c>
      <c r="D1684" s="154" t="s">
        <v>677</v>
      </c>
      <c r="E1684" s="231">
        <f t="shared" si="382"/>
        <v>0</v>
      </c>
      <c r="F1684" s="247"/>
      <c r="G1684" s="247"/>
      <c r="H1684" s="247"/>
      <c r="I1684" s="247"/>
      <c r="J1684" s="244"/>
      <c r="K1684" s="73"/>
      <c r="L1684" s="74"/>
      <c r="M1684" s="74"/>
    </row>
    <row r="1685" spans="1:14" ht="18.75" hidden="1" customHeight="1">
      <c r="A1685" s="128"/>
      <c r="B1685" s="46"/>
      <c r="C1685" s="135"/>
      <c r="D1685" s="140"/>
      <c r="E1685" s="231">
        <f t="shared" si="382"/>
        <v>0</v>
      </c>
      <c r="F1685" s="247"/>
      <c r="G1685" s="247"/>
      <c r="H1685" s="247"/>
      <c r="I1685" s="247"/>
      <c r="J1685" s="244"/>
      <c r="K1685" s="73"/>
      <c r="L1685" s="74"/>
      <c r="M1685" s="74"/>
    </row>
    <row r="1686" spans="1:14">
      <c r="A1686" s="128"/>
      <c r="B1686" s="46" t="s">
        <v>678</v>
      </c>
      <c r="C1686" s="135"/>
      <c r="D1686" s="140" t="s">
        <v>679</v>
      </c>
      <c r="E1686" s="231">
        <f t="shared" si="382"/>
        <v>4716</v>
      </c>
      <c r="F1686" s="247"/>
      <c r="G1686" s="247">
        <v>4009</v>
      </c>
      <c r="H1686" s="247">
        <v>270</v>
      </c>
      <c r="I1686" s="247">
        <v>0</v>
      </c>
      <c r="J1686" s="244">
        <f>100+103+176+58</f>
        <v>437</v>
      </c>
      <c r="K1686" s="161">
        <v>0</v>
      </c>
      <c r="L1686" s="161">
        <v>0</v>
      </c>
      <c r="M1686" s="161">
        <v>0</v>
      </c>
    </row>
    <row r="1687" spans="1:14" ht="31.5" customHeight="1">
      <c r="A1687" s="128"/>
      <c r="B1687" s="612" t="s">
        <v>762</v>
      </c>
      <c r="C1687" s="613"/>
      <c r="D1687" s="140" t="s">
        <v>681</v>
      </c>
      <c r="E1687" s="231">
        <f t="shared" si="382"/>
        <v>0</v>
      </c>
      <c r="F1687" s="247"/>
      <c r="G1687" s="247"/>
      <c r="H1687" s="247"/>
      <c r="I1687" s="247"/>
      <c r="J1687" s="244"/>
      <c r="K1687" s="73"/>
      <c r="L1687" s="74"/>
      <c r="M1687" s="74"/>
    </row>
    <row r="1688" spans="1:14" ht="27.75" customHeight="1">
      <c r="A1688" s="128"/>
      <c r="B1688" s="359"/>
      <c r="C1688" s="360" t="s">
        <v>748</v>
      </c>
      <c r="D1688" s="140" t="s">
        <v>683</v>
      </c>
      <c r="E1688" s="231">
        <f t="shared" si="382"/>
        <v>0</v>
      </c>
      <c r="F1688" s="247"/>
      <c r="G1688" s="247"/>
      <c r="H1688" s="247"/>
      <c r="I1688" s="247"/>
      <c r="J1688" s="244"/>
      <c r="K1688" s="73"/>
      <c r="L1688" s="74"/>
      <c r="M1688" s="74"/>
    </row>
    <row r="1689" spans="1:14" s="3" customFormat="1" ht="45.75" customHeight="1">
      <c r="A1689" s="586" t="s">
        <v>684</v>
      </c>
      <c r="B1689" s="587"/>
      <c r="C1689" s="588"/>
      <c r="D1689" s="170" t="s">
        <v>685</v>
      </c>
      <c r="E1689" s="281">
        <f t="shared" si="382"/>
        <v>0</v>
      </c>
      <c r="F1689" s="281">
        <f t="shared" ref="F1689:M1689" si="389">F1690+F1691</f>
        <v>0</v>
      </c>
      <c r="G1689" s="281">
        <f t="shared" si="389"/>
        <v>0</v>
      </c>
      <c r="H1689" s="281">
        <f t="shared" si="389"/>
        <v>0</v>
      </c>
      <c r="I1689" s="281">
        <f t="shared" si="389"/>
        <v>0</v>
      </c>
      <c r="J1689" s="318">
        <f t="shared" si="389"/>
        <v>0</v>
      </c>
      <c r="K1689" s="319">
        <f t="shared" si="389"/>
        <v>0</v>
      </c>
      <c r="L1689" s="319">
        <f t="shared" si="389"/>
        <v>0</v>
      </c>
      <c r="M1689" s="319">
        <f t="shared" si="389"/>
        <v>0</v>
      </c>
      <c r="N1689" s="24"/>
    </row>
    <row r="1690" spans="1:14">
      <c r="A1690" s="127" t="s">
        <v>749</v>
      </c>
      <c r="B1690" s="171"/>
      <c r="C1690" s="127"/>
      <c r="D1690" s="299" t="s">
        <v>687</v>
      </c>
      <c r="E1690" s="261">
        <f t="shared" si="382"/>
        <v>0</v>
      </c>
      <c r="F1690" s="247"/>
      <c r="G1690" s="247"/>
      <c r="H1690" s="247"/>
      <c r="I1690" s="247"/>
      <c r="J1690" s="244"/>
      <c r="K1690" s="73"/>
      <c r="L1690" s="74"/>
      <c r="M1690" s="74"/>
      <c r="N1690" s="24"/>
    </row>
    <row r="1691" spans="1:14" ht="12.75" customHeight="1">
      <c r="A1691" s="172" t="s">
        <v>750</v>
      </c>
      <c r="B1691" s="135"/>
      <c r="C1691" s="127"/>
      <c r="D1691" s="299" t="s">
        <v>699</v>
      </c>
      <c r="E1691" s="261">
        <f t="shared" si="382"/>
        <v>0</v>
      </c>
      <c r="F1691" s="247"/>
      <c r="G1691" s="247"/>
      <c r="H1691" s="247"/>
      <c r="I1691" s="247"/>
      <c r="J1691" s="244"/>
      <c r="K1691" s="73"/>
      <c r="L1691" s="74"/>
      <c r="M1691" s="74"/>
      <c r="N1691" s="24"/>
    </row>
    <row r="1692" spans="1:14" s="3" customFormat="1" ht="40.5" customHeight="1">
      <c r="A1692" s="586" t="s">
        <v>710</v>
      </c>
      <c r="B1692" s="587"/>
      <c r="C1692" s="588"/>
      <c r="D1692" s="269" t="s">
        <v>711</v>
      </c>
      <c r="E1692" s="281">
        <f>G1692+H1692+I1692+J1692</f>
        <v>0</v>
      </c>
      <c r="F1692" s="281">
        <f t="shared" ref="F1692:M1692" si="390">F1693+F1694+F1751+F1752</f>
        <v>0</v>
      </c>
      <c r="G1692" s="281">
        <f t="shared" si="390"/>
        <v>0</v>
      </c>
      <c r="H1692" s="281">
        <f t="shared" si="390"/>
        <v>0</v>
      </c>
      <c r="I1692" s="281">
        <f t="shared" si="390"/>
        <v>0</v>
      </c>
      <c r="J1692" s="318">
        <f t="shared" si="390"/>
        <v>0</v>
      </c>
      <c r="K1692" s="319">
        <f t="shared" si="390"/>
        <v>0</v>
      </c>
      <c r="L1692" s="319">
        <f t="shared" si="390"/>
        <v>0</v>
      </c>
      <c r="M1692" s="319">
        <f t="shared" si="390"/>
        <v>0</v>
      </c>
      <c r="N1692" s="24"/>
    </row>
    <row r="1693" spans="1:14" ht="25.5" customHeight="1">
      <c r="A1693" s="651" t="s">
        <v>751</v>
      </c>
      <c r="B1693" s="692"/>
      <c r="C1693" s="652"/>
      <c r="D1693" s="299" t="s">
        <v>713</v>
      </c>
      <c r="E1693" s="261">
        <f>G1693+H1693+I1693+J1693</f>
        <v>0</v>
      </c>
      <c r="F1693" s="247"/>
      <c r="G1693" s="247"/>
      <c r="H1693" s="247"/>
      <c r="I1693" s="247"/>
      <c r="J1693" s="244"/>
      <c r="K1693" s="73"/>
      <c r="L1693" s="74"/>
      <c r="M1693" s="74"/>
    </row>
    <row r="1694" spans="1:14" ht="32.25" customHeight="1">
      <c r="A1694" s="651" t="s">
        <v>752</v>
      </c>
      <c r="B1694" s="692"/>
      <c r="C1694" s="652"/>
      <c r="D1694" s="300" t="s">
        <v>720</v>
      </c>
      <c r="E1694" s="261">
        <f>G1694+H1694+I1694+J1694</f>
        <v>0</v>
      </c>
      <c r="F1694" s="247">
        <f t="shared" ref="F1694:M1694" si="391">F1695</f>
        <v>0</v>
      </c>
      <c r="G1694" s="247">
        <f t="shared" si="391"/>
        <v>0</v>
      </c>
      <c r="H1694" s="247">
        <f t="shared" si="391"/>
        <v>0</v>
      </c>
      <c r="I1694" s="247">
        <f t="shared" si="391"/>
        <v>0</v>
      </c>
      <c r="J1694" s="244">
        <f t="shared" si="391"/>
        <v>0</v>
      </c>
      <c r="K1694" s="73">
        <f t="shared" si="391"/>
        <v>0</v>
      </c>
      <c r="L1694" s="73">
        <f t="shared" si="391"/>
        <v>0</v>
      </c>
      <c r="M1694" s="73">
        <f t="shared" si="391"/>
        <v>0</v>
      </c>
    </row>
    <row r="1695" spans="1:14" s="12" customFormat="1" hidden="1">
      <c r="A1695" s="596" t="s">
        <v>312</v>
      </c>
      <c r="B1695" s="597"/>
      <c r="C1695" s="597"/>
      <c r="D1695" s="301"/>
      <c r="E1695" s="262">
        <f>G1695+H1695+I1695+J1695</f>
        <v>0</v>
      </c>
      <c r="F1695" s="242">
        <f t="shared" ref="F1695:M1695" si="392">F1697+F1708+F1721+F1734</f>
        <v>0</v>
      </c>
      <c r="G1695" s="242">
        <f t="shared" si="392"/>
        <v>0</v>
      </c>
      <c r="H1695" s="242">
        <f t="shared" si="392"/>
        <v>0</v>
      </c>
      <c r="I1695" s="242">
        <f t="shared" si="392"/>
        <v>0</v>
      </c>
      <c r="J1695" s="255">
        <f t="shared" si="392"/>
        <v>0</v>
      </c>
      <c r="K1695" s="257">
        <f t="shared" si="392"/>
        <v>0</v>
      </c>
      <c r="L1695" s="257">
        <f t="shared" si="392"/>
        <v>0</v>
      </c>
      <c r="M1695" s="257">
        <f t="shared" si="392"/>
        <v>0</v>
      </c>
    </row>
    <row r="1696" spans="1:14" s="12" customFormat="1" hidden="1">
      <c r="A1696" s="356"/>
      <c r="B1696" s="610" t="s">
        <v>438</v>
      </c>
      <c r="C1696" s="611"/>
      <c r="D1696" s="301"/>
      <c r="E1696" s="262"/>
      <c r="F1696" s="242"/>
      <c r="G1696" s="242"/>
      <c r="H1696" s="242"/>
      <c r="I1696" s="242"/>
      <c r="J1696" s="255"/>
      <c r="K1696" s="257"/>
      <c r="L1696" s="246"/>
      <c r="M1696" s="246"/>
    </row>
    <row r="1697" spans="1:13" s="2" customFormat="1" ht="12.75" hidden="1" customHeight="1">
      <c r="A1697" s="65"/>
      <c r="B1697" s="101" t="s">
        <v>439</v>
      </c>
      <c r="C1697" s="94"/>
      <c r="D1697" s="302" t="s">
        <v>440</v>
      </c>
      <c r="E1697" s="261">
        <f t="shared" ref="E1697:E1757" si="393">G1697+H1697+I1697+J1697</f>
        <v>0</v>
      </c>
      <c r="F1697" s="232">
        <f t="shared" ref="F1697:M1697" si="394">F1698</f>
        <v>0</v>
      </c>
      <c r="G1697" s="232">
        <f t="shared" si="394"/>
        <v>0</v>
      </c>
      <c r="H1697" s="232">
        <f t="shared" si="394"/>
        <v>0</v>
      </c>
      <c r="I1697" s="232">
        <f t="shared" si="394"/>
        <v>0</v>
      </c>
      <c r="J1697" s="243">
        <f t="shared" si="394"/>
        <v>0</v>
      </c>
      <c r="K1697" s="161">
        <f t="shared" si="394"/>
        <v>0</v>
      </c>
      <c r="L1697" s="161">
        <f t="shared" si="394"/>
        <v>0</v>
      </c>
      <c r="M1697" s="161">
        <f t="shared" si="394"/>
        <v>0</v>
      </c>
    </row>
    <row r="1698" spans="1:13" s="2" customFormat="1" ht="12.75" hidden="1" customHeight="1">
      <c r="A1698" s="65"/>
      <c r="B1698" s="76" t="s">
        <v>441</v>
      </c>
      <c r="C1698" s="80"/>
      <c r="D1698" s="152" t="s">
        <v>442</v>
      </c>
      <c r="E1698" s="261">
        <f t="shared" si="393"/>
        <v>0</v>
      </c>
      <c r="F1698" s="232">
        <f>F1699+F1700+F1701+F1702+F1703+F1704+F1705+F1706</f>
        <v>0</v>
      </c>
      <c r="G1698" s="232">
        <f>G1699+G1700+G1701+G1702+G1703+G1704+G1705+G1706</f>
        <v>0</v>
      </c>
      <c r="H1698" s="232">
        <f>H1699+H1700+H1701+H1702+H1703+H1704+H1705+H1706</f>
        <v>0</v>
      </c>
      <c r="I1698" s="232">
        <f>I1699+I1700+I1701+I1702+I1703+I1704+I1705+I1706</f>
        <v>0</v>
      </c>
      <c r="J1698" s="243">
        <f>J1699+J1700+J1701+J1702+J1703+J1704+J1705+J1706</f>
        <v>0</v>
      </c>
      <c r="K1698" s="161"/>
      <c r="L1698" s="74"/>
      <c r="M1698" s="74"/>
    </row>
    <row r="1699" spans="1:13" s="2" customFormat="1" ht="12.75" hidden="1" customHeight="1">
      <c r="A1699" s="65"/>
      <c r="B1699" s="94"/>
      <c r="C1699" s="102" t="s">
        <v>443</v>
      </c>
      <c r="D1699" s="302" t="s">
        <v>444</v>
      </c>
      <c r="E1699" s="261">
        <f t="shared" si="393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29.25" hidden="1" customHeight="1">
      <c r="A1700" s="65"/>
      <c r="B1700" s="94"/>
      <c r="C1700" s="103" t="s">
        <v>445</v>
      </c>
      <c r="D1700" s="303" t="s">
        <v>446</v>
      </c>
      <c r="E1700" s="261">
        <f t="shared" si="393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29.25" hidden="1" customHeight="1">
      <c r="A1701" s="65"/>
      <c r="B1701" s="94"/>
      <c r="C1701" s="103" t="s">
        <v>447</v>
      </c>
      <c r="D1701" s="303" t="s">
        <v>448</v>
      </c>
      <c r="E1701" s="261">
        <f t="shared" si="393"/>
        <v>0</v>
      </c>
      <c r="F1701" s="232"/>
      <c r="G1701" s="232"/>
      <c r="H1701" s="232"/>
      <c r="I1701" s="232"/>
      <c r="J1701" s="244"/>
      <c r="K1701" s="73"/>
      <c r="L1701" s="74"/>
      <c r="M1701" s="74"/>
    </row>
    <row r="1702" spans="1:13" s="2" customFormat="1" ht="28.5" hidden="1" customHeight="1">
      <c r="A1702" s="65"/>
      <c r="B1702" s="94"/>
      <c r="C1702" s="102" t="s">
        <v>449</v>
      </c>
      <c r="D1702" s="302" t="s">
        <v>450</v>
      </c>
      <c r="E1702" s="261">
        <f t="shared" si="393"/>
        <v>0</v>
      </c>
      <c r="F1702" s="232"/>
      <c r="G1702" s="232"/>
      <c r="H1702" s="232"/>
      <c r="I1702" s="232"/>
      <c r="J1702" s="244"/>
      <c r="K1702" s="73"/>
      <c r="L1702" s="74"/>
      <c r="M1702" s="74"/>
    </row>
    <row r="1703" spans="1:13" s="2" customFormat="1" ht="44.25" hidden="1" customHeight="1">
      <c r="A1703" s="65"/>
      <c r="B1703" s="90"/>
      <c r="C1703" s="105" t="s">
        <v>451</v>
      </c>
      <c r="D1703" s="304" t="s">
        <v>452</v>
      </c>
      <c r="E1703" s="261">
        <f t="shared" si="393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29.25" hidden="1" customHeight="1">
      <c r="A1704" s="65"/>
      <c r="B1704" s="106"/>
      <c r="C1704" s="107" t="s">
        <v>453</v>
      </c>
      <c r="D1704" s="43" t="s">
        <v>454</v>
      </c>
      <c r="E1704" s="261">
        <f t="shared" si="393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29.25" hidden="1" customHeight="1">
      <c r="A1705" s="65"/>
      <c r="B1705" s="109"/>
      <c r="C1705" s="110" t="s">
        <v>455</v>
      </c>
      <c r="D1705" s="305" t="s">
        <v>456</v>
      </c>
      <c r="E1705" s="261">
        <f t="shared" si="393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8.75" hidden="1" customHeight="1">
      <c r="A1706" s="65"/>
      <c r="B1706" s="112"/>
      <c r="C1706" s="113" t="s">
        <v>457</v>
      </c>
      <c r="D1706" s="306" t="s">
        <v>458</v>
      </c>
      <c r="E1706" s="261">
        <f t="shared" si="393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115"/>
      <c r="C1707" s="116"/>
      <c r="D1707" s="307"/>
      <c r="E1707" s="261">
        <f t="shared" si="393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5.75" hidden="1" customHeight="1">
      <c r="A1708" s="65"/>
      <c r="B1708" s="69" t="s">
        <v>459</v>
      </c>
      <c r="C1708" s="76"/>
      <c r="D1708" s="152" t="s">
        <v>460</v>
      </c>
      <c r="E1708" s="261">
        <f t="shared" si="393"/>
        <v>0</v>
      </c>
      <c r="F1708" s="232">
        <f t="shared" ref="F1708:M1708" si="395">F1709</f>
        <v>0</v>
      </c>
      <c r="G1708" s="232">
        <f t="shared" si="395"/>
        <v>0</v>
      </c>
      <c r="H1708" s="232">
        <f t="shared" si="395"/>
        <v>0</v>
      </c>
      <c r="I1708" s="232">
        <f t="shared" si="395"/>
        <v>0</v>
      </c>
      <c r="J1708" s="243">
        <f t="shared" si="395"/>
        <v>0</v>
      </c>
      <c r="K1708" s="161">
        <f t="shared" si="395"/>
        <v>0</v>
      </c>
      <c r="L1708" s="161">
        <f t="shared" si="395"/>
        <v>0</v>
      </c>
      <c r="M1708" s="161">
        <f t="shared" si="395"/>
        <v>0</v>
      </c>
    </row>
    <row r="1709" spans="1:13" s="2" customFormat="1" ht="12.75" hidden="1" customHeight="1">
      <c r="A1709" s="65"/>
      <c r="B1709" s="80" t="s">
        <v>461</v>
      </c>
      <c r="C1709" s="80"/>
      <c r="D1709" s="153" t="s">
        <v>380</v>
      </c>
      <c r="E1709" s="261">
        <f t="shared" si="393"/>
        <v>0</v>
      </c>
      <c r="F1709" s="232">
        <f>F1713+F1714+F1715+F1716+F1717+F1718+F1719</f>
        <v>0</v>
      </c>
      <c r="G1709" s="232">
        <f>G1713+G1714+G1715+G1716+G1717+G1718+G1719</f>
        <v>0</v>
      </c>
      <c r="H1709" s="232">
        <f>H1713+H1714+H1715+H1716+H1717+H1718+H1719</f>
        <v>0</v>
      </c>
      <c r="I1709" s="232">
        <f>I1713+I1714+I1715+I1716+I1717+I1718+I1719</f>
        <v>0</v>
      </c>
      <c r="J1709" s="243">
        <f>J1713+J1714+J1715+J1716+J1717+J1718+J1719</f>
        <v>0</v>
      </c>
      <c r="K1709" s="161"/>
      <c r="L1709" s="74"/>
      <c r="M1709" s="74"/>
    </row>
    <row r="1710" spans="1:13" s="2" customFormat="1" ht="12.75" hidden="1" customHeight="1">
      <c r="A1710" s="65"/>
      <c r="B1710" s="118"/>
      <c r="C1710" s="119" t="s">
        <v>462</v>
      </c>
      <c r="D1710" s="308" t="s">
        <v>463</v>
      </c>
      <c r="E1710" s="261">
        <f t="shared" si="393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118"/>
      <c r="C1711" s="119" t="s">
        <v>464</v>
      </c>
      <c r="D1711" s="308" t="s">
        <v>465</v>
      </c>
      <c r="E1711" s="261">
        <f t="shared" si="393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118"/>
      <c r="C1712" s="119" t="s">
        <v>466</v>
      </c>
      <c r="D1712" s="308" t="s">
        <v>467</v>
      </c>
      <c r="E1712" s="261">
        <f t="shared" si="393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7"/>
      <c r="C1713" s="80" t="s">
        <v>468</v>
      </c>
      <c r="D1713" s="153" t="s">
        <v>469</v>
      </c>
      <c r="E1713" s="261">
        <f t="shared" si="393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2.75" hidden="1" customHeight="1">
      <c r="A1714" s="65"/>
      <c r="B1714" s="77"/>
      <c r="C1714" s="80" t="s">
        <v>470</v>
      </c>
      <c r="D1714" s="153" t="s">
        <v>471</v>
      </c>
      <c r="E1714" s="261">
        <f t="shared" si="393"/>
        <v>0</v>
      </c>
      <c r="F1714" s="232"/>
      <c r="G1714" s="232"/>
      <c r="H1714" s="232"/>
      <c r="I1714" s="232"/>
      <c r="J1714" s="244"/>
      <c r="K1714" s="73"/>
      <c r="L1714" s="74"/>
      <c r="M1714" s="74"/>
    </row>
    <row r="1715" spans="1:13" s="2" customFormat="1" ht="12.75" hidden="1" customHeight="1">
      <c r="A1715" s="65"/>
      <c r="B1715" s="77"/>
      <c r="C1715" s="80" t="s">
        <v>472</v>
      </c>
      <c r="D1715" s="153" t="s">
        <v>473</v>
      </c>
      <c r="E1715" s="261">
        <f t="shared" si="393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7"/>
      <c r="C1716" s="80" t="s">
        <v>474</v>
      </c>
      <c r="D1716" s="153" t="s">
        <v>475</v>
      </c>
      <c r="E1716" s="261">
        <f t="shared" si="393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7"/>
      <c r="C1717" s="80"/>
      <c r="D1717" s="153"/>
      <c r="E1717" s="261">
        <f t="shared" si="393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7"/>
      <c r="C1718" s="80" t="s">
        <v>476</v>
      </c>
      <c r="D1718" s="153" t="s">
        <v>477</v>
      </c>
      <c r="E1718" s="261">
        <f t="shared" si="393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7"/>
      <c r="C1719" s="80" t="s">
        <v>478</v>
      </c>
      <c r="D1719" s="153" t="s">
        <v>479</v>
      </c>
      <c r="E1719" s="261">
        <f t="shared" si="393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76"/>
      <c r="C1720" s="69"/>
      <c r="D1720" s="153"/>
      <c r="E1720" s="261">
        <f t="shared" si="393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5" hidden="1" customHeight="1">
      <c r="A1721" s="65"/>
      <c r="B1721" s="69" t="s">
        <v>480</v>
      </c>
      <c r="C1721" s="69"/>
      <c r="D1721" s="153" t="s">
        <v>314</v>
      </c>
      <c r="E1721" s="261">
        <f t="shared" si="393"/>
        <v>0</v>
      </c>
      <c r="F1721" s="232">
        <f t="shared" ref="F1721:M1721" si="396">F1722+F1723+F1724+F1725+F1726+F1727+F1728+F1729+F1730+F1731+F1732</f>
        <v>0</v>
      </c>
      <c r="G1721" s="232">
        <f t="shared" si="396"/>
        <v>0</v>
      </c>
      <c r="H1721" s="232">
        <f t="shared" si="396"/>
        <v>0</v>
      </c>
      <c r="I1721" s="232">
        <f t="shared" si="396"/>
        <v>0</v>
      </c>
      <c r="J1721" s="243">
        <f t="shared" si="396"/>
        <v>0</v>
      </c>
      <c r="K1721" s="161">
        <f t="shared" si="396"/>
        <v>0</v>
      </c>
      <c r="L1721" s="161">
        <f t="shared" si="396"/>
        <v>0</v>
      </c>
      <c r="M1721" s="161">
        <f t="shared" si="396"/>
        <v>0</v>
      </c>
    </row>
    <row r="1722" spans="1:13" s="2" customFormat="1" ht="12.75" hidden="1" customHeight="1">
      <c r="A1722" s="65"/>
      <c r="B1722" s="76" t="s">
        <v>481</v>
      </c>
      <c r="C1722" s="69"/>
      <c r="D1722" s="153" t="s">
        <v>482</v>
      </c>
      <c r="E1722" s="261">
        <f t="shared" si="393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483</v>
      </c>
      <c r="C1723" s="80"/>
      <c r="D1723" s="153" t="s">
        <v>484</v>
      </c>
      <c r="E1723" s="261">
        <f t="shared" si="393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6" t="s">
        <v>485</v>
      </c>
      <c r="C1724" s="69"/>
      <c r="D1724" s="153" t="s">
        <v>486</v>
      </c>
      <c r="E1724" s="261">
        <f t="shared" si="393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76" t="s">
        <v>487</v>
      </c>
      <c r="C1725" s="71"/>
      <c r="D1725" s="153" t="s">
        <v>488</v>
      </c>
      <c r="E1725" s="261">
        <f t="shared" si="393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 t="s">
        <v>489</v>
      </c>
      <c r="C1726" s="357"/>
      <c r="D1726" s="153" t="s">
        <v>490</v>
      </c>
      <c r="E1726" s="261">
        <f t="shared" si="393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121" t="s">
        <v>491</v>
      </c>
      <c r="C1727" s="80"/>
      <c r="D1727" s="152" t="s">
        <v>492</v>
      </c>
      <c r="E1727" s="261">
        <f t="shared" si="393"/>
        <v>0</v>
      </c>
      <c r="F1727" s="232"/>
      <c r="G1727" s="232"/>
      <c r="H1727" s="232"/>
      <c r="I1727" s="232"/>
      <c r="J1727" s="244"/>
      <c r="K1727" s="73"/>
      <c r="L1727" s="74"/>
      <c r="M1727" s="74"/>
    </row>
    <row r="1728" spans="1:13" s="2" customFormat="1" ht="12.75" hidden="1" customHeight="1">
      <c r="A1728" s="65"/>
      <c r="B1728" s="75" t="s">
        <v>493</v>
      </c>
      <c r="C1728" s="69"/>
      <c r="D1728" s="153" t="s">
        <v>494</v>
      </c>
      <c r="E1728" s="261">
        <f t="shared" si="393"/>
        <v>0</v>
      </c>
      <c r="F1728" s="232"/>
      <c r="G1728" s="232"/>
      <c r="H1728" s="232"/>
      <c r="I1728" s="232"/>
      <c r="J1728" s="244"/>
      <c r="K1728" s="73"/>
      <c r="L1728" s="74"/>
      <c r="M1728" s="74"/>
    </row>
    <row r="1729" spans="1:13" s="2" customFormat="1" ht="12.75" hidden="1" customHeight="1">
      <c r="A1729" s="65"/>
      <c r="B1729" s="75" t="s">
        <v>495</v>
      </c>
      <c r="C1729" s="69"/>
      <c r="D1729" s="153" t="s">
        <v>496</v>
      </c>
      <c r="E1729" s="261">
        <f t="shared" si="393"/>
        <v>0</v>
      </c>
      <c r="F1729" s="232"/>
      <c r="G1729" s="232"/>
      <c r="H1729" s="232"/>
      <c r="I1729" s="232"/>
      <c r="J1729" s="244"/>
      <c r="K1729" s="73"/>
      <c r="L1729" s="74"/>
      <c r="M1729" s="74"/>
    </row>
    <row r="1730" spans="1:13" s="2" customFormat="1" ht="12.75" hidden="1" customHeight="1">
      <c r="A1730" s="65"/>
      <c r="B1730" s="76" t="s">
        <v>497</v>
      </c>
      <c r="C1730" s="77"/>
      <c r="D1730" s="152" t="s">
        <v>498</v>
      </c>
      <c r="E1730" s="261">
        <f t="shared" si="393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5" t="s">
        <v>499</v>
      </c>
      <c r="C1731" s="69"/>
      <c r="D1731" s="153" t="s">
        <v>500</v>
      </c>
      <c r="E1731" s="261">
        <f t="shared" si="393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122" t="s">
        <v>501</v>
      </c>
      <c r="C1732" s="77"/>
      <c r="D1732" s="152" t="s">
        <v>502</v>
      </c>
      <c r="E1732" s="261">
        <f t="shared" si="393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5"/>
      <c r="C1733" s="69"/>
      <c r="D1733" s="153"/>
      <c r="E1733" s="261">
        <f t="shared" si="393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7" t="s">
        <v>503</v>
      </c>
      <c r="C1734" s="77"/>
      <c r="D1734" s="152" t="s">
        <v>320</v>
      </c>
      <c r="E1734" s="261">
        <f t="shared" si="393"/>
        <v>0</v>
      </c>
      <c r="F1734" s="232">
        <f t="shared" ref="F1734:M1734" si="397">F1735+F1745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1" t="s">
        <v>504</v>
      </c>
      <c r="C1735" s="69"/>
      <c r="D1735" s="153" t="s">
        <v>505</v>
      </c>
      <c r="E1735" s="261">
        <f t="shared" si="393"/>
        <v>0</v>
      </c>
      <c r="F1735" s="232">
        <f t="shared" ref="F1735:M1735" si="398">F1736+F1741+F1743</f>
        <v>0</v>
      </c>
      <c r="G1735" s="232">
        <f t="shared" si="398"/>
        <v>0</v>
      </c>
      <c r="H1735" s="232">
        <f t="shared" si="398"/>
        <v>0</v>
      </c>
      <c r="I1735" s="232">
        <f t="shared" si="398"/>
        <v>0</v>
      </c>
      <c r="J1735" s="243">
        <f t="shared" si="398"/>
        <v>0</v>
      </c>
      <c r="K1735" s="161">
        <f t="shared" si="398"/>
        <v>0</v>
      </c>
      <c r="L1735" s="161">
        <f t="shared" si="398"/>
        <v>0</v>
      </c>
      <c r="M1735" s="161">
        <f t="shared" si="398"/>
        <v>0</v>
      </c>
    </row>
    <row r="1736" spans="1:13" s="2" customFormat="1" ht="12.75" hidden="1" customHeight="1">
      <c r="A1736" s="65"/>
      <c r="B1736" s="75" t="s">
        <v>506</v>
      </c>
      <c r="C1736" s="69"/>
      <c r="D1736" s="153" t="s">
        <v>507</v>
      </c>
      <c r="E1736" s="261">
        <f t="shared" si="393"/>
        <v>0</v>
      </c>
      <c r="F1736" s="232">
        <f t="shared" ref="F1736:M1736" si="399">F1737+F1738+F1739+F1740</f>
        <v>0</v>
      </c>
      <c r="G1736" s="232">
        <f t="shared" si="399"/>
        <v>0</v>
      </c>
      <c r="H1736" s="232">
        <f t="shared" si="399"/>
        <v>0</v>
      </c>
      <c r="I1736" s="232">
        <f t="shared" si="399"/>
        <v>0</v>
      </c>
      <c r="J1736" s="243">
        <f t="shared" si="399"/>
        <v>0</v>
      </c>
      <c r="K1736" s="161">
        <f t="shared" si="399"/>
        <v>0</v>
      </c>
      <c r="L1736" s="161">
        <f t="shared" si="399"/>
        <v>0</v>
      </c>
      <c r="M1736" s="161">
        <f t="shared" si="399"/>
        <v>0</v>
      </c>
    </row>
    <row r="1737" spans="1:13" s="2" customFormat="1" ht="12.75" hidden="1" customHeight="1">
      <c r="A1737" s="65"/>
      <c r="B1737" s="76"/>
      <c r="C1737" s="76" t="s">
        <v>508</v>
      </c>
      <c r="D1737" s="152" t="s">
        <v>509</v>
      </c>
      <c r="E1737" s="261">
        <f t="shared" si="393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76"/>
      <c r="C1738" s="76" t="s">
        <v>510</v>
      </c>
      <c r="D1738" s="152" t="s">
        <v>511</v>
      </c>
      <c r="E1738" s="261">
        <f t="shared" si="393"/>
        <v>0</v>
      </c>
      <c r="F1738" s="232"/>
      <c r="G1738" s="232"/>
      <c r="H1738" s="232"/>
      <c r="I1738" s="232"/>
      <c r="J1738" s="244"/>
      <c r="K1738" s="73"/>
      <c r="L1738" s="74"/>
      <c r="M1738" s="74"/>
    </row>
    <row r="1739" spans="1:13" s="2" customFormat="1" ht="12.75" hidden="1" customHeight="1">
      <c r="A1739" s="65"/>
      <c r="B1739" s="76"/>
      <c r="C1739" s="77" t="s">
        <v>512</v>
      </c>
      <c r="D1739" s="152" t="s">
        <v>513</v>
      </c>
      <c r="E1739" s="261">
        <f t="shared" si="393"/>
        <v>0</v>
      </c>
      <c r="F1739" s="232"/>
      <c r="G1739" s="232"/>
      <c r="H1739" s="232"/>
      <c r="I1739" s="232"/>
      <c r="J1739" s="244"/>
      <c r="K1739" s="73"/>
      <c r="L1739" s="74"/>
      <c r="M1739" s="74"/>
    </row>
    <row r="1740" spans="1:13" s="2" customFormat="1" ht="12.75" hidden="1" customHeight="1">
      <c r="A1740" s="65"/>
      <c r="B1740" s="76"/>
      <c r="C1740" s="77" t="s">
        <v>514</v>
      </c>
      <c r="D1740" s="152" t="s">
        <v>515</v>
      </c>
      <c r="E1740" s="261">
        <f t="shared" si="393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 t="s">
        <v>516</v>
      </c>
      <c r="C1741" s="77"/>
      <c r="D1741" s="152" t="s">
        <v>517</v>
      </c>
      <c r="E1741" s="261">
        <f t="shared" si="393"/>
        <v>0</v>
      </c>
      <c r="F1741" s="232">
        <f t="shared" ref="F1741:M1741" si="400">F1742</f>
        <v>0</v>
      </c>
      <c r="G1741" s="232">
        <f t="shared" si="400"/>
        <v>0</v>
      </c>
      <c r="H1741" s="232">
        <f t="shared" si="400"/>
        <v>0</v>
      </c>
      <c r="I1741" s="232">
        <f t="shared" si="400"/>
        <v>0</v>
      </c>
      <c r="J1741" s="243">
        <f t="shared" si="400"/>
        <v>0</v>
      </c>
      <c r="K1741" s="161">
        <f t="shared" si="400"/>
        <v>0</v>
      </c>
      <c r="L1741" s="161">
        <f t="shared" si="400"/>
        <v>0</v>
      </c>
      <c r="M1741" s="161">
        <f t="shared" si="400"/>
        <v>0</v>
      </c>
    </row>
    <row r="1742" spans="1:13" s="2" customFormat="1" ht="12.75" hidden="1" customHeight="1">
      <c r="A1742" s="65"/>
      <c r="B1742" s="76"/>
      <c r="C1742" s="77" t="s">
        <v>518</v>
      </c>
      <c r="D1742" s="152" t="s">
        <v>519</v>
      </c>
      <c r="E1742" s="261">
        <f t="shared" si="393"/>
        <v>0</v>
      </c>
      <c r="F1742" s="232"/>
      <c r="G1742" s="232"/>
      <c r="H1742" s="232"/>
      <c r="I1742" s="232"/>
      <c r="J1742" s="244"/>
      <c r="K1742" s="73"/>
      <c r="L1742" s="74"/>
      <c r="M1742" s="74"/>
    </row>
    <row r="1743" spans="1:13" s="2" customFormat="1" ht="15" hidden="1" customHeight="1">
      <c r="A1743" s="65"/>
      <c r="B1743" s="76" t="s">
        <v>520</v>
      </c>
      <c r="C1743" s="77"/>
      <c r="D1743" s="152" t="s">
        <v>521</v>
      </c>
      <c r="E1743" s="261">
        <f t="shared" si="393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s="2" customFormat="1" ht="12.75" hidden="1" customHeight="1">
      <c r="A1744" s="65"/>
      <c r="B1744" s="76"/>
      <c r="C1744" s="77"/>
      <c r="D1744" s="152"/>
      <c r="E1744" s="261">
        <f t="shared" si="393"/>
        <v>0</v>
      </c>
      <c r="F1744" s="232"/>
      <c r="G1744" s="232"/>
      <c r="H1744" s="232"/>
      <c r="I1744" s="232"/>
      <c r="J1744" s="244"/>
      <c r="K1744" s="73"/>
      <c r="L1744" s="74"/>
      <c r="M1744" s="74"/>
    </row>
    <row r="1745" spans="1:13" s="2" customFormat="1" ht="12.75" hidden="1" customHeight="1">
      <c r="A1745" s="65"/>
      <c r="B1745" s="69" t="s">
        <v>522</v>
      </c>
      <c r="C1745" s="77"/>
      <c r="D1745" s="152" t="s">
        <v>523</v>
      </c>
      <c r="E1745" s="261">
        <f t="shared" si="393"/>
        <v>0</v>
      </c>
      <c r="F1745" s="232">
        <f t="shared" ref="F1745:M1746" si="401">F1746</f>
        <v>0</v>
      </c>
      <c r="G1745" s="232">
        <f t="shared" si="401"/>
        <v>0</v>
      </c>
      <c r="H1745" s="232">
        <f t="shared" si="401"/>
        <v>0</v>
      </c>
      <c r="I1745" s="232">
        <f t="shared" si="401"/>
        <v>0</v>
      </c>
      <c r="J1745" s="243">
        <f t="shared" si="401"/>
        <v>0</v>
      </c>
      <c r="K1745" s="161">
        <f t="shared" si="401"/>
        <v>0</v>
      </c>
      <c r="L1745" s="161">
        <f t="shared" si="401"/>
        <v>0</v>
      </c>
      <c r="M1745" s="161">
        <f t="shared" si="401"/>
        <v>0</v>
      </c>
    </row>
    <row r="1746" spans="1:13" s="2" customFormat="1" ht="12.75" hidden="1" customHeight="1">
      <c r="A1746" s="65"/>
      <c r="B1746" s="123" t="s">
        <v>524</v>
      </c>
      <c r="C1746" s="124"/>
      <c r="D1746" s="152" t="s">
        <v>525</v>
      </c>
      <c r="E1746" s="261">
        <f t="shared" si="393"/>
        <v>0</v>
      </c>
      <c r="F1746" s="232">
        <f t="shared" si="401"/>
        <v>0</v>
      </c>
      <c r="G1746" s="232">
        <f t="shared" si="401"/>
        <v>0</v>
      </c>
      <c r="H1746" s="232">
        <f t="shared" si="401"/>
        <v>0</v>
      </c>
      <c r="I1746" s="232">
        <f t="shared" si="401"/>
        <v>0</v>
      </c>
      <c r="J1746" s="243">
        <f t="shared" si="401"/>
        <v>0</v>
      </c>
      <c r="K1746" s="161">
        <f t="shared" si="401"/>
        <v>0</v>
      </c>
      <c r="L1746" s="161">
        <f t="shared" si="401"/>
        <v>0</v>
      </c>
      <c r="M1746" s="161">
        <f t="shared" si="401"/>
        <v>0</v>
      </c>
    </row>
    <row r="1747" spans="1:13" s="2" customFormat="1" ht="12.75" hidden="1" customHeight="1">
      <c r="A1747" s="65"/>
      <c r="B1747" s="76"/>
      <c r="C1747" s="77" t="s">
        <v>526</v>
      </c>
      <c r="D1747" s="152" t="s">
        <v>527</v>
      </c>
      <c r="E1747" s="261">
        <f t="shared" si="393"/>
        <v>0</v>
      </c>
      <c r="F1747" s="232"/>
      <c r="G1747" s="232"/>
      <c r="H1747" s="232"/>
      <c r="I1747" s="232"/>
      <c r="J1747" s="244"/>
      <c r="K1747" s="73"/>
      <c r="L1747" s="74"/>
      <c r="M1747" s="74"/>
    </row>
    <row r="1748" spans="1:13" s="2" customFormat="1" ht="12.75" hidden="1" customHeight="1">
      <c r="A1748" s="65"/>
      <c r="B1748" s="76"/>
      <c r="C1748" s="77"/>
      <c r="D1748" s="152"/>
      <c r="E1748" s="261">
        <f t="shared" si="393"/>
        <v>0</v>
      </c>
      <c r="F1748" s="232"/>
      <c r="G1748" s="232"/>
      <c r="H1748" s="232"/>
      <c r="I1748" s="232"/>
      <c r="J1748" s="244"/>
      <c r="K1748" s="73"/>
      <c r="L1748" s="74"/>
      <c r="M1748" s="74"/>
    </row>
    <row r="1749" spans="1:13" s="2" customFormat="1" ht="12.75" hidden="1" customHeight="1">
      <c r="A1749" s="65"/>
      <c r="B1749" s="69" t="s">
        <v>528</v>
      </c>
      <c r="C1749" s="77"/>
      <c r="D1749" s="152" t="s">
        <v>435</v>
      </c>
      <c r="E1749" s="261">
        <f t="shared" si="393"/>
        <v>0</v>
      </c>
      <c r="F1749" s="232">
        <f t="shared" ref="F1749:M1749" si="402">F1750</f>
        <v>0</v>
      </c>
      <c r="G1749" s="232">
        <f t="shared" si="402"/>
        <v>0</v>
      </c>
      <c r="H1749" s="232">
        <f t="shared" si="402"/>
        <v>0</v>
      </c>
      <c r="I1749" s="232">
        <f t="shared" si="402"/>
        <v>0</v>
      </c>
      <c r="J1749" s="243">
        <f t="shared" si="402"/>
        <v>0</v>
      </c>
      <c r="K1749" s="161">
        <f t="shared" si="402"/>
        <v>0</v>
      </c>
      <c r="L1749" s="161">
        <f t="shared" si="402"/>
        <v>0</v>
      </c>
      <c r="M1749" s="161">
        <f t="shared" si="402"/>
        <v>0</v>
      </c>
    </row>
    <row r="1750" spans="1:13" s="2" customFormat="1" ht="12.75" hidden="1" customHeight="1">
      <c r="A1750" s="65"/>
      <c r="B1750" s="76" t="s">
        <v>436</v>
      </c>
      <c r="C1750" s="77"/>
      <c r="D1750" s="152" t="s">
        <v>437</v>
      </c>
      <c r="E1750" s="261">
        <f t="shared" si="393"/>
        <v>0</v>
      </c>
      <c r="F1750" s="232"/>
      <c r="G1750" s="232"/>
      <c r="H1750" s="232"/>
      <c r="I1750" s="232"/>
      <c r="J1750" s="244"/>
      <c r="K1750" s="73"/>
      <c r="L1750" s="74"/>
      <c r="M1750" s="74"/>
    </row>
    <row r="1751" spans="1:13" ht="22.5" customHeight="1" thickBot="1">
      <c r="A1751" s="697" t="s">
        <v>753</v>
      </c>
      <c r="B1751" s="698"/>
      <c r="C1751" s="699"/>
      <c r="D1751" s="309" t="s">
        <v>726</v>
      </c>
      <c r="E1751" s="285">
        <f t="shared" si="393"/>
        <v>0</v>
      </c>
      <c r="F1751" s="286"/>
      <c r="G1751" s="286"/>
      <c r="H1751" s="286"/>
      <c r="I1751" s="286"/>
      <c r="J1751" s="287"/>
      <c r="K1751" s="288"/>
      <c r="L1751" s="289"/>
      <c r="M1751" s="289"/>
    </row>
    <row r="1752" spans="1:13" s="298" customFormat="1" ht="30.75" customHeight="1" thickBot="1">
      <c r="A1752" s="700" t="s">
        <v>763</v>
      </c>
      <c r="B1752" s="701"/>
      <c r="C1752" s="702"/>
      <c r="D1752" s="296" t="s">
        <v>730</v>
      </c>
      <c r="E1752" s="297">
        <f t="shared" ref="E1752:J1752" si="403">E1758</f>
        <v>0</v>
      </c>
      <c r="F1752" s="297">
        <f t="shared" si="403"/>
        <v>0</v>
      </c>
      <c r="G1752" s="297">
        <f t="shared" si="403"/>
        <v>0</v>
      </c>
      <c r="H1752" s="297">
        <f t="shared" si="403"/>
        <v>0</v>
      </c>
      <c r="I1752" s="297">
        <f t="shared" si="403"/>
        <v>0</v>
      </c>
      <c r="J1752" s="297">
        <f t="shared" si="403"/>
        <v>0</v>
      </c>
      <c r="K1752" s="297"/>
      <c r="L1752" s="297"/>
      <c r="M1752" s="297"/>
    </row>
    <row r="1753" spans="1:13" ht="15.75" customHeight="1">
      <c r="A1753" s="703" t="s">
        <v>312</v>
      </c>
      <c r="B1753" s="704"/>
      <c r="C1753" s="704"/>
      <c r="D1753" s="290"/>
      <c r="E1753" s="291">
        <f t="shared" si="393"/>
        <v>0</v>
      </c>
      <c r="F1753" s="292"/>
      <c r="G1753" s="292"/>
      <c r="H1753" s="292"/>
      <c r="I1753" s="292"/>
      <c r="J1753" s="293"/>
      <c r="K1753" s="294"/>
      <c r="L1753" s="295"/>
      <c r="M1753" s="295"/>
    </row>
    <row r="1754" spans="1:13" ht="15.75" customHeight="1">
      <c r="A1754" s="127"/>
      <c r="B1754" s="610" t="s">
        <v>438</v>
      </c>
      <c r="C1754" s="611"/>
      <c r="D1754" s="139"/>
      <c r="E1754" s="261">
        <f t="shared" si="393"/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 ht="13.5">
      <c r="A1755" s="127"/>
      <c r="B1755" s="101" t="s">
        <v>439</v>
      </c>
      <c r="C1755" s="94"/>
      <c r="D1755" s="68" t="s">
        <v>440</v>
      </c>
      <c r="E1755" s="261">
        <f t="shared" si="393"/>
        <v>0</v>
      </c>
      <c r="F1755" s="247"/>
      <c r="G1755" s="247"/>
      <c r="H1755" s="247"/>
      <c r="I1755" s="247"/>
      <c r="J1755" s="244"/>
      <c r="K1755" s="73"/>
      <c r="L1755" s="74"/>
      <c r="M1755" s="74"/>
    </row>
    <row r="1756" spans="1:13">
      <c r="A1756" s="127"/>
      <c r="B1756" s="69" t="s">
        <v>459</v>
      </c>
      <c r="C1756" s="76"/>
      <c r="D1756" s="78" t="s">
        <v>460</v>
      </c>
      <c r="E1756" s="261">
        <f t="shared" si="393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69" t="s">
        <v>480</v>
      </c>
      <c r="C1757" s="69"/>
      <c r="D1757" s="72" t="s">
        <v>314</v>
      </c>
      <c r="E1757" s="261">
        <f t="shared" si="393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77" t="s">
        <v>503</v>
      </c>
      <c r="C1758" s="77"/>
      <c r="D1758" s="78" t="s">
        <v>320</v>
      </c>
      <c r="E1758" s="261">
        <f t="shared" ref="E1758:J1758" si="404">E1759+E1767</f>
        <v>0</v>
      </c>
      <c r="F1758" s="261">
        <f t="shared" si="404"/>
        <v>0</v>
      </c>
      <c r="G1758" s="261">
        <f t="shared" si="404"/>
        <v>0</v>
      </c>
      <c r="H1758" s="261">
        <f t="shared" si="404"/>
        <v>0</v>
      </c>
      <c r="I1758" s="261">
        <f t="shared" si="404"/>
        <v>0</v>
      </c>
      <c r="J1758" s="261">
        <f t="shared" si="404"/>
        <v>0</v>
      </c>
      <c r="K1758" s="73"/>
      <c r="L1758" s="74"/>
      <c r="M1758" s="74"/>
    </row>
    <row r="1759" spans="1:13">
      <c r="A1759" s="127"/>
      <c r="B1759" s="71" t="s">
        <v>504</v>
      </c>
      <c r="C1759" s="69"/>
      <c r="D1759" s="72" t="s">
        <v>505</v>
      </c>
      <c r="E1759" s="261">
        <f t="shared" ref="E1759:J1759" si="405">E1760+E1764+E1766</f>
        <v>0</v>
      </c>
      <c r="F1759" s="261">
        <f t="shared" si="405"/>
        <v>0</v>
      </c>
      <c r="G1759" s="261">
        <f t="shared" si="405"/>
        <v>0</v>
      </c>
      <c r="H1759" s="261">
        <f t="shared" si="405"/>
        <v>0</v>
      </c>
      <c r="I1759" s="261">
        <f t="shared" si="405"/>
        <v>0</v>
      </c>
      <c r="J1759" s="261">
        <f t="shared" si="405"/>
        <v>0</v>
      </c>
      <c r="K1759" s="73"/>
      <c r="L1759" s="74"/>
      <c r="M1759" s="74"/>
    </row>
    <row r="1760" spans="1:13">
      <c r="A1760" s="127"/>
      <c r="B1760" s="75" t="s">
        <v>506</v>
      </c>
      <c r="C1760" s="69"/>
      <c r="D1760" s="72" t="s">
        <v>507</v>
      </c>
      <c r="E1760" s="261">
        <f t="shared" ref="E1760:J1760" si="406">E1761+E1762+E1763</f>
        <v>0</v>
      </c>
      <c r="F1760" s="261">
        <f t="shared" si="406"/>
        <v>0</v>
      </c>
      <c r="G1760" s="261">
        <f t="shared" si="406"/>
        <v>0</v>
      </c>
      <c r="H1760" s="261">
        <f t="shared" si="406"/>
        <v>0</v>
      </c>
      <c r="I1760" s="261">
        <f t="shared" si="406"/>
        <v>0</v>
      </c>
      <c r="J1760" s="261">
        <f t="shared" si="406"/>
        <v>0</v>
      </c>
      <c r="K1760" s="73"/>
      <c r="L1760" s="74"/>
      <c r="M1760" s="74"/>
    </row>
    <row r="1761" spans="1:14">
      <c r="A1761" s="127"/>
      <c r="B1761" s="76"/>
      <c r="C1761" s="76" t="s">
        <v>508</v>
      </c>
      <c r="D1761" s="78" t="s">
        <v>509</v>
      </c>
      <c r="E1761" s="261">
        <f t="shared" ref="E1761:E1773" si="407">G1761+H1761+I1761+J1761</f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6" t="s">
        <v>510</v>
      </c>
      <c r="D1762" s="78" t="s">
        <v>511</v>
      </c>
      <c r="E1762" s="261">
        <f t="shared" si="407"/>
        <v>0</v>
      </c>
      <c r="F1762" s="247"/>
      <c r="G1762" s="247"/>
      <c r="H1762" s="247">
        <v>0</v>
      </c>
      <c r="I1762" s="247"/>
      <c r="J1762" s="244"/>
      <c r="K1762" s="73"/>
      <c r="L1762" s="74"/>
      <c r="M1762" s="74"/>
    </row>
    <row r="1763" spans="1:14">
      <c r="A1763" s="127"/>
      <c r="B1763" s="175"/>
      <c r="C1763" s="77" t="s">
        <v>514</v>
      </c>
      <c r="D1763" s="78" t="s">
        <v>515</v>
      </c>
      <c r="E1763" s="261">
        <f t="shared" si="407"/>
        <v>0</v>
      </c>
      <c r="F1763" s="247"/>
      <c r="G1763" s="247"/>
      <c r="H1763" s="247"/>
      <c r="I1763" s="247"/>
      <c r="J1763" s="244"/>
      <c r="K1763" s="73"/>
      <c r="L1763" s="74"/>
      <c r="M1763" s="74"/>
    </row>
    <row r="1764" spans="1:14">
      <c r="A1764" s="127"/>
      <c r="B1764" s="76" t="s">
        <v>516</v>
      </c>
      <c r="C1764" s="77"/>
      <c r="D1764" s="78" t="s">
        <v>517</v>
      </c>
      <c r="E1764" s="261">
        <f t="shared" si="407"/>
        <v>0</v>
      </c>
      <c r="F1764" s="247"/>
      <c r="G1764" s="247"/>
      <c r="H1764" s="247"/>
      <c r="I1764" s="247"/>
      <c r="J1764" s="244"/>
      <c r="K1764" s="73"/>
      <c r="L1764" s="74"/>
      <c r="M1764" s="74"/>
    </row>
    <row r="1765" spans="1:14">
      <c r="A1765" s="127"/>
      <c r="B1765" s="175"/>
      <c r="C1765" s="77" t="s">
        <v>518</v>
      </c>
      <c r="D1765" s="78" t="s">
        <v>519</v>
      </c>
      <c r="E1765" s="261">
        <f t="shared" si="407"/>
        <v>0</v>
      </c>
      <c r="F1765" s="247"/>
      <c r="G1765" s="247"/>
      <c r="H1765" s="247"/>
      <c r="I1765" s="247"/>
      <c r="J1765" s="244"/>
      <c r="K1765" s="73"/>
      <c r="L1765" s="74"/>
      <c r="M1765" s="74"/>
    </row>
    <row r="1766" spans="1:14">
      <c r="A1766" s="127"/>
      <c r="B1766" s="76" t="s">
        <v>520</v>
      </c>
      <c r="C1766" s="77"/>
      <c r="D1766" s="78" t="s">
        <v>521</v>
      </c>
      <c r="E1766" s="261">
        <f t="shared" si="407"/>
        <v>0</v>
      </c>
      <c r="F1766" s="247"/>
      <c r="G1766" s="247"/>
      <c r="H1766" s="247"/>
      <c r="I1766" s="247"/>
      <c r="J1766" s="244"/>
      <c r="K1766" s="73"/>
      <c r="L1766" s="74"/>
      <c r="M1766" s="74"/>
    </row>
    <row r="1767" spans="1:14">
      <c r="A1767" s="127"/>
      <c r="B1767" s="69" t="s">
        <v>522</v>
      </c>
      <c r="C1767" s="77"/>
      <c r="D1767" s="78" t="s">
        <v>523</v>
      </c>
      <c r="E1767" s="261">
        <f t="shared" si="407"/>
        <v>0</v>
      </c>
      <c r="F1767" s="247"/>
      <c r="G1767" s="247"/>
      <c r="H1767" s="247"/>
      <c r="I1767" s="247"/>
      <c r="J1767" s="244"/>
      <c r="K1767" s="73"/>
      <c r="L1767" s="74"/>
      <c r="M1767" s="74"/>
    </row>
    <row r="1768" spans="1:14">
      <c r="A1768" s="127"/>
      <c r="B1768" s="123" t="s">
        <v>524</v>
      </c>
      <c r="C1768" s="124"/>
      <c r="D1768" s="78" t="s">
        <v>525</v>
      </c>
      <c r="E1768" s="261">
        <f t="shared" si="407"/>
        <v>0</v>
      </c>
      <c r="F1768" s="247"/>
      <c r="G1768" s="247"/>
      <c r="H1768" s="247"/>
      <c r="I1768" s="247"/>
      <c r="J1768" s="244"/>
      <c r="K1768" s="73"/>
      <c r="L1768" s="74"/>
      <c r="M1768" s="74"/>
    </row>
    <row r="1769" spans="1:14">
      <c r="A1769" s="127"/>
      <c r="B1769" s="175"/>
      <c r="C1769" s="77" t="s">
        <v>526</v>
      </c>
      <c r="D1769" s="78" t="s">
        <v>527</v>
      </c>
      <c r="E1769" s="261">
        <f t="shared" si="407"/>
        <v>0</v>
      </c>
      <c r="F1769" s="247"/>
      <c r="G1769" s="247"/>
      <c r="H1769" s="247"/>
      <c r="I1769" s="247"/>
      <c r="J1769" s="244"/>
      <c r="K1769" s="73"/>
      <c r="L1769" s="74"/>
      <c r="M1769" s="74"/>
    </row>
    <row r="1770" spans="1:14" ht="31.5" customHeight="1">
      <c r="A1770" s="666" t="s">
        <v>764</v>
      </c>
      <c r="B1770" s="667"/>
      <c r="C1770" s="668"/>
      <c r="D1770" s="327" t="s">
        <v>765</v>
      </c>
      <c r="E1770" s="328">
        <f t="shared" si="407"/>
        <v>0</v>
      </c>
      <c r="F1770" s="316"/>
      <c r="G1770" s="316"/>
      <c r="H1770" s="316"/>
      <c r="I1770" s="316"/>
      <c r="J1770" s="350"/>
      <c r="K1770" s="351"/>
      <c r="L1770" s="351"/>
      <c r="M1770" s="351"/>
    </row>
    <row r="1771" spans="1:14">
      <c r="A1771" s="203" t="s">
        <v>766</v>
      </c>
      <c r="B1771" s="203"/>
      <c r="C1771" s="203"/>
      <c r="D1771" s="204">
        <v>97.1</v>
      </c>
      <c r="E1771" s="261">
        <f t="shared" si="407"/>
        <v>0</v>
      </c>
      <c r="F1771" s="232"/>
      <c r="G1771" s="232"/>
      <c r="H1771" s="232"/>
      <c r="I1771" s="232"/>
      <c r="J1771" s="244"/>
      <c r="K1771" s="73"/>
      <c r="L1771" s="74"/>
      <c r="M1771" s="74"/>
    </row>
    <row r="1772" spans="1:14">
      <c r="A1772" s="203" t="s">
        <v>767</v>
      </c>
      <c r="B1772" s="203"/>
      <c r="C1772" s="203"/>
      <c r="D1772" s="204">
        <v>98.1</v>
      </c>
      <c r="E1772" s="261">
        <f t="shared" si="407"/>
        <v>0</v>
      </c>
      <c r="F1772" s="232"/>
      <c r="G1772" s="232"/>
      <c r="H1772" s="232"/>
      <c r="I1772" s="232"/>
      <c r="J1772" s="243"/>
      <c r="K1772" s="233"/>
      <c r="L1772" s="74"/>
      <c r="M1772" s="74"/>
    </row>
    <row r="1773" spans="1:14" ht="15.75">
      <c r="A1773" s="172" t="s">
        <v>768</v>
      </c>
      <c r="B1773" s="172"/>
      <c r="C1773" s="172"/>
      <c r="D1773" s="205">
        <v>99.1</v>
      </c>
      <c r="E1773" s="261">
        <f t="shared" si="407"/>
        <v>-39817</v>
      </c>
      <c r="F1773" s="231"/>
      <c r="G1773" s="231">
        <f>'10-instituţii-ven 17 decemb'!F214-'10 - inst. -chelt 17 decemb'!G1383</f>
        <v>-38816</v>
      </c>
      <c r="H1773" s="231">
        <f>'10-instituţii-ven 17 decemb'!G214-'10 - inst. -chelt 17 decemb'!H1383</f>
        <v>-1001</v>
      </c>
      <c r="I1773" s="231">
        <f>'10-instituţii-ven 17 decemb'!H214-'10 - inst. -chelt 17 decemb'!I1383</f>
        <v>0</v>
      </c>
      <c r="J1773" s="231">
        <f>'10-instituţii-ven 17 decemb'!I214-'10 - inst. -chelt 17 decemb'!J1383</f>
        <v>0</v>
      </c>
      <c r="K1773" s="231">
        <f>'10-instituţii-ven 17 decemb'!J214-'10 - inst. -chelt 17 decemb'!K1383</f>
        <v>0</v>
      </c>
      <c r="L1773" s="231">
        <f>'10-instituţii-ven 17 decemb'!K214-'10 - inst. -chelt 17 decemb'!L1383</f>
        <v>0</v>
      </c>
      <c r="M1773" s="231">
        <f>'10-instituţii-ven 17 decemb'!L214-'10 - inst. -chelt 17 decemb'!M1383</f>
        <v>0</v>
      </c>
    </row>
    <row r="1774" spans="1:14" s="18" customFormat="1" ht="15.75" customHeight="1">
      <c r="A1774" s="33"/>
      <c r="B1774" s="38" t="s">
        <v>769</v>
      </c>
      <c r="C1774" s="206"/>
      <c r="D1774" s="33"/>
      <c r="E1774" s="207"/>
      <c r="F1774" s="208"/>
      <c r="G1774" s="208"/>
      <c r="H1774" s="208"/>
      <c r="I1774" s="208"/>
      <c r="J1774" s="208"/>
      <c r="K1774" s="209"/>
      <c r="L1774" s="35"/>
      <c r="M1774" s="35"/>
      <c r="N1774"/>
    </row>
    <row r="1775" spans="1:14" s="18" customFormat="1" ht="42.75" customHeight="1">
      <c r="A1775" s="693" t="s">
        <v>770</v>
      </c>
      <c r="B1775" s="693"/>
      <c r="C1775" s="694" t="s">
        <v>771</v>
      </c>
      <c r="D1775" s="694"/>
      <c r="E1775" s="207"/>
      <c r="F1775" s="21"/>
      <c r="G1775" s="21"/>
      <c r="H1775" s="21"/>
      <c r="I1775" s="21"/>
      <c r="J1775" s="21"/>
      <c r="K1775" s="22"/>
      <c r="L1775" s="35"/>
      <c r="M1775" s="35"/>
      <c r="N1775"/>
    </row>
    <row r="1776" spans="1:14" s="18" customFormat="1">
      <c r="A1776" s="365"/>
      <c r="B1776" s="365"/>
      <c r="C1776" s="366"/>
      <c r="D1776" s="366"/>
      <c r="E1776" s="207"/>
      <c r="F1776" s="21"/>
      <c r="G1776" s="21"/>
      <c r="H1776" s="21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553" t="s">
        <v>772</v>
      </c>
      <c r="E1777" s="553"/>
      <c r="F1777" s="553"/>
      <c r="G1777" s="553"/>
      <c r="H1777" s="553"/>
      <c r="I1777" s="21"/>
      <c r="J1777" s="21"/>
      <c r="K1777" s="22"/>
      <c r="L1777" s="35"/>
      <c r="M1777" s="35"/>
      <c r="N1777"/>
    </row>
    <row r="1778" spans="1:14" s="18" customFormat="1">
      <c r="A1778" s="210"/>
      <c r="B1778" s="210"/>
      <c r="C1778" s="33"/>
      <c r="D1778" s="33"/>
      <c r="E1778" s="211" t="s">
        <v>773</v>
      </c>
      <c r="F1778" s="212"/>
      <c r="G1778" s="213"/>
      <c r="H1778" s="214"/>
      <c r="I1778" s="21"/>
      <c r="J1778" s="21"/>
      <c r="K1778" s="22"/>
      <c r="L1778" s="35"/>
      <c r="M1778" s="35"/>
      <c r="N1778"/>
    </row>
    <row r="1779" spans="1:14" s="18" customFormat="1">
      <c r="A1779" s="210"/>
      <c r="B1779" s="210"/>
      <c r="C1779" s="33"/>
      <c r="D1779" s="33"/>
      <c r="E1779" s="211" t="s">
        <v>774</v>
      </c>
      <c r="F1779" s="212"/>
      <c r="G1779" s="213"/>
      <c r="H1779" s="214"/>
      <c r="I1779" s="21"/>
      <c r="J1779" s="21"/>
      <c r="K1779" s="22"/>
      <c r="L1779" s="35"/>
      <c r="M1779" s="35"/>
      <c r="N1779"/>
    </row>
    <row r="1780" spans="1:14" s="18" customFormat="1">
      <c r="A1780" s="210"/>
      <c r="B1780" s="210"/>
      <c r="C1780" s="33"/>
      <c r="D1780" s="33"/>
      <c r="E1780" s="211"/>
      <c r="F1780" s="212"/>
      <c r="G1780" s="213"/>
      <c r="H1780" s="214"/>
      <c r="I1780" s="21"/>
      <c r="J1780" s="21"/>
      <c r="K1780" s="22"/>
      <c r="L1780" s="35"/>
      <c r="M1780" s="35"/>
      <c r="N1780"/>
    </row>
    <row r="1781" spans="1:14" s="18" customFormat="1">
      <c r="A1781" s="210"/>
      <c r="B1781" s="210"/>
      <c r="C1781" s="33"/>
      <c r="D1781" s="33"/>
      <c r="E1781" s="211"/>
      <c r="F1781" s="212"/>
      <c r="G1781" s="213"/>
      <c r="H1781" s="214"/>
      <c r="I1781" s="21"/>
      <c r="J1781" s="21"/>
      <c r="K1781" s="22"/>
      <c r="L1781" s="35"/>
      <c r="M1781" s="35"/>
      <c r="N1781"/>
    </row>
    <row r="1782" spans="1:14" s="18" customFormat="1">
      <c r="A1782" s="210"/>
      <c r="B1782" s="210"/>
      <c r="C1782" s="367" t="s">
        <v>281</v>
      </c>
      <c r="D1782" s="33"/>
      <c r="E1782" s="211"/>
      <c r="F1782" s="212"/>
      <c r="G1782" s="213"/>
      <c r="H1782" s="214"/>
      <c r="I1782" s="21"/>
      <c r="J1782" s="21"/>
      <c r="K1782" s="22"/>
      <c r="L1782" s="35"/>
      <c r="M1782" s="35"/>
      <c r="N1782"/>
    </row>
    <row r="1783" spans="1:14" s="18" customFormat="1">
      <c r="A1783" s="210"/>
      <c r="B1783" s="210"/>
      <c r="C1783" s="367" t="s">
        <v>282</v>
      </c>
      <c r="D1783" s="33"/>
      <c r="E1783" s="211"/>
      <c r="F1783" s="212"/>
      <c r="G1783" s="213"/>
      <c r="H1783" s="214"/>
      <c r="I1783" s="21"/>
      <c r="J1783" s="21"/>
      <c r="K1783" s="22"/>
      <c r="L1783" s="35"/>
      <c r="M1783" s="35"/>
      <c r="N1783"/>
    </row>
    <row r="1784" spans="1:14" s="18" customFormat="1">
      <c r="A1784" s="210"/>
      <c r="B1784" s="210"/>
      <c r="C1784" s="33"/>
      <c r="D1784" s="33"/>
      <c r="E1784" s="211"/>
      <c r="F1784" s="212"/>
      <c r="G1784" s="213"/>
      <c r="H1784" s="214"/>
      <c r="I1784" s="21"/>
      <c r="J1784" s="21"/>
      <c r="K1784" s="22"/>
      <c r="L1784" s="35"/>
      <c r="M1784" s="35"/>
      <c r="N1784"/>
    </row>
    <row r="1785" spans="1:14" s="18" customFormat="1" ht="18.75" customHeight="1">
      <c r="A1785" s="33"/>
      <c r="B1785" s="33"/>
      <c r="C1785" s="367"/>
      <c r="D1785" s="33"/>
      <c r="E1785" s="207"/>
      <c r="F1785" s="21"/>
      <c r="G1785" s="695" t="s">
        <v>284</v>
      </c>
      <c r="H1785" s="695"/>
      <c r="I1785" s="695"/>
      <c r="J1785" s="695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696" t="s">
        <v>285</v>
      </c>
      <c r="I1786" s="696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367" t="s">
        <v>286</v>
      </c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367" t="s">
        <v>287</v>
      </c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207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207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207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207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207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207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207"/>
      <c r="F1917" s="21"/>
      <c r="G1917" s="21"/>
      <c r="H1917" s="21"/>
      <c r="I1917" s="21"/>
      <c r="J1917" s="21"/>
      <c r="K1917" s="22"/>
      <c r="L1917" s="35"/>
      <c r="M1917" s="35"/>
      <c r="N1917"/>
    </row>
  </sheetData>
  <mergeCells count="214">
    <mergeCell ref="A1770:C1770"/>
    <mergeCell ref="A1775:B1775"/>
    <mergeCell ref="C1775:D1775"/>
    <mergeCell ref="D1777:H1777"/>
    <mergeCell ref="G1785:J1785"/>
    <mergeCell ref="H1786:I1786"/>
    <mergeCell ref="A1695:C1695"/>
    <mergeCell ref="B1696:C1696"/>
    <mergeCell ref="A1751:C1751"/>
    <mergeCell ref="A1752:C1752"/>
    <mergeCell ref="A1753:C1753"/>
    <mergeCell ref="B1754:C1754"/>
    <mergeCell ref="B1683:C1683"/>
    <mergeCell ref="B1687:C1687"/>
    <mergeCell ref="A1689:C1689"/>
    <mergeCell ref="A1692:C1692"/>
    <mergeCell ref="A1693:C1693"/>
    <mergeCell ref="A1694:C1694"/>
    <mergeCell ref="B1608:C1608"/>
    <mergeCell ref="B1621:C1621"/>
    <mergeCell ref="B1623:C1623"/>
    <mergeCell ref="A1624:C1624"/>
    <mergeCell ref="A1625:C1625"/>
    <mergeCell ref="B1626:C1626"/>
    <mergeCell ref="A1542:C1542"/>
    <mergeCell ref="A1543:C1543"/>
    <mergeCell ref="B1544:C1544"/>
    <mergeCell ref="B1569:C1569"/>
    <mergeCell ref="B1586:C1586"/>
    <mergeCell ref="B1587:C1587"/>
    <mergeCell ref="B1506:C1506"/>
    <mergeCell ref="B1509:C1509"/>
    <mergeCell ref="B1514:C1514"/>
    <mergeCell ref="B1536:C1536"/>
    <mergeCell ref="B1539:C1539"/>
    <mergeCell ref="B1540:C1540"/>
    <mergeCell ref="B1462:C1462"/>
    <mergeCell ref="A1463:C1463"/>
    <mergeCell ref="A1465:C1465"/>
    <mergeCell ref="A1466:C1466"/>
    <mergeCell ref="B1467:C1467"/>
    <mergeCell ref="B1492:C1492"/>
    <mergeCell ref="A1445:C1445"/>
    <mergeCell ref="A1446:C1446"/>
    <mergeCell ref="B1448:C1448"/>
    <mergeCell ref="B1449:C1449"/>
    <mergeCell ref="B1450:C1450"/>
    <mergeCell ref="B1461:C1461"/>
    <mergeCell ref="A1383:C1383"/>
    <mergeCell ref="A1384:C1384"/>
    <mergeCell ref="A1385:C1385"/>
    <mergeCell ref="A1386:C1386"/>
    <mergeCell ref="B1443:C1443"/>
    <mergeCell ref="B1444:C1444"/>
    <mergeCell ref="A1261:C1261"/>
    <mergeCell ref="B1279:C1279"/>
    <mergeCell ref="B1313:C1313"/>
    <mergeCell ref="A1324:C1324"/>
    <mergeCell ref="A1381:C1381"/>
    <mergeCell ref="A1382:C1382"/>
    <mergeCell ref="B1185:C1185"/>
    <mergeCell ref="B1189:C1189"/>
    <mergeCell ref="A1191:C1191"/>
    <mergeCell ref="A1194:C1194"/>
    <mergeCell ref="A1195:C1195"/>
    <mergeCell ref="B1213:C1213"/>
    <mergeCell ref="B1105:C1105"/>
    <mergeCell ref="B1118:C1118"/>
    <mergeCell ref="B1120:C1120"/>
    <mergeCell ref="A1121:C1121"/>
    <mergeCell ref="B1138:C1138"/>
    <mergeCell ref="B1172:C1172"/>
    <mergeCell ref="B1039:C1039"/>
    <mergeCell ref="B1040:C1040"/>
    <mergeCell ref="A1042:C1042"/>
    <mergeCell ref="B1044:C1044"/>
    <mergeCell ref="B1059:C1059"/>
    <mergeCell ref="B1093:C1093"/>
    <mergeCell ref="B972:C972"/>
    <mergeCell ref="A973:C973"/>
    <mergeCell ref="B990:C990"/>
    <mergeCell ref="B1014:C1014"/>
    <mergeCell ref="B1024:C1024"/>
    <mergeCell ref="B1036:C1036"/>
    <mergeCell ref="B964:C964"/>
    <mergeCell ref="B965:C965"/>
    <mergeCell ref="B966:C966"/>
    <mergeCell ref="B969:C969"/>
    <mergeCell ref="B970:C970"/>
    <mergeCell ref="B971:C971"/>
    <mergeCell ref="A955:C955"/>
    <mergeCell ref="A956:C956"/>
    <mergeCell ref="B957:C957"/>
    <mergeCell ref="B958:C958"/>
    <mergeCell ref="B961:C961"/>
    <mergeCell ref="B963:C963"/>
    <mergeCell ref="A889:C889"/>
    <mergeCell ref="A890:C890"/>
    <mergeCell ref="A891:C891"/>
    <mergeCell ref="B908:C908"/>
    <mergeCell ref="B953:C953"/>
    <mergeCell ref="B954:C954"/>
    <mergeCell ref="B783:C783"/>
    <mergeCell ref="B817:C817"/>
    <mergeCell ref="A828:C828"/>
    <mergeCell ref="B829:C829"/>
    <mergeCell ref="A886:C886"/>
    <mergeCell ref="A887:C887"/>
    <mergeCell ref="B641:C641"/>
    <mergeCell ref="B658:C658"/>
    <mergeCell ref="A702:C702"/>
    <mergeCell ref="B703:C703"/>
    <mergeCell ref="A764:C764"/>
    <mergeCell ref="B766:C766"/>
    <mergeCell ref="B613:C613"/>
    <mergeCell ref="B617:C617"/>
    <mergeCell ref="A619:C619"/>
    <mergeCell ref="A634:C634"/>
    <mergeCell ref="A636:C636"/>
    <mergeCell ref="A639:C639"/>
    <mergeCell ref="B543:C543"/>
    <mergeCell ref="B552:C552"/>
    <mergeCell ref="B553:C553"/>
    <mergeCell ref="B554:C554"/>
    <mergeCell ref="A555:C555"/>
    <mergeCell ref="B556:C556"/>
    <mergeCell ref="A490:C490"/>
    <mergeCell ref="B491:C491"/>
    <mergeCell ref="B492:C492"/>
    <mergeCell ref="B493:C493"/>
    <mergeCell ref="B494:C494"/>
    <mergeCell ref="B509:C509"/>
    <mergeCell ref="B452:C452"/>
    <mergeCell ref="B453:C453"/>
    <mergeCell ref="B472:C472"/>
    <mergeCell ref="B474:C474"/>
    <mergeCell ref="B487:C487"/>
    <mergeCell ref="B489:C489"/>
    <mergeCell ref="B397:C397"/>
    <mergeCell ref="B407:C407"/>
    <mergeCell ref="A408:C408"/>
    <mergeCell ref="B409:C409"/>
    <mergeCell ref="B434:C434"/>
    <mergeCell ref="B447:C447"/>
    <mergeCell ref="B341:C341"/>
    <mergeCell ref="B342:C342"/>
    <mergeCell ref="A344:C344"/>
    <mergeCell ref="B345:C345"/>
    <mergeCell ref="B346:C346"/>
    <mergeCell ref="B363:C363"/>
    <mergeCell ref="A269:C269"/>
    <mergeCell ref="B270:C270"/>
    <mergeCell ref="B281:C281"/>
    <mergeCell ref="B284:C284"/>
    <mergeCell ref="B316:C316"/>
    <mergeCell ref="B338:C338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6206E1-48B0-4935-AA2F-BE106288D799}"/>
</file>

<file path=customXml/itemProps2.xml><?xml version="1.0" encoding="utf-8"?>
<ds:datastoreItem xmlns:ds="http://schemas.openxmlformats.org/officeDocument/2006/customXml" ds:itemID="{A8AE115D-D72C-49F2-B6BF-A9BAC3C89782}"/>
</file>

<file path=customXml/itemProps3.xml><?xml version="1.0" encoding="utf-8"?>
<ds:datastoreItem xmlns:ds="http://schemas.openxmlformats.org/officeDocument/2006/customXml" ds:itemID="{4AC5A6FB-47A5-43B6-A37C-3D4435BE5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2025-12-18T18:41:00Z</dcterms:modified>
  <cp:category/>
  <cp:contentStatus/>
</cp:coreProperties>
</file>