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defaultThemeVersion="124226"/>
  <mc:AlternateContent xmlns:mc="http://schemas.openxmlformats.org/markup-compatibility/2006">
    <mc:Choice Requires="x15">
      <x15ac:absPath xmlns:x15ac="http://schemas.microsoft.com/office/spreadsheetml/2010/11/ac" url="D:\INVESTITII  2025\SEDINTE BUGET 2025\"/>
    </mc:Choice>
  </mc:AlternateContent>
  <xr:revisionPtr revIDLastSave="0" documentId="8_{EABB617E-F3F0-48E3-B80A-8E99FBE311FC}" xr6:coauthVersionLast="47" xr6:coauthVersionMax="47" xr10:uidLastSave="{00000000-0000-0000-0000-000000000000}"/>
  <bookViews>
    <workbookView xWindow="-120" yWindow="-120" windowWidth="29040" windowHeight="15720" xr2:uid="{00000000-000D-0000-FFFF-FFFF00000000}"/>
  </bookViews>
  <sheets>
    <sheet name="30,10.2025" sheetId="68" r:id="rId1"/>
  </sheets>
  <definedNames>
    <definedName name="_xlnm._FilterDatabase" localSheetId="0" hidden="1">'30,10.2025'!$A$6:$BI$497</definedName>
    <definedName name="_xlnm.Print_Titles" localSheetId="0">'30,10.2025'!$6:$8</definedName>
    <definedName name="_xlnm.Print_Area" localSheetId="0">'30,10.2025'!$A$1:$BI$527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0" i="68" l="1"/>
  <c r="E347" i="68" l="1"/>
  <c r="E228" i="68" l="1"/>
  <c r="E467" i="68"/>
  <c r="E435" i="68" l="1"/>
  <c r="E43" i="68"/>
  <c r="E434" i="68"/>
  <c r="E466" i="68"/>
  <c r="E100" i="68"/>
  <c r="E390" i="68"/>
  <c r="E393" i="68"/>
  <c r="E468" i="68"/>
  <c r="E205" i="68" l="1"/>
  <c r="E208" i="68"/>
  <c r="E461" i="68" l="1"/>
  <c r="D374" i="68"/>
  <c r="E360" i="68"/>
  <c r="E73" i="68"/>
  <c r="E68" i="68"/>
  <c r="E87" i="68"/>
  <c r="E316" i="68" l="1"/>
  <c r="E344" i="68"/>
  <c r="E414" i="68"/>
  <c r="E413" i="68"/>
  <c r="E411" i="68"/>
  <c r="E453" i="68"/>
  <c r="E288" i="68"/>
  <c r="E284" i="68"/>
  <c r="E281" i="68"/>
  <c r="E278" i="68"/>
  <c r="E277" i="68"/>
  <c r="E245" i="68"/>
  <c r="E400" i="68"/>
  <c r="E253" i="68"/>
  <c r="E283" i="68"/>
  <c r="E276" i="68"/>
  <c r="E275" i="68"/>
  <c r="E272" i="68"/>
  <c r="E271" i="68"/>
  <c r="E474" i="68" l="1"/>
  <c r="E473" i="68" s="1"/>
  <c r="E32" i="68" l="1"/>
  <c r="E22" i="68"/>
  <c r="D22" i="68"/>
  <c r="E18" i="68"/>
  <c r="D18" i="68"/>
  <c r="E495" i="68" l="1"/>
  <c r="E493" i="68"/>
  <c r="E490" i="68"/>
  <c r="E486" i="68"/>
  <c r="E483" i="68"/>
  <c r="E482" i="68" s="1"/>
  <c r="E481" i="68" s="1"/>
  <c r="E479" i="68"/>
  <c r="E478" i="68" s="1"/>
  <c r="E477" i="68" s="1"/>
  <c r="E471" i="68"/>
  <c r="E465" i="68"/>
  <c r="E460" i="68"/>
  <c r="E459" i="68" s="1"/>
  <c r="E457" i="68"/>
  <c r="E454" i="68"/>
  <c r="E452" i="68"/>
  <c r="E449" i="68"/>
  <c r="E448" i="68"/>
  <c r="E447" i="68" s="1"/>
  <c r="E446" i="68"/>
  <c r="E444" i="68" s="1"/>
  <c r="E441" i="68"/>
  <c r="E437" i="68"/>
  <c r="E432" i="68"/>
  <c r="E430" i="68"/>
  <c r="E428" i="68"/>
  <c r="E427" i="68" s="1"/>
  <c r="E424" i="68"/>
  <c r="E423" i="68" s="1"/>
  <c r="E422" i="68"/>
  <c r="E421" i="68" s="1"/>
  <c r="E419" i="68"/>
  <c r="E415" i="68"/>
  <c r="E410" i="68"/>
  <c r="E403" i="68"/>
  <c r="E397" i="68"/>
  <c r="E391" i="68"/>
  <c r="E389" i="68"/>
  <c r="E384" i="68"/>
  <c r="E380" i="68"/>
  <c r="E376" i="68"/>
  <c r="E375" i="68"/>
  <c r="E354" i="68" s="1"/>
  <c r="E339" i="68"/>
  <c r="E336" i="68"/>
  <c r="E332" i="68"/>
  <c r="E331" i="68" s="1"/>
  <c r="E311" i="68"/>
  <c r="E310" i="68" s="1"/>
  <c r="E306" i="68"/>
  <c r="E289" i="68"/>
  <c r="E236" i="68"/>
  <c r="E219" i="68"/>
  <c r="E218" i="68" s="1"/>
  <c r="E204" i="68"/>
  <c r="E202" i="68"/>
  <c r="E201" i="68" s="1"/>
  <c r="E197" i="68"/>
  <c r="E195" i="68"/>
  <c r="E193" i="68"/>
  <c r="E190" i="68" s="1"/>
  <c r="E189" i="68"/>
  <c r="E188" i="68" s="1"/>
  <c r="E184" i="68"/>
  <c r="E183" i="68" s="1"/>
  <c r="E180" i="68"/>
  <c r="E176" i="68"/>
  <c r="E175" i="68" s="1"/>
  <c r="E162" i="68"/>
  <c r="E158" i="68"/>
  <c r="E157" i="68" s="1"/>
  <c r="E140" i="68"/>
  <c r="E138" i="68"/>
  <c r="E134" i="68"/>
  <c r="E133" i="68" s="1"/>
  <c r="E131" i="68"/>
  <c r="E128" i="68"/>
  <c r="E125" i="68"/>
  <c r="E123" i="68"/>
  <c r="E109" i="68"/>
  <c r="E107" i="68"/>
  <c r="E106" i="68" s="1"/>
  <c r="E102" i="68"/>
  <c r="E99" i="68"/>
  <c r="E97" i="68"/>
  <c r="E95" i="68"/>
  <c r="E90" i="68"/>
  <c r="E84" i="68"/>
  <c r="E83" i="68"/>
  <c r="E75" i="68"/>
  <c r="E72" i="68"/>
  <c r="E71" i="68"/>
  <c r="E70" i="68"/>
  <c r="E69" i="68"/>
  <c r="E67" i="68"/>
  <c r="E62" i="68"/>
  <c r="E59" i="68"/>
  <c r="E58" i="68" s="1"/>
  <c r="E50" i="68"/>
  <c r="E47" i="68"/>
  <c r="E44" i="68"/>
  <c r="E42" i="68"/>
  <c r="E38" i="68"/>
  <c r="E37" i="68" s="1"/>
  <c r="E26" i="68"/>
  <c r="E15" i="68" s="1"/>
  <c r="E12" i="68"/>
  <c r="E11" i="68"/>
  <c r="E464" i="68" l="1"/>
  <c r="E388" i="68"/>
  <c r="E94" i="68"/>
  <c r="E93" i="68" s="1"/>
  <c r="E122" i="68"/>
  <c r="E187" i="68"/>
  <c r="E429" i="68"/>
  <c r="E41" i="68"/>
  <c r="E470" i="68"/>
  <c r="E194" i="68"/>
  <c r="E353" i="68"/>
  <c r="E46" i="68"/>
  <c r="E127" i="68"/>
  <c r="E66" i="68"/>
  <c r="E61" i="68" s="1"/>
  <c r="E440" i="68"/>
  <c r="E396" i="68"/>
  <c r="E235" i="68"/>
  <c r="E489" i="68"/>
  <c r="E485" i="68" s="1"/>
  <c r="E137" i="68"/>
  <c r="E439" i="68" l="1"/>
  <c r="E395" i="68"/>
  <c r="E179" i="68"/>
  <c r="E108" i="68"/>
  <c r="E234" i="68"/>
  <c r="E14" i="68"/>
  <c r="E232" i="68" l="1"/>
  <c r="E10" i="68"/>
  <c r="E9" i="68" l="1"/>
</calcChain>
</file>

<file path=xl/sharedStrings.xml><?xml version="1.0" encoding="utf-8"?>
<sst xmlns="http://schemas.openxmlformats.org/spreadsheetml/2006/main" count="952" uniqueCount="444">
  <si>
    <t xml:space="preserve"> JUDETUL ARGES</t>
  </si>
  <si>
    <t>Anexa 1b              H.C.J. nr.     436    / 30.10.2025</t>
  </si>
  <si>
    <t>LISTA pozitiei  "Alte cheltuieli de investitii" defalcata pe categorii de bunuri pe anul 2025</t>
  </si>
  <si>
    <t>mii lei</t>
  </si>
  <si>
    <t>UM</t>
  </si>
  <si>
    <t>Cant.</t>
  </si>
  <si>
    <t>Valoare</t>
  </si>
  <si>
    <t xml:space="preserve">               TOTAL - TITLUL 70 CHELTUIELI DE CAPITAL</t>
  </si>
  <si>
    <t>a. ACHIZITII  DE IMOBILE</t>
  </si>
  <si>
    <t>AUTORITATI EXECUTIVE SI LEGISLATIVE</t>
  </si>
  <si>
    <t>51.02</t>
  </si>
  <si>
    <t xml:space="preserve"> Achizitia terenului in suprafata de 68 mp situat in vecinatatea Centrului de Transfuzie Sanguina Arges</t>
  </si>
  <si>
    <t>buc.</t>
  </si>
  <si>
    <t>b. DOTARI INDEPENDENTE</t>
  </si>
  <si>
    <t>AUTORITATI EXECUTIVE</t>
  </si>
  <si>
    <t>Imprimanta laser color</t>
  </si>
  <si>
    <t>Sistem desktop  PC fara monitor</t>
  </si>
  <si>
    <t>Sistem desktop  PC + monitor</t>
  </si>
  <si>
    <t>x</t>
  </si>
  <si>
    <t>Sistem sonorizare</t>
  </si>
  <si>
    <t>Pachet foto</t>
  </si>
  <si>
    <t>Achiziție microbuze destinate transportului elevilor din Județul Argeș prin finanțare acordată de AFM</t>
  </si>
  <si>
    <t>Licenta Microsoft Windows 11 PRO OEM</t>
  </si>
  <si>
    <t xml:space="preserve">Licenta ArcGis Desktop Standard </t>
  </si>
  <si>
    <t>Licenta "Solutie Hub intern - portal digital integrat"</t>
  </si>
  <si>
    <t>Licenta Microsoft 365 Business Standard</t>
  </si>
  <si>
    <t>Achizitionarea si montarea unei folii de securizare si antiefractie pentru interior, 330 microni, la imobilul Galeria de Arta Rudolf Schweitzer - Cumpana</t>
  </si>
  <si>
    <t>Masina de carotat pentru diametre de pana la Ø180 mm si suport de gaurit pentru masina de carotat</t>
  </si>
  <si>
    <t>Ciocan rotopercutor SDS-Max Profesional 1500-1700w, 19-20 jouli</t>
  </si>
  <si>
    <t>Motocoasa 1.4 kw; 36,3 cmᵌ; greutate: 7,2 kg; + accesorii (cap cu fir, disc, ham, etc)</t>
  </si>
  <si>
    <t>Aparat de vopsit si zugravit 110 bar; 520 w; furtun 15m + accesorii (duze, pistol, pompa, etc)</t>
  </si>
  <si>
    <t>Schela compacta modulara din aluminiu (100 mp)</t>
  </si>
  <si>
    <t>Nacela electrica tip foarfeca; inaltime de lucru 5,5 m; 1,5 kv; greutate maxima admisa:120kg.</t>
  </si>
  <si>
    <t>Nivela laser cu linii + stativ (trepied) + suport nivela – proiectie 3 linii si dist. Interval lucru 30 m</t>
  </si>
  <si>
    <t>Autoutilitara 5 – 7 locuri + bena basculabila</t>
  </si>
  <si>
    <t>Structura de corturi pliabile (Mastertent 6x3m / argintiu / inclusiv geanta de structura)</t>
  </si>
  <si>
    <t>Laptop</t>
  </si>
  <si>
    <t>ALTE SERVICII PUBLICE GENERALE</t>
  </si>
  <si>
    <t>54.02</t>
  </si>
  <si>
    <t>DIRECTIA JUDETEANA PENTRU EVIDENTA PERSOANELOR PITESTI</t>
  </si>
  <si>
    <t xml:space="preserve">Licenta Microsoft Windows  </t>
  </si>
  <si>
    <t xml:space="preserve">Licenta Microsoft Office </t>
  </si>
  <si>
    <t>Cap. 60.02  -  APARARE</t>
  </si>
  <si>
    <t>60.02</t>
  </si>
  <si>
    <t>CENTRUL MILITAR JUDETEAN ARGES</t>
  </si>
  <si>
    <t>Sistem alarma si geamuri antiefractie</t>
  </si>
  <si>
    <t>STRUCTURA TERITORIALA PENTRU PROBLEME SPECIALE ARGES</t>
  </si>
  <si>
    <t>Licenta Microsoft Windows 11PRO +Office 2021</t>
  </si>
  <si>
    <t>ORDINE PUBLICA SI SIGURANTA NATIONALA</t>
  </si>
  <si>
    <t>61.02</t>
  </si>
  <si>
    <t>SERVICIUL PUBLIC JUDETEAN SALVAMONT ARGES</t>
  </si>
  <si>
    <t>Sistem de avertizare luminoasă și acustică</t>
  </si>
  <si>
    <t xml:space="preserve">Kit offroad Ford Raptor </t>
  </si>
  <si>
    <t>INSPECTORATUL PENTRU SITUATII DE URGENTA ARGES</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</si>
  <si>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</si>
  <si>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</si>
  <si>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</si>
  <si>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</si>
  <si>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</si>
  <si>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Sistem de supraveghere video perimetral</t>
  </si>
  <si>
    <t>Achizitie si montaj centrala termica</t>
  </si>
  <si>
    <t xml:space="preserve"> INVATAMANT</t>
  </si>
  <si>
    <t xml:space="preserve"> 65.02</t>
  </si>
  <si>
    <t>Centrul Scolar de Educatie Incluziva "Sfanta Filofteia" Stefanesti</t>
  </si>
  <si>
    <t xml:space="preserve">Sistem pentru automatizarea deschiderii si inchiderii portilor    </t>
  </si>
  <si>
    <t>CULTURA, RECREERE SI RELIGIE</t>
  </si>
  <si>
    <t>67.02</t>
  </si>
  <si>
    <t>CENTRUL "DOINA ARGESULUI"</t>
  </si>
  <si>
    <t>Centrala termica</t>
  </si>
  <si>
    <t>Iluminat sala Lumina</t>
  </si>
  <si>
    <t>Ecran LED 5M*3M</t>
  </si>
  <si>
    <t>TEATRUL "AL. DAVILA" PITESTI</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</si>
  <si>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</si>
  <si>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</si>
  <si>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</si>
  <si>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</si>
  <si>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</si>
  <si>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</si>
  <si>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</si>
  <si>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Cărucior pupitre pro</t>
  </si>
  <si>
    <t>Totem exterior două fețe</t>
  </si>
  <si>
    <t>Laptop grafică</t>
  </si>
  <si>
    <t>Pachet Corel DRAW</t>
  </si>
  <si>
    <t>Sistem înregistrare (monitoare de teren)</t>
  </si>
  <si>
    <t>Obiectiv wide</t>
  </si>
  <si>
    <t>Dispozitiv Filmat Wide scenă</t>
  </si>
  <si>
    <t>Laptop business/Sistem PC</t>
  </si>
  <si>
    <t>Dispozitiv stocare imagini arhivă</t>
  </si>
  <si>
    <t>UPS</t>
  </si>
  <si>
    <t>Switch 24-48 porturi rack</t>
  </si>
  <si>
    <t>Mașină de fum tip ceață</t>
  </si>
  <si>
    <t>Sistem lumini pentru deplasare</t>
  </si>
  <si>
    <t>Sistem ecran Led -100 mp</t>
  </si>
  <si>
    <t>Proiector tip profile LED ColourSource Spot-Zoom 25-50</t>
  </si>
  <si>
    <t>Proiector tip profile LED ColourSource Spot-Zoom 15-30</t>
  </si>
  <si>
    <t>BIBLIOTECA JUDETEANA " DINICU GOLESCU" PITESTI</t>
  </si>
  <si>
    <t>Server</t>
  </si>
  <si>
    <t>Climatizare Sectia beletristica situata pe partea de est</t>
  </si>
  <si>
    <t xml:space="preserve">ASISTENTA SOCIALA </t>
  </si>
  <si>
    <t>68.02</t>
  </si>
  <si>
    <t>Directia Generala de Asistenta Sociala si Protectia Copilului Arges</t>
  </si>
  <si>
    <t>Directia Generala de Asistenta Sociala si Protectia Copilului Arges (PIN)</t>
  </si>
  <si>
    <t xml:space="preserve">Centrul de zi pentru persoane adulte cu dizabilitati Dragolesti </t>
  </si>
  <si>
    <t xml:space="preserve">Achizitie si montaj server </t>
  </si>
  <si>
    <t>UNITATEA DE ASISTENTA MEDICO SOCIALA SUICI</t>
  </si>
  <si>
    <t>Licenta Microsoft Office</t>
  </si>
  <si>
    <t>Unitatea de Asistenta Medico-Sociala Dedulesti</t>
  </si>
  <si>
    <t>Sistem Desktop PC cu monitor</t>
  </si>
  <si>
    <t xml:space="preserve">Licenta Microsoft Windows </t>
  </si>
  <si>
    <t>TRANSPORTURI</t>
  </si>
  <si>
    <t>84.02</t>
  </si>
  <si>
    <t xml:space="preserve">Cilindru compactor tandem cu doua bandaje vibratoare </t>
  </si>
  <si>
    <t>c. CHELTUIELI AFERENTE STUDIILOR DE PREFEZABILITATE, FEZABILITATE, A PROIECTELOR SI ALTOR STUDII AFERENTE OBIECTIVELOR DE INVESTITII</t>
  </si>
  <si>
    <t>Servicii de elaborare a hartilor de risc natural pentru cutremure si alunecari de teren</t>
  </si>
  <si>
    <t>Studiu si asigurare de asistenta tehnica pentru realizarea Planului de mentinere a calitatii aerului in judetul Arges 2025-2029</t>
  </si>
  <si>
    <t>Planul Judeteande Gestionare a Deseurilor (PJGD)</t>
  </si>
  <si>
    <t>Raport mediu pentru PJGD</t>
  </si>
  <si>
    <t>Studii ( topografic, geotehnic istoric, dendrologic), documentatii tehnice pentru obtinere avize, DALI, pentru obiectivul de investitii : " Conservarea si punerea in valoare in situ a  Schitului Buliga "</t>
  </si>
  <si>
    <t xml:space="preserve">Prestarea serviciilor de verificare a DALI (studii de specialitate, documentatii pentru avize si acorduri solicitate prin CU), P.T. si D.E. pentru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</si>
  <si>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</si>
  <si>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"Amenajarea spatiilor adiacente - curte interioara si drum acces din cadrul Muzeului Judetean Arges"</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</si>
  <si>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</si>
  <si>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</si>
  <si>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</si>
  <si>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</si>
  <si>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Expertiză tehnică pentru turn comunicații</t>
  </si>
  <si>
    <t>Proiect tehnic de digitalizare a tuturor traseelor montane din judetul Arges</t>
  </si>
  <si>
    <t>Documentatie de avizare a lucrarilor de interventie (D.A.L.I.) pentru proiectul ”Reabilitarea si eficientizarea energetica a Bibilotecii Judetene ”Dinicu Golescu” Arges”</t>
  </si>
  <si>
    <t>Servicii de intocmire a documentatiei in vederea obtinerii autorizatiei ISU pentru cladirea publica  Biblioteca Judeteana Arges</t>
  </si>
  <si>
    <t>MUZEUL VITICULTURII SI POMICULTURII GOLESTI</t>
  </si>
  <si>
    <t>Proiect tehnic digitalizare</t>
  </si>
  <si>
    <t>MUZEUL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</si>
  <si>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</si>
  <si>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</si>
  <si>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</si>
  <si>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 xml:space="preserve">Centru de zi pentru persoane adulte cu dizabilitati Dragolesti </t>
  </si>
  <si>
    <t xml:space="preserve">Directia Generala de Asistenta Sociala si Protectia Copilului Arges </t>
  </si>
  <si>
    <t>Servicii de intocmire a documentatiei tehnice pentru ISU - emitere punct de vedere privind securitatea la incendiu pentru obiectivul Centru Respiro pentru Persoane Adulte cu Dizabilități</t>
  </si>
  <si>
    <t xml:space="preserve">Servicii de intocmire a documentatiei tehnice pentru ISU - emitere punct de vedere privind securitatea la incendiu pentru obiectivul Locuinte Protejate Siguranta si Ingrijire Arges </t>
  </si>
  <si>
    <t>Servicii de proiectare pentru obtinerea autorizatiei de securitate la incendiu pentru obiectivul Centrul de zi pentru Persoane Adulte cu Dizabilitati Dragolesti</t>
  </si>
  <si>
    <t>Servicii de proiectare sistem supraveghere video, antiefractie si control acces pentru obiectivul Centrul de zi pentru Persoane Adulte cu Dizabilitati Dragolesti</t>
  </si>
  <si>
    <t>Expertiza tehnica pentru cerinta esentiala de calitate in constructii securitate la incendiu, CC si CI, in cadrul proiectului Complex de 4 Locuinte Protejate si Centru de Zi, Comuna Ciofrageni , Judetul Arges</t>
  </si>
  <si>
    <t>Servicii de expertiza tehnica pentru montarea unui hidrant exterior pentru cele 5 imobile din Orasul Stefanesti, strada Rachitei, nr.214-222</t>
  </si>
  <si>
    <t xml:space="preserve">Proiectare, achizitie si  montaj hidrant exterior pentru cele 5 imobile din Orasul Stefanesti, strada Rachitei, nr.214-222                                                                                                                                                                                                             </t>
  </si>
  <si>
    <t xml:space="preserve">Proiectare sistem supraveghere video si antiefractie                                                                   </t>
  </si>
  <si>
    <t xml:space="preserve">Proiectare sistem complet de siguranta, detectie, semnalizare si alarmare a incendiilor, iluminat de siguranta  </t>
  </si>
  <si>
    <t xml:space="preserve">Intocmirea documentatiei tehnice pentru obtinerea autorizatiei de securitate la incendiu </t>
  </si>
  <si>
    <t xml:space="preserve">Proiectare sistem  antiefractie si control acces                                                                                                     </t>
  </si>
  <si>
    <t>Studiu de Fezabilitate, specific tehnologiei informatiilor si comunicatiilor</t>
  </si>
  <si>
    <t>Proiect tehnic TIC</t>
  </si>
  <si>
    <t xml:space="preserve">Proiectare sistem supraveghere video si alarmare la efractie </t>
  </si>
  <si>
    <t>CENTRE ADULȚI   Asistenta sociala in caz de boli si invaliditati   (cod 68.02.04/05/06)</t>
  </si>
  <si>
    <t xml:space="preserve">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</si>
  <si>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Intocmire documentație pentru obținerea  Autorizației de Securitate la Incendiu                      </t>
  </si>
  <si>
    <t>Proiectare sistem de alarmare la efractie</t>
  </si>
  <si>
    <t xml:space="preserve">Proiectare sistem supraveghere video </t>
  </si>
  <si>
    <t>Servicii de proiectare fazele: studii de teren, expertiza tehnica, DALI, pentru  obiectivul "Modernizare DJ 702 J lim.jud. Dambovita - Neajlovelu ( DJ 702A -km 38+630), km 2+610-5+978, L=3,368 km, comuna Ratesti, judetul Arges</t>
  </si>
  <si>
    <t xml:space="preserve"> Elaborare Studiu de Fezabilitate pentru obiectivul de investitii "Drum expres A1 - Pitesti - Mioveni </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</si>
  <si>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</si>
  <si>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</si>
  <si>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</si>
  <si>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Servicii de proiectare fazele: studii de teren, expertiza tehnica, D.A.L.I., PT+DE+CS, DTAC pentru obiectivul "Modernizare DJ 737 Matau - Cocenesti- Boteni, km 13+796-15+181,  L=1,385 km, comuna Boteni, judetul Arges"</t>
  </si>
  <si>
    <t>Servicii de proiectare fazele: studii de teren, expertiza tehnica, D.A.L.I. pentru obiectivul "Modernizare drum județean DJ 703 Morărești – Cuca - Ciomăgești – lim.jud.Olt, km 16+600 - 19 +100, L= 2,5 km, comuna Ciomăgești, jud.Argeș"</t>
  </si>
  <si>
    <t>Servicii de proiectare fazele: studii de teren, expertiza tehnica, D.A.L.I. pentru obiectivul "Modernizare DJ 704 E Cotmeana – Poienarii de Argeș, km 10+500 – 13+600, L = 3,1 km, comuna Cotmeana, județul Argeș”</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</si>
  <si>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</si>
  <si>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Servicii de proiectare fazele: studiu topografic,studiu geotehnic, expertiza tehnica, D.A.L.I., DTAC+PT+DE pentru obiectivul "Refacere corp drum DJ 734 Leresti- Voina, km 12+300, judetul Arges"</t>
  </si>
  <si>
    <t xml:space="preserve">Servicii elaborare Expertiza tehnica, Studii de teren,  alte studii de specialitate,  documentatie tehnica pentru obtinerea Certificatului de Urbanism, documetatie tehnica pentru obtinere avize/acorduri solicitate prin C.U., D.A.L.I., DTAC/DTOE, PT+DE+CS , proiect AS BUILT, asistenta tehnica din partea proiectantului si verificare tehnica de calitate a documentatiilor tehnico -economice  pentru obiectivul de investitii “Modernizare DJ704 G între km 8+432 – km 9+532, L=1.1 km, comuna Cicănești, județul Argeș” </t>
  </si>
  <si>
    <t>d.CHELTUIELI DE EXPERTIZA , PROIECTARE SI DE EXECUTIE PRIVIND CONSOLIDARILE</t>
  </si>
  <si>
    <t>Consolidare si reabilitare corp C3, apartinand Centrului de Diagnostic si Tratament, Bdl. I.C.Bratianu, nr.62, Municipiul Pitesti, Judetul Arges</t>
  </si>
  <si>
    <t>Consolidare si reabilitare Spital Judetean de Urgenta Pitesti</t>
  </si>
  <si>
    <t>e. ALTE CHELTUIELI ASIMILATE INVESTITIILOR ( inclusiv reparatii capitale)</t>
  </si>
  <si>
    <t>Sistem de alimentare cu apa "Mancioiu" - captare, inmagazinare si transport apa catre UAT Cuca si UAT Moraresti</t>
  </si>
  <si>
    <t>Sistem supraveghere video exterior situat in Pitesti, Str.Armand Calinescu, nr.44, judetul Arges</t>
  </si>
  <si>
    <t>Reabilitare Bază de Salvare Montană cota 2000 Transfăgărășan, județul Argeș</t>
  </si>
  <si>
    <t>Racordare la canalizare și alimentare cu apă Baza Salvamont Argeș-Brusturet, comuna Dâmbovicioara, județul Argeș.</t>
  </si>
  <si>
    <t>Centrul Scolar de Educatie Incluziva "Sf. Marina" Curtea de Arges</t>
  </si>
  <si>
    <t>Alimentare cu energie electrica statie incarcare auto</t>
  </si>
  <si>
    <t>Lucrari de modificari interioare si exterioare, schimbare functie camera hidromasaj, uscatorie in sali de clasa si magazie</t>
  </si>
  <si>
    <t xml:space="preserve">Proiectare instalatie de detectare, semnalizare si avertizare incendiu </t>
  </si>
  <si>
    <t xml:space="preserve">Executie  instalatie de detectare, semnalizare si avertizare incendiu  </t>
  </si>
  <si>
    <t>Reparatii capitale hidranti Parc Golesti si intocmire documentatie tehnica</t>
  </si>
  <si>
    <t xml:space="preserve">Bransament electric spor putere la Muzeul Judetean Arges corp A </t>
  </si>
  <si>
    <t>Reamenajare spatii destinate expozitiilor permanente din cadrul Muzeul Judetean Arges</t>
  </si>
  <si>
    <t>Achizitie si montaj centrala termica pe peleti/material lemnos</t>
  </si>
  <si>
    <t>Centru de zi pentru persoane adulte cu dizabilitati Dragolesti (PIN)</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</si>
  <si>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</si>
  <si>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</si>
  <si>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</si>
  <si>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</si>
  <si>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Extindere și montaj sistem de supraveghere video</t>
  </si>
  <si>
    <t>Achiziție și montaj sistem de alarmare la efracție</t>
  </si>
  <si>
    <t xml:space="preserve">Achiziție și montaj sistem antiefractie si control acces </t>
  </si>
  <si>
    <t xml:space="preserve">Achiziție și montaj sistem de control acces </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</si>
  <si>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</si>
  <si>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</si>
  <si>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</si>
  <si>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</si>
  <si>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CENTRE ADULȚI   Asistenta sociala in caz de boli si invaliditati   (cod 68.08.05.02)</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</si>
  <si>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</si>
  <si>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</si>
  <si>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</si>
  <si>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</si>
  <si>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 xml:space="preserve">Achiziție și montaj sistem de alarmare la efracție </t>
  </si>
  <si>
    <t xml:space="preserve">Extindere si relocare sistem supraveghere video </t>
  </si>
  <si>
    <t xml:space="preserve">Extindere si relocare sistem antiefractie </t>
  </si>
  <si>
    <t xml:space="preserve">Achizitie si montaj sistem control acces de tip interfon </t>
  </si>
  <si>
    <t>Reabilitare, Modernizare si Extindere Pavilion P+1</t>
  </si>
  <si>
    <t>Unitatea de Asistenta Medico-Sociala Calinesti</t>
  </si>
  <si>
    <t>Achizitie si montare sistem de incalzire si apa calda</t>
  </si>
  <si>
    <t>VENITURI PROPRII</t>
  </si>
  <si>
    <t>a. ACHIZITII IMOBILE</t>
  </si>
  <si>
    <t>SANATATE</t>
  </si>
  <si>
    <t>66.10</t>
  </si>
  <si>
    <t>Spitalul Judetean de Urgenta Pitesti</t>
  </si>
  <si>
    <t>Licente SQL 2022 device CAL</t>
  </si>
  <si>
    <t xml:space="preserve">Licente SQL Server 2022 standard edition </t>
  </si>
  <si>
    <t xml:space="preserve">Licenta pentru echipament de tip firewall FortiGate -101F </t>
  </si>
  <si>
    <t>Imprimanta pentru monitor pacient</t>
  </si>
  <si>
    <t>Statie  dedurizare apa</t>
  </si>
  <si>
    <t>Linie de electroforeza</t>
  </si>
  <si>
    <t>Aparat pentru masurarea troponinei si NT pro BNP</t>
  </si>
  <si>
    <t>Camera de incubare pentru imunohistochimie</t>
  </si>
  <si>
    <t>Cardiotocograf</t>
  </si>
  <si>
    <t>Targa cu sistem hidraulic pentru transportul pacientilor</t>
  </si>
  <si>
    <t>Lentila pol posterior 90D</t>
  </si>
  <si>
    <t>Auto Kerato Refractometru Urk 800A</t>
  </si>
  <si>
    <t>Biometru AXIALIS Quantel</t>
  </si>
  <si>
    <t xml:space="preserve">Biomicroscop oftalmologic </t>
  </si>
  <si>
    <t>Tonometru portabil I CARE</t>
  </si>
  <si>
    <t>Oftalmoscop Direct Heine Beta</t>
  </si>
  <si>
    <t>Sistem angiograf monoplan cardiovascular</t>
  </si>
  <si>
    <t xml:space="preserve">Agitator trombocite </t>
  </si>
  <si>
    <t>Motopompa pentru apa murdara</t>
  </si>
  <si>
    <t>Aparat de spalare cu presiune</t>
  </si>
  <si>
    <t>Tablou electric Angiograf</t>
  </si>
  <si>
    <t>Ecograf ATI (sonda liniara, convexa, phased array)</t>
  </si>
  <si>
    <t>Ventilator pacient</t>
  </si>
  <si>
    <t>Statie centrala de monitorizare</t>
  </si>
  <si>
    <t>Aparat hemodializa acuti</t>
  </si>
  <si>
    <t>Monitor functii vitale</t>
  </si>
  <si>
    <t>Paturi ATI</t>
  </si>
  <si>
    <t>Aparat anestezie</t>
  </si>
  <si>
    <t>Laser Urologie</t>
  </si>
  <si>
    <t>Aspirator chirurgical</t>
  </si>
  <si>
    <t>Holter EKG</t>
  </si>
  <si>
    <t>Electrocauter ORL</t>
  </si>
  <si>
    <t>Videofibroscop laringian portabil</t>
  </si>
  <si>
    <t>Fotolii chimiotertapie</t>
  </si>
  <si>
    <t>Ambulanta transport pacienti</t>
  </si>
  <si>
    <t>Autoutilitara de transport</t>
  </si>
  <si>
    <t>Masina de spalat 35-38 kg electrica</t>
  </si>
  <si>
    <t>Uscator 35-40 kg</t>
  </si>
  <si>
    <t>Calandru mare 2 m</t>
  </si>
  <si>
    <t>Lift medical pacienti+personal</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</si>
  <si>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</si>
  <si>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</si>
  <si>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</si>
  <si>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</si>
  <si>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</si>
  <si>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</si>
  <si>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</si>
  <si>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</si>
  <si>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 xml:space="preserve">Sistem de pontaj si control acces cartela cu 8 terminale </t>
  </si>
  <si>
    <r>
      <t>Sistem pentru neutralizare deseuri</t>
    </r>
    <r>
      <rPr>
        <sz val="33"/>
        <color theme="1"/>
        <rFont val="Pg-2ff3"/>
      </rPr>
      <t xml:space="preserve"> </t>
    </r>
  </si>
  <si>
    <r>
      <t>Sursa Laser cu utilizare urologica</t>
    </r>
    <r>
      <rPr>
        <sz val="33"/>
        <color theme="1"/>
        <rFont val="Pg-2ff3"/>
      </rPr>
      <t xml:space="preserve"> </t>
    </r>
  </si>
  <si>
    <r>
      <t>Usa automata UPU</t>
    </r>
    <r>
      <rPr>
        <sz val="33"/>
        <color theme="1"/>
        <rFont val="Pg-2ff3"/>
      </rPr>
      <t xml:space="preserve"> </t>
    </r>
  </si>
  <si>
    <t>Spitalul de Pediatrie Pitesti</t>
  </si>
  <si>
    <t>Plita electrica profesionala</t>
  </si>
  <si>
    <t>Instalatie luminoasa cu litere volumetrice</t>
  </si>
  <si>
    <t>Echipament computer tomograf</t>
  </si>
  <si>
    <t>Uscator rufe profesional pe abur</t>
  </si>
  <si>
    <t>Presa pneumatica industriala de calcat rufe cu abur</t>
  </si>
  <si>
    <r>
      <t>Dozimetru electronic individual cu citire directa si prag de alarmare</t>
    </r>
    <r>
      <rPr>
        <sz val="12"/>
        <color theme="1"/>
        <rFont val="Arial"/>
        <family val="2"/>
        <charset val="238"/>
      </rPr>
      <t xml:space="preserve"> </t>
    </r>
  </si>
  <si>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</si>
  <si>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</si>
  <si>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</si>
  <si>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</si>
  <si>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</si>
  <si>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</si>
  <si>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</si>
  <si>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</si>
  <si>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</si>
  <si>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Spitalul de Psihiatrie "Sf.Maria" Vedea</t>
  </si>
  <si>
    <t xml:space="preserve">Masina de spalat rufe profesionala 50 kg </t>
  </si>
  <si>
    <t>Uscator electric pentru rufe si echipamente  professional 50 kg</t>
  </si>
  <si>
    <t>Aparat fizioterapie</t>
  </si>
  <si>
    <t>Spitalul de Boli Cronice si Geriatrie Stefanesti</t>
  </si>
  <si>
    <t>Masa electrica profesionala tip Bobath, 6 sectiuni cu inaltime reglabila, capacitate minim 250kg</t>
  </si>
  <si>
    <t>Masa electrica profesionala tip Bobath, 2 sectiuni cu inaltime reglabila</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</si>
  <si>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</si>
  <si>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</si>
  <si>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</si>
  <si>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</si>
  <si>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</si>
  <si>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</si>
  <si>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Concentrator oxigen</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</si>
  <si>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</si>
  <si>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</si>
  <si>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</si>
  <si>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</si>
  <si>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</si>
  <si>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</si>
  <si>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Licenta permanenta sistem de operare tip Windows 11 Pro 32/64 biti, retail, electronic</t>
  </si>
  <si>
    <t>Licenta permanenta pentru platforma de gestionare a bazelor de date tip Sql Server 2022, minim 16 core</t>
  </si>
  <si>
    <t>Licenta permanenta sistem de operare pentru servere tip Windows Server 2025, electronica</t>
  </si>
  <si>
    <t>Licenta permanenta drept acces pentru servere tip Windows Server 2025 CAL, electronica, pentru 50 utilizatori</t>
  </si>
  <si>
    <t xml:space="preserve">Licenta pachet aplicatii birou tip Office 2024 pro plus </t>
  </si>
  <si>
    <t>Spitalul de Recuperare Bradet</t>
  </si>
  <si>
    <t xml:space="preserve">Frigider bloc alimentar </t>
  </si>
  <si>
    <t>Masina de curatat cartofi</t>
  </si>
  <si>
    <t>Cada hidroterapie</t>
  </si>
  <si>
    <t>Aparat teste sanitatie pentru maini</t>
  </si>
  <si>
    <t>Spitalul Orasenesc "Regele Carol I" Costesti</t>
  </si>
  <si>
    <t>Sistem de radiologie interventionala mobil tip Brat C</t>
  </si>
  <si>
    <t>Rezervor de apa 20Mc (20000L)</t>
  </si>
  <si>
    <t>Spitalul de Boli Cronice Calinesti</t>
  </si>
  <si>
    <t>Masina profesionala spalat rufe</t>
  </si>
  <si>
    <t>Nebulizator</t>
  </si>
  <si>
    <t>Concentrator de oxigen</t>
  </si>
  <si>
    <t>Masina de spalat pardoseli</t>
  </si>
  <si>
    <t>Spitalul de Recuperare Respiratorie si Pneumologie ''Sf. Andrei'' Valea Iasului</t>
  </si>
  <si>
    <t>Aparat terapie combinata electroterapie si ultrasunete</t>
  </si>
  <si>
    <t>Pompa submersibila ape curate</t>
  </si>
  <si>
    <t>SPITALUL DE PNEUMOFTIZIOLOGIE LEORDENI</t>
  </si>
  <si>
    <t>Pat cantar</t>
  </si>
  <si>
    <t>Licenta Windows Server Standard 2025 pentru toate nucleele</t>
  </si>
  <si>
    <t>Licenta Windows Device CAL - Client Access Licenses</t>
  </si>
  <si>
    <t>Licenta  Unified Threat Protection (UTP)</t>
  </si>
  <si>
    <t>Server cu protectie firewall hardware</t>
  </si>
  <si>
    <t>67.10</t>
  </si>
  <si>
    <t>Muzeul Judetean Arges</t>
  </si>
  <si>
    <t>FILM PLANETARIU CU LICENTA</t>
  </si>
  <si>
    <t>Sistem Desktop PC</t>
  </si>
  <si>
    <t>DEZUMIDIFICATOR</t>
  </si>
  <si>
    <t>LICENTA MICROSOFT WINDOWS 11</t>
  </si>
  <si>
    <t xml:space="preserve">LICENTA MICROSOFT OFFICE PROFESSIONAL PLUS </t>
  </si>
  <si>
    <t xml:space="preserve">LICENTA COREL DRAW </t>
  </si>
  <si>
    <t>Echipamente pentru controlul umiditatii</t>
  </si>
  <si>
    <t>Spectrometru performant</t>
  </si>
  <si>
    <t xml:space="preserve">Microscop performant </t>
  </si>
  <si>
    <t xml:space="preserve">Laptop </t>
  </si>
  <si>
    <t>Sistem Desktop all-in- on</t>
  </si>
  <si>
    <t xml:space="preserve">Etuva </t>
  </si>
  <si>
    <t xml:space="preserve">LICENTA MICROSOFT OFFICE </t>
  </si>
  <si>
    <t>HARTA TACTILA</t>
  </si>
  <si>
    <t>DRUJBA</t>
  </si>
  <si>
    <t>MICROSABLATOR</t>
  </si>
  <si>
    <t>CURATATOR CU VAPORI</t>
  </si>
  <si>
    <t>MOTOCOASA</t>
  </si>
  <si>
    <t>OBIECTIV APARAT FOTO</t>
  </si>
  <si>
    <t>LICENTA ADOBE</t>
  </si>
  <si>
    <t>Seif certificat antiefractie</t>
  </si>
  <si>
    <t>Schela pentru constructii</t>
  </si>
  <si>
    <t>Tocator lemne</t>
  </si>
  <si>
    <t>Generator electricitate</t>
  </si>
  <si>
    <t>Mașină de surfilat industrială</t>
  </si>
  <si>
    <t>Licenta Adobe Premiere -ALL-</t>
  </si>
  <si>
    <t>Rampa incarcare</t>
  </si>
  <si>
    <t>Sistem monitorizare in EAR</t>
  </si>
  <si>
    <t>Uscator industrial 60 kg pentru rufe spalatorie</t>
  </si>
  <si>
    <t xml:space="preserve">Masina de spalat, frecat, uscat pardoseli </t>
  </si>
  <si>
    <t>Unitatea de Asistenta Medico-Sociala Rucar</t>
  </si>
  <si>
    <t>Frigider mortuar combinat cu masa de spalare</t>
  </si>
  <si>
    <t xml:space="preserve">SANATATE </t>
  </si>
  <si>
    <t>Proiect tehnic reabilitare tablouri instalatie electrica cladire principala sediu central</t>
  </si>
  <si>
    <t>Expertiza tehnica structura DALI+DTAC+PTE-pasaj subteran de legatura sediul central</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</si>
  <si>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</si>
  <si>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</si>
  <si>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</si>
  <si>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</si>
  <si>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</si>
  <si>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</si>
  <si>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</si>
  <si>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</si>
  <si>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</si>
  <si>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Spitalul PNF Leordeni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</si>
  <si>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</si>
  <si>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</si>
  <si>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</si>
  <si>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</si>
  <si>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Elaborare documentații in vederea obtinere documentatie la incendiu medicina interna</t>
  </si>
  <si>
    <t>Elaborare documentație tehnică (Tema de proiectare + D.A.L.I ) pentru obiectivul de investiții  - Construire grupuri sanitare Parter anexate corpuri existente și modificări de compartimentare interioară, str. Industriei, nr.19, Costești, jud.Argeș</t>
  </si>
  <si>
    <t>DALI extindere CPU</t>
  </si>
  <si>
    <t>Spitalul de Boli Cronice si Geriatrie "Constantin Balaceanu Stolnici" Stefanesti</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</si>
  <si>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</si>
  <si>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</si>
  <si>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Proiect, avize, autorizatii si asistenta tehnica amenajare parc agrement</t>
  </si>
  <si>
    <t>Documentatii in vederea obtinerii autorizatiei de securitate la incendiu</t>
  </si>
  <si>
    <t>Proiect, Avize, autorizatii si asistenta tehnica “Lucrari de construire in vederea conformarii imobilului la cerinta esentiala de calitate "Securitate la incendiu"</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</si>
  <si>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</si>
  <si>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</si>
  <si>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Expertiza rezistenta structura Conacul Golestilor</t>
  </si>
  <si>
    <t>ASIGURARI SI ASISTENTA SOCIALA</t>
  </si>
  <si>
    <t>68.10</t>
  </si>
  <si>
    <t xml:space="preserve">Expertiză tehnică pentru completare scenariu de securitate la incendiu și montare instalație de avertizare la incendiu la Pavilionul P+2E,UAMS Șuici   </t>
  </si>
  <si>
    <t>d.CHELTUIELI DE EXPERTIZA, PROIECTARE SI DE EXECUTIE PRIVIND CONSOLIDARILE</t>
  </si>
  <si>
    <t>Reabilitare și reparații pasaj subteran de legătură și canivou - sediul central al Spitalului Județean de Urgență Pitești</t>
  </si>
  <si>
    <t>Execuția instalației de alimentare de la sursa cu vacuum și aer comprimat a extinderii U.P.U. în incinta Spitalului Judeţean de Urgență Piteşt</t>
  </si>
  <si>
    <t>SPITALUL DE BOLI CRONICE SI GERIATRIE STEFANESTI</t>
  </si>
  <si>
    <t>Container metalic cu doua compartimente pentru depozitare (3x6m)</t>
  </si>
  <si>
    <t xml:space="preserve">Bazin apa potabila 25mc suprateran cu statie de clorinare </t>
  </si>
  <si>
    <t>Lucrari de construire in vederea conformarii imobilului la cerinta esentiala de calitate "Securitate la incendiu"</t>
  </si>
  <si>
    <t>Servicii proiectare si executie lucrari reparatii capitale Chirurgie etaj 1</t>
  </si>
  <si>
    <t>Servicii proiectare si executie lucrari reparatii capitale sectia ATI</t>
  </si>
  <si>
    <t xml:space="preserve">Realizarea alimentarii de rezerva din linia LEA 20KV-Electroarges-Oras </t>
  </si>
  <si>
    <t>Amenajare parcare Spital de Psihiatrie „Sf. Maria''</t>
  </si>
  <si>
    <t>Achizitie structuri containere modulare in vederea montarii cu destinatia vestiare Pavilion I si II</t>
  </si>
  <si>
    <t>Statie de clorinare</t>
  </si>
  <si>
    <t>Bazin chimic laborator</t>
  </si>
  <si>
    <t>SISTEM PROIECTARE, AVIZARE  SI MONTAJ CAMERE VIDEO CASA MEMORIALA DINU LIPATTI</t>
  </si>
  <si>
    <t>Achizitie si montaj gard electric la "Cetatea Poenari"</t>
  </si>
  <si>
    <t>Amenajare Parc si Alei UAMS Suici</t>
  </si>
  <si>
    <t xml:space="preserve"> TITLUL X -  PROIECTE CU FINANTARE DIN FONDURI EXTERNE NERAMBURSABILE </t>
  </si>
  <si>
    <t>Cap. 51.02/51.07 - AUTORITATI EXECUTIVE</t>
  </si>
  <si>
    <t>Dotarea cu echipamente a laboratorului de anatomie patologica din cadrul Spitalului Judetean de Urgenta Pitesti</t>
  </si>
  <si>
    <t>CAPITOLUL 65.02 INVATAMANT</t>
  </si>
  <si>
    <t>Centrul Judetean de Resurse si Asistenta Educationala Arges</t>
  </si>
  <si>
    <t>Îmbunătățirea serviciilor de educație timpurie în Județul Argeș SMIS 338722, CJRAE partener 1</t>
  </si>
  <si>
    <t>Îmbunătățirea serviciilor de educație timpurie în Județul Argeș SMIS 338722, Judetul Arges partener 2</t>
  </si>
  <si>
    <t>Cap. 66.10 - SANATATE</t>
  </si>
  <si>
    <t xml:space="preserve">56 Proiecte cu finantare din fonduri externe nerambursabile postaderare </t>
  </si>
  <si>
    <t>Lucrări de reabilitare saloane și grupuri sanitare, săli de tratament, dotări cu echipamente medicale și nemedicale</t>
  </si>
  <si>
    <t>Cap. 67.02 - CULTURA, RECREERE SI RELIGIE</t>
  </si>
  <si>
    <t>Biblioteca Judeteana " Dinicu Golescu" Pitesti</t>
  </si>
  <si>
    <t>Proiectul " Centrul Europe Direct"  Arges</t>
  </si>
  <si>
    <t>Multifunctionala</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</si>
  <si>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</si>
  <si>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</si>
  <si>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Dotarea cu mobilier, materiale didactice si echipamente digitale a unitatilor de invatamant special din subordinea Consiliului Judetean Arges si a Centrului Judetean de Resurse si Asistenta Educationala Arges</t>
  </si>
  <si>
    <t>Achizitionarea de microbuze electrice pentru transportul elevilor din judetul Arges</t>
  </si>
  <si>
    <t>Achiziție de Echipamente și materiale destinate reducerii riscului de infecții nosocomiale</t>
  </si>
  <si>
    <t>Achiziție de echipamente software, hardware și IT</t>
  </si>
  <si>
    <t>Dezvoltarea sistemului informatic și a infrastructurii digitale a SPITALULUI DE PEDIATRIE PITEŞTI</t>
  </si>
  <si>
    <t xml:space="preserve">Achiziție de Echipamente și materiale destinate reducerii riscului de infecții nosocomiale </t>
  </si>
  <si>
    <t>Consolidarea investitiilor in sisteme informatice si in frastructura digitala a Spitalului Orasenesc Regele Carol I Costesti</t>
  </si>
  <si>
    <t xml:space="preserve"> PREŞEDINTE,</t>
  </si>
  <si>
    <t xml:space="preserve">     ION MȊNZȊNĂ      </t>
  </si>
  <si>
    <t>DIRECTOR EXECUTIV,</t>
  </si>
  <si>
    <t xml:space="preserve">  CARMEN MOCANU</t>
  </si>
  <si>
    <t xml:space="preserve">      Şef Serviciu Buget,</t>
  </si>
  <si>
    <t xml:space="preserve">        Venituri, Impozite şi Taxe </t>
  </si>
  <si>
    <t xml:space="preserve">        Larisa Zamfir</t>
  </si>
  <si>
    <t xml:space="preserve">  Ȋntocmit,</t>
  </si>
  <si>
    <t xml:space="preserve"> Sabina  Bocioacă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</si>
</sst>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43">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alibri"/>
      <family val="2"/>
      <scheme val="minor"/>
    </font>
    <font>
      <sz val="10"/>
      <name val="Arial"/>
      <family val="2"/>
    </font>
    <font>
      <b/>
      <sz val="12"/>
      <color theme="1"/>
      <name val="Times New Roman"/>
      <family val="1"/>
    </font>
    <font>
      <sz val="12"/>
      <color theme="1"/>
      <name val="Times New Roman"/>
      <family val="1"/>
    </font>
    <font>
      <b/>
      <sz val="12"/>
      <name val="Times New Roman"/>
      <family val="1"/>
    </font>
    <font>
      <sz val="12"/>
      <name val="Times New Roman"/>
      <family val="1"/>
    </font>
    <font>
      <sz val="11"/>
      <name val="Times New Roman"/>
      <family val="1"/>
    </font>
    <font>
      <b/>
      <sz val="12"/>
      <color theme="1"/>
      <name val="Times New Roman"/>
      <family val="1"/>
      <charset val="238"/>
    </font>
    <font>
      <sz val="12"/>
      <color theme="1"/>
      <name val="Times New Roman"/>
      <family val="1"/>
      <charset val="238"/>
    </font>
    <font>
      <sz val="12"/>
      <name val="Times New Roman"/>
      <family val="1"/>
      <charset val="238"/>
    </font>
    <font>
      <b/>
      <sz val="11"/>
      <color theme="1"/>
      <name val="Times New Roman"/>
      <family val="1"/>
    </font>
    <font>
      <u/>
      <sz val="12"/>
      <name val="Times New Roman"/>
      <family val="1"/>
    </font>
    <font>
      <b/>
      <sz val="12"/>
      <name val="Times New Roman"/>
      <family val="1"/>
      <charset val="238"/>
    </font>
    <font>
      <u/>
      <sz val="12"/>
      <color theme="1"/>
      <name val="Times New Roman"/>
      <family val="1"/>
    </font>
    <font>
      <b/>
      <i/>
      <sz val="12"/>
      <color theme="1"/>
      <name val="Times New Roman"/>
      <family val="1"/>
    </font>
    <font>
      <sz val="12"/>
      <color rgb="FFFF0000"/>
      <name val="Times New Roman"/>
      <family val="1"/>
    </font>
    <font>
      <b/>
      <sz val="11"/>
      <color theme="1"/>
      <name val="Times New Roman"/>
      <family val="1"/>
      <charset val="238"/>
    </font>
    <font>
      <sz val="12"/>
      <color theme="1"/>
      <name val="Calibri"/>
      <family val="2"/>
      <charset val="238"/>
      <scheme val="minor"/>
    </font>
    <font>
      <sz val="11"/>
      <color theme="1"/>
      <name val="Times New Roman"/>
      <family val="1"/>
      <charset val="238"/>
    </font>
    <font>
      <sz val="11"/>
      <color theme="1"/>
      <name val="Times New Roman"/>
      <family val="1"/>
    </font>
    <font>
      <i/>
      <sz val="8"/>
      <color theme="1"/>
      <name val="Times New Roman"/>
      <family val="1"/>
    </font>
    <font>
      <b/>
      <i/>
      <sz val="8"/>
      <color theme="1"/>
      <name val="Times New Roman"/>
      <family val="1"/>
    </font>
    <font>
      <sz val="10"/>
      <color theme="1"/>
      <name val="Arial"/>
      <family val="2"/>
      <charset val="238"/>
    </font>
    <font>
      <i/>
      <sz val="8"/>
      <color theme="1"/>
      <name val="Arial"/>
      <family val="2"/>
      <charset val="238"/>
    </font>
    <font>
      <b/>
      <u/>
      <sz val="12"/>
      <color theme="1"/>
      <name val="Times New Roman"/>
      <family val="1"/>
    </font>
    <font>
      <sz val="12"/>
      <color theme="1"/>
      <name val="Arial"/>
      <family val="2"/>
      <charset val="238"/>
    </font>
    <font>
      <sz val="33"/>
      <color theme="1"/>
      <name val="Pg-2ff3"/>
    </font>
    <font>
      <i/>
      <sz val="10"/>
      <color theme="1"/>
      <name val="Arial"/>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auto="1"/>
      </bottom>
      <diagonal/>
    </border>
    <border>
      <left/>
      <right style="thin">
        <color indexed="64"/>
      </right>
      <top/>
      <bottom/>
      <diagonal/>
    </border>
  </borders>
  <cellStyleXfs count="31">
    <xf numFmtId="0" fontId="0" fillId="0" borderId="0"/>
    <xf numFmtId="0" fontId="14" fillId="0" borderId="0"/>
    <xf numFmtId="0" fontId="15" fillId="0" borderId="0"/>
    <xf numFmtId="0" fontId="13" fillId="0" borderId="0"/>
    <xf numFmtId="0" fontId="13" fillId="0" borderId="0"/>
    <xf numFmtId="0" fontId="14" fillId="0" borderId="0"/>
    <xf numFmtId="0" fontId="16" fillId="0" borderId="0"/>
    <xf numFmtId="0" fontId="15" fillId="0" borderId="0"/>
    <xf numFmtId="0" fontId="13" fillId="0" borderId="0"/>
    <xf numFmtId="0" fontId="13" fillId="0" borderId="0"/>
    <xf numFmtId="44" fontId="14" fillId="0" borderId="0" applyFont="0" applyFill="0" applyBorder="0" applyAlignment="0" applyProtection="0"/>
    <xf numFmtId="0" fontId="12" fillId="0" borderId="0"/>
    <xf numFmtId="0" fontId="16" fillId="0" borderId="0"/>
    <xf numFmtId="0" fontId="14" fillId="0" borderId="0"/>
    <xf numFmtId="0" fontId="11" fillId="0" borderId="0"/>
    <xf numFmtId="0" fontId="10" fillId="0" borderId="0"/>
    <xf numFmtId="0" fontId="14" fillId="0" borderId="0"/>
    <xf numFmtId="0" fontId="9" fillId="0" borderId="0"/>
    <xf numFmtId="0" fontId="9" fillId="0" borderId="0"/>
    <xf numFmtId="0" fontId="8" fillId="0" borderId="0"/>
    <xf numFmtId="0" fontId="8"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xf numFmtId="0" fontId="15" fillId="0" borderId="0"/>
  </cellStyleXfs>
  <cellXfs count="360">
    <xf numFmtId="0" fontId="0" fillId="0" borderId="0" xfId="0"/>
    <xf numFmtId="0" fontId="17" fillId="2" borderId="0" xfId="0" applyFont="1" applyFill="1"/>
    <xf numFmtId="0" fontId="18" fillId="2" borderId="0" xfId="0" applyFont="1" applyFill="1" applyAlignment="1">
      <alignment horizontal="right"/>
    </xf>
    <xf numFmtId="0" fontId="17" fillId="2" borderId="0" xfId="0" applyFont="1" applyFill="1" applyAlignment="1">
      <alignment horizontal="right"/>
    </xf>
    <xf numFmtId="0" fontId="18" fillId="2" borderId="0" xfId="0" applyFont="1" applyFill="1"/>
    <xf numFmtId="0" fontId="18" fillId="0" borderId="0" xfId="0" applyFont="1" applyAlignment="1">
      <alignment horizontal="center"/>
    </xf>
    <xf numFmtId="0" fontId="18" fillId="2" borderId="0" xfId="0" applyFont="1" applyFill="1" applyAlignment="1">
      <alignment horizontal="center"/>
    </xf>
    <xf numFmtId="0" fontId="17" fillId="2" borderId="0" xfId="0" applyFont="1" applyFill="1" applyAlignment="1">
      <alignment horizontal="center"/>
    </xf>
    <xf numFmtId="2" fontId="18" fillId="2" borderId="0" xfId="0" applyNumberFormat="1" applyFont="1" applyFill="1"/>
    <xf numFmtId="2" fontId="17" fillId="2" borderId="0" xfId="0" applyNumberFormat="1" applyFont="1" applyFill="1" applyAlignment="1">
      <alignment horizontal="right"/>
    </xf>
    <xf numFmtId="4" fontId="18" fillId="2" borderId="0" xfId="0" applyNumberFormat="1" applyFont="1" applyFill="1" applyAlignment="1">
      <alignment horizontal="center"/>
    </xf>
    <xf numFmtId="4" fontId="18" fillId="2" borderId="0" xfId="0" applyNumberFormat="1" applyFont="1" applyFill="1"/>
    <xf numFmtId="4" fontId="17" fillId="2" borderId="6" xfId="0" applyNumberFormat="1" applyFont="1" applyFill="1" applyBorder="1" applyAlignment="1">
      <alignment horizontal="right"/>
    </xf>
    <xf numFmtId="2" fontId="17" fillId="2" borderId="0" xfId="0" applyNumberFormat="1" applyFont="1" applyFill="1"/>
    <xf numFmtId="2" fontId="19" fillId="3" borderId="8" xfId="0" applyNumberFormat="1" applyFont="1" applyFill="1" applyBorder="1"/>
    <xf numFmtId="2" fontId="19" fillId="3" borderId="6" xfId="0" applyNumberFormat="1" applyFont="1" applyFill="1" applyBorder="1"/>
    <xf numFmtId="4" fontId="19" fillId="3" borderId="4" xfId="0" applyNumberFormat="1" applyFont="1" applyFill="1" applyBorder="1" applyAlignment="1">
      <alignment horizontal="right"/>
    </xf>
    <xf numFmtId="4" fontId="19" fillId="3" borderId="5" xfId="0" applyNumberFormat="1" applyFont="1" applyFill="1" applyBorder="1"/>
    <xf numFmtId="0" fontId="20" fillId="2" borderId="0" xfId="0" applyFont="1" applyFill="1"/>
    <xf numFmtId="4" fontId="20" fillId="2" borderId="0" xfId="0" applyNumberFormat="1" applyFont="1" applyFill="1" applyAlignment="1">
      <alignment horizontal="center"/>
    </xf>
    <xf numFmtId="4" fontId="20" fillId="2" borderId="0" xfId="0" applyNumberFormat="1" applyFont="1" applyFill="1"/>
    <xf numFmtId="2" fontId="20" fillId="2" borderId="0" xfId="0" applyNumberFormat="1" applyFont="1" applyFill="1"/>
    <xf numFmtId="2" fontId="19" fillId="2" borderId="0" xfId="0" applyNumberFormat="1" applyFont="1" applyFill="1" applyAlignment="1">
      <alignment horizontal="right"/>
    </xf>
    <xf numFmtId="4" fontId="19" fillId="2" borderId="0" xfId="0" applyNumberFormat="1" applyFont="1" applyFill="1" applyAlignment="1">
      <alignment horizontal="left"/>
    </xf>
    <xf numFmtId="2" fontId="19" fillId="2" borderId="0" xfId="0" applyNumberFormat="1" applyFont="1" applyFill="1" applyAlignment="1">
      <alignment horizontal="center"/>
    </xf>
    <xf numFmtId="2" fontId="19" fillId="2" borderId="0" xfId="0" applyNumberFormat="1" applyFont="1" applyFill="1"/>
    <xf numFmtId="2" fontId="19" fillId="0" borderId="0" xfId="0" applyNumberFormat="1" applyFont="1"/>
    <xf numFmtId="0" fontId="19" fillId="4" borderId="8" xfId="0" applyFont="1" applyFill="1" applyBorder="1" applyAlignment="1">
      <alignment wrapText="1"/>
    </xf>
    <xf numFmtId="4" fontId="19" fillId="4" borderId="8" xfId="0" applyNumberFormat="1" applyFont="1" applyFill="1" applyBorder="1" applyAlignment="1">
      <alignment wrapText="1"/>
    </xf>
    <xf numFmtId="0" fontId="20" fillId="2" borderId="8" xfId="0" applyFont="1" applyFill="1" applyBorder="1" applyAlignment="1">
      <alignment horizontal="center"/>
    </xf>
    <xf numFmtId="2" fontId="17" fillId="0" borderId="0" xfId="0" applyNumberFormat="1" applyFont="1"/>
    <xf numFmtId="0" fontId="17" fillId="4" borderId="8" xfId="0" applyFont="1" applyFill="1" applyBorder="1" applyAlignment="1">
      <alignment wrapText="1"/>
    </xf>
    <xf numFmtId="0" fontId="17" fillId="4" borderId="4" xfId="0" applyFont="1" applyFill="1" applyBorder="1" applyAlignment="1">
      <alignment horizontal="center"/>
    </xf>
    <xf numFmtId="2" fontId="18" fillId="2" borderId="0" xfId="0" applyNumberFormat="1" applyFont="1" applyFill="1" applyAlignment="1">
      <alignment horizontal="right"/>
    </xf>
    <xf numFmtId="0" fontId="18" fillId="2" borderId="8" xfId="0" applyFont="1" applyFill="1" applyBorder="1" applyAlignment="1">
      <alignment horizontal="center"/>
    </xf>
    <xf numFmtId="4" fontId="18" fillId="2" borderId="8" xfId="7" applyNumberFormat="1" applyFont="1" applyFill="1" applyBorder="1" applyAlignment="1">
      <alignment horizontal="right"/>
    </xf>
    <xf numFmtId="4" fontId="17" fillId="5" borderId="8" xfId="0" applyNumberFormat="1" applyFont="1" applyFill="1" applyBorder="1" applyAlignment="1">
      <alignment horizontal="right"/>
    </xf>
    <xf numFmtId="0" fontId="18" fillId="0" borderId="0" xfId="0" applyFont="1" applyAlignment="1">
      <alignment horizontal="right"/>
    </xf>
    <xf numFmtId="0" fontId="20" fillId="0" borderId="0" xfId="0" applyFont="1" applyAlignment="1">
      <alignment horizontal="right"/>
    </xf>
    <xf numFmtId="0" fontId="20" fillId="2" borderId="0" xfId="0" applyFont="1" applyFill="1" applyAlignment="1">
      <alignment horizontal="center"/>
    </xf>
    <xf numFmtId="2" fontId="20" fillId="0" borderId="0" xfId="0" applyNumberFormat="1" applyFont="1" applyAlignment="1">
      <alignment horizontal="center"/>
    </xf>
    <xf numFmtId="0" fontId="19" fillId="2" borderId="0" xfId="0" applyFont="1" applyFill="1" applyAlignment="1">
      <alignment horizontal="right"/>
    </xf>
    <xf numFmtId="0" fontId="26" fillId="2" borderId="0" xfId="0" applyFont="1" applyFill="1"/>
    <xf numFmtId="0" fontId="18" fillId="0" borderId="8" xfId="11" applyFont="1" applyBorder="1" applyAlignment="1">
      <alignment horizontal="center"/>
    </xf>
    <xf numFmtId="0" fontId="18" fillId="0" borderId="0" xfId="0" applyFont="1"/>
    <xf numFmtId="0" fontId="17" fillId="0" borderId="0" xfId="0" applyFont="1"/>
    <xf numFmtId="0" fontId="18" fillId="2" borderId="8" xfId="0" applyFont="1" applyFill="1" applyBorder="1" applyAlignment="1">
      <alignment horizontal="center" wrapText="1"/>
    </xf>
    <xf numFmtId="0" fontId="18" fillId="2" borderId="8" xfId="13" applyFont="1" applyFill="1" applyBorder="1" applyAlignment="1">
      <alignment wrapText="1"/>
    </xf>
    <xf numFmtId="0" fontId="28" fillId="2" borderId="0" xfId="0" applyFont="1" applyFill="1"/>
    <xf numFmtId="4" fontId="18" fillId="2" borderId="0" xfId="1" applyNumberFormat="1" applyFont="1" applyFill="1" applyAlignment="1">
      <alignment horizontal="center"/>
    </xf>
    <xf numFmtId="0" fontId="20" fillId="0" borderId="0" xfId="0" applyFont="1"/>
    <xf numFmtId="4" fontId="17" fillId="2" borderId="8" xfId="4" applyNumberFormat="1" applyFont="1" applyFill="1" applyBorder="1"/>
    <xf numFmtId="0" fontId="30" fillId="2" borderId="0" xfId="0" applyFont="1" applyFill="1"/>
    <xf numFmtId="0" fontId="21" fillId="2" borderId="4" xfId="5" applyFont="1" applyFill="1" applyBorder="1" applyAlignment="1">
      <alignment wrapText="1"/>
    </xf>
    <xf numFmtId="0" fontId="18" fillId="2" borderId="4" xfId="0" applyFont="1" applyFill="1" applyBorder="1" applyAlignment="1">
      <alignment horizontal="center" wrapText="1"/>
    </xf>
    <xf numFmtId="4" fontId="18" fillId="2" borderId="8" xfId="0" applyNumberFormat="1" applyFont="1" applyFill="1" applyBorder="1"/>
    <xf numFmtId="2" fontId="18" fillId="0" borderId="0" xfId="0" applyNumberFormat="1" applyFont="1" applyAlignment="1">
      <alignment horizontal="center"/>
    </xf>
    <xf numFmtId="0" fontId="17" fillId="6" borderId="8" xfId="4" applyFont="1" applyFill="1" applyBorder="1"/>
    <xf numFmtId="4" fontId="17" fillId="6" borderId="8" xfId="4" applyNumberFormat="1" applyFont="1" applyFill="1" applyBorder="1"/>
    <xf numFmtId="0" fontId="29" fillId="2" borderId="8" xfId="0" applyFont="1" applyFill="1" applyBorder="1" applyAlignment="1">
      <alignment wrapText="1"/>
    </xf>
    <xf numFmtId="0" fontId="18" fillId="2" borderId="11" xfId="13" applyFont="1" applyFill="1" applyBorder="1" applyAlignment="1">
      <alignment wrapText="1"/>
    </xf>
    <xf numFmtId="0" fontId="20" fillId="2" borderId="8" xfId="11" applyFont="1" applyFill="1" applyBorder="1" applyAlignment="1">
      <alignment horizontal="center"/>
    </xf>
    <xf numFmtId="4" fontId="17" fillId="2" borderId="8" xfId="7" applyNumberFormat="1" applyFont="1" applyFill="1" applyBorder="1" applyAlignment="1">
      <alignment horizontal="right"/>
    </xf>
    <xf numFmtId="0" fontId="31" fillId="2" borderId="8" xfId="9" applyFont="1" applyFill="1" applyBorder="1"/>
    <xf numFmtId="0" fontId="22" fillId="2" borderId="4" xfId="0" applyFont="1" applyFill="1" applyBorder="1" applyAlignment="1">
      <alignment horizontal="center"/>
    </xf>
    <xf numFmtId="0" fontId="23" fillId="2" borderId="8" xfId="0" applyFont="1" applyFill="1" applyBorder="1" applyAlignment="1">
      <alignment horizontal="center"/>
    </xf>
    <xf numFmtId="0" fontId="18" fillId="2" borderId="4" xfId="0" applyFont="1" applyFill="1" applyBorder="1" applyAlignment="1">
      <alignment horizontal="center"/>
    </xf>
    <xf numFmtId="0" fontId="19" fillId="4" borderId="4" xfId="0" applyFont="1" applyFill="1" applyBorder="1" applyAlignment="1">
      <alignment horizontal="center"/>
    </xf>
    <xf numFmtId="0" fontId="18" fillId="2" borderId="8" xfId="11" applyFont="1" applyFill="1" applyBorder="1" applyAlignment="1">
      <alignment horizontal="center"/>
    </xf>
    <xf numFmtId="0" fontId="17" fillId="4" borderId="8" xfId="0" applyFont="1" applyFill="1" applyBorder="1" applyAlignment="1">
      <alignment horizontal="center"/>
    </xf>
    <xf numFmtId="0" fontId="25" fillId="2" borderId="8" xfId="9" applyFont="1" applyFill="1" applyBorder="1" applyAlignment="1">
      <alignment wrapText="1"/>
    </xf>
    <xf numFmtId="0" fontId="18" fillId="2" borderId="9" xfId="0" applyFont="1" applyFill="1" applyBorder="1"/>
    <xf numFmtId="4" fontId="17" fillId="2" borderId="6" xfId="7" applyNumberFormat="1" applyFont="1" applyFill="1" applyBorder="1" applyAlignment="1">
      <alignment horizontal="right"/>
    </xf>
    <xf numFmtId="0" fontId="18" fillId="2" borderId="9" xfId="20" applyFont="1" applyFill="1" applyBorder="1" applyAlignment="1">
      <alignment horizontal="left" wrapText="1"/>
    </xf>
    <xf numFmtId="4" fontId="18" fillId="2" borderId="6" xfId="7" applyNumberFormat="1" applyFont="1" applyFill="1" applyBorder="1" applyAlignment="1">
      <alignment horizontal="right"/>
    </xf>
    <xf numFmtId="2" fontId="18" fillId="2" borderId="10" xfId="0" applyNumberFormat="1" applyFont="1" applyFill="1" applyBorder="1" applyAlignment="1">
      <alignment wrapText="1"/>
    </xf>
    <xf numFmtId="0" fontId="19" fillId="0" borderId="0" xfId="0" applyFont="1"/>
    <xf numFmtId="0" fontId="23" fillId="2" borderId="4" xfId="0" applyFont="1" applyFill="1" applyBorder="1"/>
    <xf numFmtId="0" fontId="23" fillId="2" borderId="4" xfId="0" applyFont="1" applyFill="1" applyBorder="1" applyAlignment="1">
      <alignment wrapText="1"/>
    </xf>
    <xf numFmtId="0" fontId="32" fillId="0" borderId="8" xfId="0" applyFont="1" applyBorder="1"/>
    <xf numFmtId="0" fontId="18" fillId="2" borderId="4" xfId="0" applyFont="1" applyFill="1" applyBorder="1" applyAlignment="1">
      <alignment wrapText="1"/>
    </xf>
    <xf numFmtId="4" fontId="18" fillId="2" borderId="9" xfId="7" applyNumberFormat="1" applyFont="1" applyFill="1" applyBorder="1" applyAlignment="1">
      <alignment horizontal="right"/>
    </xf>
    <xf numFmtId="4" fontId="18" fillId="2" borderId="0" xfId="0" applyNumberFormat="1" applyFont="1" applyFill="1" applyAlignment="1">
      <alignment horizontal="right"/>
    </xf>
    <xf numFmtId="4" fontId="18" fillId="2" borderId="9" xfId="20" applyNumberFormat="1" applyFont="1" applyFill="1" applyBorder="1" applyAlignment="1">
      <alignment horizontal="right"/>
    </xf>
    <xf numFmtId="0" fontId="17" fillId="2" borderId="8" xfId="9" applyFont="1" applyFill="1" applyBorder="1" applyAlignment="1">
      <alignment wrapText="1"/>
    </xf>
    <xf numFmtId="4" fontId="17" fillId="2" borderId="9" xfId="7" applyNumberFormat="1" applyFont="1" applyFill="1" applyBorder="1" applyAlignment="1">
      <alignment horizontal="right"/>
    </xf>
    <xf numFmtId="1" fontId="18" fillId="2" borderId="8" xfId="0" applyNumberFormat="1" applyFont="1" applyFill="1" applyBorder="1" applyAlignment="1">
      <alignment horizontal="center"/>
    </xf>
    <xf numFmtId="0" fontId="18" fillId="2" borderId="0" xfId="1" applyFont="1" applyFill="1"/>
    <xf numFmtId="4" fontId="25" fillId="2" borderId="8" xfId="9" applyNumberFormat="1" applyFont="1" applyFill="1" applyBorder="1"/>
    <xf numFmtId="0" fontId="18" fillId="0" borderId="8" xfId="9" applyFont="1" applyBorder="1"/>
    <xf numFmtId="4" fontId="23" fillId="2" borderId="8" xfId="13" applyNumberFormat="1" applyFont="1" applyFill="1" applyBorder="1"/>
    <xf numFmtId="4" fontId="23" fillId="2" borderId="8" xfId="13" applyNumberFormat="1" applyFont="1" applyFill="1" applyBorder="1" applyAlignment="1">
      <alignment wrapText="1"/>
    </xf>
    <xf numFmtId="0" fontId="23" fillId="2" borderId="8" xfId="0" applyFont="1" applyFill="1" applyBorder="1" applyAlignment="1">
      <alignment wrapText="1"/>
    </xf>
    <xf numFmtId="0" fontId="23" fillId="2" borderId="8" xfId="0" applyFont="1" applyFill="1" applyBorder="1"/>
    <xf numFmtId="0" fontId="23" fillId="2" borderId="9" xfId="0" applyFont="1" applyFill="1" applyBorder="1" applyAlignment="1">
      <alignment wrapText="1"/>
    </xf>
    <xf numFmtId="0" fontId="23" fillId="0" borderId="8" xfId="9" applyFont="1" applyBorder="1"/>
    <xf numFmtId="0" fontId="23" fillId="0" borderId="8" xfId="0" applyFont="1" applyBorder="1"/>
    <xf numFmtId="0" fontId="23" fillId="0" borderId="8" xfId="0" applyFont="1" applyBorder="1" applyAlignment="1">
      <alignment vertical="top" wrapText="1"/>
    </xf>
    <xf numFmtId="0" fontId="17" fillId="2" borderId="8" xfId="0" applyFont="1" applyFill="1" applyBorder="1" applyAlignment="1">
      <alignment wrapText="1"/>
    </xf>
    <xf numFmtId="4" fontId="17" fillId="2" borderId="8" xfId="0" applyNumberFormat="1" applyFont="1" applyFill="1" applyBorder="1" applyAlignment="1">
      <alignment horizontal="right"/>
    </xf>
    <xf numFmtId="4" fontId="18" fillId="2" borderId="0" xfId="0" applyNumberFormat="1" applyFont="1" applyFill="1" applyAlignment="1">
      <alignment horizontal="center" wrapText="1"/>
    </xf>
    <xf numFmtId="0" fontId="18" fillId="2" borderId="9" xfId="0" applyFont="1" applyFill="1" applyBorder="1" applyAlignment="1">
      <alignment wrapText="1"/>
    </xf>
    <xf numFmtId="4" fontId="18" fillId="2" borderId="8" xfId="0" applyNumberFormat="1" applyFont="1" applyFill="1" applyBorder="1" applyAlignment="1">
      <alignment horizontal="right"/>
    </xf>
    <xf numFmtId="0" fontId="23" fillId="2" borderId="4" xfId="25" applyFont="1" applyFill="1" applyBorder="1" applyAlignment="1">
      <alignment vertical="top" wrapText="1"/>
    </xf>
    <xf numFmtId="0" fontId="19" fillId="2" borderId="0" xfId="0" applyFont="1" applyFill="1" applyAlignment="1">
      <alignment horizontal="center"/>
    </xf>
    <xf numFmtId="0" fontId="18" fillId="2" borderId="0" xfId="1" applyFont="1" applyFill="1" applyAlignment="1">
      <alignment horizontal="center"/>
    </xf>
    <xf numFmtId="4" fontId="18" fillId="2" borderId="8" xfId="1" applyNumberFormat="1" applyFont="1" applyFill="1" applyBorder="1"/>
    <xf numFmtId="0" fontId="33" fillId="2" borderId="9" xfId="0" applyFont="1" applyFill="1" applyBorder="1" applyAlignment="1">
      <alignment wrapText="1"/>
    </xf>
    <xf numFmtId="0" fontId="23" fillId="0" borderId="8" xfId="0" applyFont="1" applyBorder="1" applyAlignment="1">
      <alignment wrapText="1"/>
    </xf>
    <xf numFmtId="3" fontId="23" fillId="2" borderId="0" xfId="9" applyNumberFormat="1" applyFont="1" applyFill="1" applyAlignment="1">
      <alignment horizontal="center"/>
    </xf>
    <xf numFmtId="3" fontId="23" fillId="2" borderId="8" xfId="9" applyNumberFormat="1" applyFont="1" applyFill="1" applyBorder="1" applyAlignment="1">
      <alignment horizontal="center"/>
    </xf>
    <xf numFmtId="0" fontId="18" fillId="2" borderId="0" xfId="0" applyFont="1" applyFill="1" applyAlignment="1">
      <alignment wrapText="1"/>
    </xf>
    <xf numFmtId="4" fontId="18" fillId="2" borderId="0" xfId="1" applyNumberFormat="1" applyFont="1" applyFill="1" applyAlignment="1">
      <alignment horizontal="center" wrapText="1"/>
    </xf>
    <xf numFmtId="0" fontId="18" fillId="2" borderId="0" xfId="0" applyFont="1" applyFill="1" applyAlignment="1">
      <alignment vertical="center"/>
    </xf>
    <xf numFmtId="0" fontId="18" fillId="2" borderId="0" xfId="0" applyFont="1" applyFill="1" applyAlignment="1">
      <alignment horizontal="center" wrapText="1"/>
    </xf>
    <xf numFmtId="0" fontId="18" fillId="2" borderId="9" xfId="19" applyFont="1" applyFill="1" applyBorder="1" applyAlignment="1">
      <alignment wrapText="1"/>
    </xf>
    <xf numFmtId="0" fontId="18" fillId="2" borderId="8" xfId="19" applyFont="1" applyFill="1" applyBorder="1" applyAlignment="1">
      <alignment wrapText="1"/>
    </xf>
    <xf numFmtId="4" fontId="18" fillId="2" borderId="8" xfId="4" applyNumberFormat="1" applyFont="1" applyFill="1" applyBorder="1"/>
    <xf numFmtId="0" fontId="17" fillId="4" borderId="10" xfId="0" applyFont="1" applyFill="1" applyBorder="1" applyAlignment="1">
      <alignment wrapText="1"/>
    </xf>
    <xf numFmtId="0" fontId="17" fillId="2" borderId="8" xfId="4" applyFont="1" applyFill="1" applyBorder="1"/>
    <xf numFmtId="0" fontId="23" fillId="2" borderId="1" xfId="0" applyFont="1" applyFill="1" applyBorder="1" applyAlignment="1">
      <alignment horizontal="left" vertical="top" wrapText="1"/>
    </xf>
    <xf numFmtId="0" fontId="23" fillId="2" borderId="8" xfId="0" applyFont="1" applyFill="1" applyBorder="1" applyAlignment="1">
      <alignment horizontal="left" vertical="top" wrapText="1"/>
    </xf>
    <xf numFmtId="0" fontId="33" fillId="2" borderId="8" xfId="9" applyFont="1" applyFill="1" applyBorder="1" applyAlignment="1">
      <alignment horizontal="center"/>
    </xf>
    <xf numFmtId="0" fontId="23" fillId="2" borderId="8" xfId="11" applyFont="1" applyFill="1" applyBorder="1" applyAlignment="1">
      <alignment horizontal="center"/>
    </xf>
    <xf numFmtId="0" fontId="18" fillId="3" borderId="8" xfId="0" applyFont="1" applyFill="1" applyBorder="1" applyAlignment="1">
      <alignment horizontal="center"/>
    </xf>
    <xf numFmtId="4" fontId="17" fillId="3" borderId="8" xfId="0" applyNumberFormat="1" applyFont="1" applyFill="1" applyBorder="1" applyAlignment="1">
      <alignment horizontal="right"/>
    </xf>
    <xf numFmtId="4" fontId="17" fillId="2" borderId="0" xfId="0" applyNumberFormat="1" applyFont="1" applyFill="1" applyAlignment="1">
      <alignment horizontal="right"/>
    </xf>
    <xf numFmtId="4" fontId="18" fillId="2" borderId="8" xfId="0" applyNumberFormat="1" applyFont="1" applyFill="1" applyBorder="1" applyAlignment="1">
      <alignment wrapText="1"/>
    </xf>
    <xf numFmtId="4" fontId="22" fillId="2" borderId="0" xfId="0" applyNumberFormat="1" applyFont="1" applyFill="1" applyAlignment="1">
      <alignment horizontal="center"/>
    </xf>
    <xf numFmtId="4" fontId="18" fillId="2" borderId="8" xfId="20" applyNumberFormat="1" applyFont="1" applyFill="1" applyBorder="1" applyAlignment="1">
      <alignment horizontal="right"/>
    </xf>
    <xf numFmtId="0" fontId="17" fillId="2" borderId="0" xfId="0" applyFont="1" applyFill="1" applyAlignment="1">
      <alignment horizontal="left"/>
    </xf>
    <xf numFmtId="0" fontId="17" fillId="6" borderId="8" xfId="0" applyFont="1" applyFill="1" applyBorder="1" applyAlignment="1">
      <alignment wrapText="1"/>
    </xf>
    <xf numFmtId="0" fontId="17" fillId="6" borderId="4" xfId="0" applyFont="1" applyFill="1" applyBorder="1" applyAlignment="1">
      <alignment horizontal="center"/>
    </xf>
    <xf numFmtId="4" fontId="17" fillId="6" borderId="6" xfId="0" applyNumberFormat="1" applyFont="1" applyFill="1" applyBorder="1" applyAlignment="1">
      <alignment horizontal="right"/>
    </xf>
    <xf numFmtId="0" fontId="18" fillId="6" borderId="0" xfId="0" applyFont="1" applyFill="1"/>
    <xf numFmtId="0" fontId="25" fillId="6" borderId="8" xfId="9" applyFont="1" applyFill="1" applyBorder="1"/>
    <xf numFmtId="0" fontId="17" fillId="6" borderId="8" xfId="0" applyFont="1" applyFill="1" applyBorder="1" applyAlignment="1">
      <alignment horizontal="center"/>
    </xf>
    <xf numFmtId="0" fontId="18" fillId="6" borderId="8" xfId="11" applyFont="1" applyFill="1" applyBorder="1" applyAlignment="1">
      <alignment horizontal="center"/>
    </xf>
    <xf numFmtId="4" fontId="17" fillId="6" borderId="8" xfId="7" applyNumberFormat="1" applyFont="1" applyFill="1" applyBorder="1" applyAlignment="1">
      <alignment horizontal="right"/>
    </xf>
    <xf numFmtId="0" fontId="22" fillId="6" borderId="4" xfId="0" applyFont="1" applyFill="1" applyBorder="1" applyAlignment="1">
      <alignment horizontal="center"/>
    </xf>
    <xf numFmtId="0" fontId="22" fillId="6" borderId="8" xfId="9" applyFont="1" applyFill="1" applyBorder="1"/>
    <xf numFmtId="0" fontId="17" fillId="2" borderId="8" xfId="0" applyFont="1" applyFill="1" applyBorder="1"/>
    <xf numFmtId="0" fontId="22" fillId="6" borderId="8" xfId="9" applyFont="1" applyFill="1" applyBorder="1" applyAlignment="1">
      <alignment horizontal="center"/>
    </xf>
    <xf numFmtId="0" fontId="22" fillId="2" borderId="8" xfId="9" applyFont="1" applyFill="1" applyBorder="1"/>
    <xf numFmtId="0" fontId="23" fillId="2" borderId="8" xfId="9" applyFont="1" applyFill="1" applyBorder="1"/>
    <xf numFmtId="0" fontId="23" fillId="2" borderId="4" xfId="0" applyFont="1" applyFill="1" applyBorder="1" applyAlignment="1">
      <alignment vertical="top" wrapText="1"/>
    </xf>
    <xf numFmtId="4" fontId="18" fillId="2" borderId="8" xfId="13" applyNumberFormat="1" applyFont="1" applyFill="1" applyBorder="1" applyAlignment="1">
      <alignment wrapText="1"/>
    </xf>
    <xf numFmtId="0" fontId="23" fillId="2" borderId="8" xfId="13" applyFont="1" applyFill="1" applyBorder="1" applyAlignment="1">
      <alignment wrapText="1"/>
    </xf>
    <xf numFmtId="0" fontId="22" fillId="6" borderId="8" xfId="9" applyFont="1" applyFill="1" applyBorder="1" applyAlignment="1">
      <alignment horizontal="left"/>
    </xf>
    <xf numFmtId="0" fontId="25" fillId="2" borderId="8" xfId="9" applyFont="1" applyFill="1" applyBorder="1"/>
    <xf numFmtId="2" fontId="18" fillId="2" borderId="0" xfId="0" applyNumberFormat="1" applyFont="1" applyFill="1" applyAlignment="1">
      <alignment horizontal="center"/>
    </xf>
    <xf numFmtId="2" fontId="25" fillId="2" borderId="8" xfId="9" applyNumberFormat="1" applyFont="1" applyFill="1" applyBorder="1"/>
    <xf numFmtId="4" fontId="17" fillId="2" borderId="8" xfId="1" applyNumberFormat="1" applyFont="1" applyFill="1" applyBorder="1"/>
    <xf numFmtId="0" fontId="17" fillId="2" borderId="8" xfId="9" applyFont="1" applyFill="1" applyBorder="1"/>
    <xf numFmtId="4" fontId="22" fillId="2" borderId="8" xfId="9" applyNumberFormat="1" applyFont="1" applyFill="1" applyBorder="1"/>
    <xf numFmtId="4" fontId="17" fillId="4" borderId="8" xfId="0" applyNumberFormat="1" applyFont="1" applyFill="1" applyBorder="1" applyAlignment="1">
      <alignment wrapText="1"/>
    </xf>
    <xf numFmtId="4" fontId="18" fillId="2" borderId="6" xfId="0" applyNumberFormat="1" applyFont="1" applyFill="1" applyBorder="1" applyAlignment="1">
      <alignment horizontal="right"/>
    </xf>
    <xf numFmtId="4" fontId="17" fillId="6" borderId="8" xfId="9" applyNumberFormat="1" applyFont="1" applyFill="1" applyBorder="1"/>
    <xf numFmtId="4" fontId="17" fillId="6" borderId="8" xfId="0" applyNumberFormat="1" applyFont="1" applyFill="1" applyBorder="1" applyAlignment="1">
      <alignment wrapText="1"/>
    </xf>
    <xf numFmtId="4" fontId="18" fillId="2" borderId="8" xfId="13" applyNumberFormat="1" applyFont="1" applyFill="1" applyBorder="1"/>
    <xf numFmtId="4" fontId="18" fillId="2" borderId="6" xfId="13" applyNumberFormat="1" applyFont="1" applyFill="1" applyBorder="1"/>
    <xf numFmtId="2" fontId="17" fillId="2" borderId="6" xfId="0" applyNumberFormat="1" applyFont="1" applyFill="1" applyBorder="1" applyAlignment="1">
      <alignment wrapText="1"/>
    </xf>
    <xf numFmtId="2" fontId="18" fillId="2" borderId="6" xfId="0" applyNumberFormat="1" applyFont="1" applyFill="1" applyBorder="1" applyAlignment="1">
      <alignment wrapText="1"/>
    </xf>
    <xf numFmtId="4" fontId="18" fillId="2" borderId="8" xfId="0" applyNumberFormat="1" applyFont="1" applyFill="1" applyBorder="1" applyAlignment="1">
      <alignment horizontal="right" wrapText="1"/>
    </xf>
    <xf numFmtId="4" fontId="17" fillId="3" borderId="6" xfId="0" applyNumberFormat="1" applyFont="1" applyFill="1" applyBorder="1" applyAlignment="1">
      <alignment horizontal="right"/>
    </xf>
    <xf numFmtId="4" fontId="17" fillId="4" borderId="8" xfId="0" applyNumberFormat="1" applyFont="1" applyFill="1" applyBorder="1" applyAlignment="1">
      <alignment horizontal="right" wrapText="1"/>
    </xf>
    <xf numFmtId="4" fontId="18" fillId="0" borderId="8" xfId="0" applyNumberFormat="1" applyFont="1" applyBorder="1" applyAlignment="1">
      <alignment horizontal="right"/>
    </xf>
    <xf numFmtId="4" fontId="17" fillId="2" borderId="8" xfId="0" applyNumberFormat="1" applyFont="1" applyFill="1" applyBorder="1" applyAlignment="1">
      <alignment horizontal="right" wrapText="1"/>
    </xf>
    <xf numFmtId="4" fontId="17" fillId="2" borderId="8" xfId="0" applyNumberFormat="1" applyFont="1" applyFill="1" applyBorder="1" applyAlignment="1">
      <alignment wrapText="1"/>
    </xf>
    <xf numFmtId="4" fontId="18" fillId="0" borderId="8" xfId="0" applyNumberFormat="1" applyFont="1" applyBorder="1" applyAlignment="1">
      <alignment wrapText="1"/>
    </xf>
    <xf numFmtId="4" fontId="17" fillId="2" borderId="8" xfId="0" applyNumberFormat="1" applyFont="1" applyFill="1" applyBorder="1"/>
    <xf numFmtId="2" fontId="18" fillId="2" borderId="9" xfId="0" applyNumberFormat="1" applyFont="1" applyFill="1" applyBorder="1" applyAlignment="1">
      <alignment wrapText="1"/>
    </xf>
    <xf numFmtId="4" fontId="17" fillId="4" borderId="8" xfId="0" applyNumberFormat="1" applyFont="1" applyFill="1" applyBorder="1" applyAlignment="1">
      <alignment horizontal="right"/>
    </xf>
    <xf numFmtId="4" fontId="17" fillId="0" borderId="8" xfId="0" applyNumberFormat="1" applyFont="1" applyBorder="1" applyAlignment="1">
      <alignment horizontal="right"/>
    </xf>
    <xf numFmtId="4" fontId="18" fillId="0" borderId="6" xfId="0" applyNumberFormat="1" applyFont="1" applyBorder="1" applyAlignment="1">
      <alignment horizontal="right"/>
    </xf>
    <xf numFmtId="2" fontId="17" fillId="4" borderId="8" xfId="0" applyNumberFormat="1" applyFont="1" applyFill="1" applyBorder="1" applyAlignment="1">
      <alignment wrapText="1"/>
    </xf>
    <xf numFmtId="4" fontId="17" fillId="2" borderId="10" xfId="0" applyNumberFormat="1" applyFont="1" applyFill="1" applyBorder="1" applyAlignment="1">
      <alignment horizontal="right"/>
    </xf>
    <xf numFmtId="4" fontId="18" fillId="2" borderId="10" xfId="0" applyNumberFormat="1" applyFont="1" applyFill="1" applyBorder="1" applyAlignment="1">
      <alignment horizontal="right"/>
    </xf>
    <xf numFmtId="4" fontId="18" fillId="2" borderId="8" xfId="7" applyNumberFormat="1" applyFont="1" applyFill="1" applyBorder="1"/>
    <xf numFmtId="4" fontId="17" fillId="0" borderId="8" xfId="0" applyNumberFormat="1" applyFont="1" applyBorder="1"/>
    <xf numFmtId="4" fontId="17" fillId="4" borderId="8" xfId="0" applyNumberFormat="1" applyFont="1" applyFill="1" applyBorder="1"/>
    <xf numFmtId="4" fontId="18" fillId="2" borderId="0" xfId="4" applyNumberFormat="1" applyFont="1" applyFill="1"/>
    <xf numFmtId="4" fontId="23" fillId="2" borderId="8" xfId="0" applyNumberFormat="1" applyFont="1" applyFill="1" applyBorder="1" applyAlignment="1">
      <alignment horizontal="right"/>
    </xf>
    <xf numFmtId="0" fontId="23" fillId="2" borderId="9" xfId="20" applyFont="1" applyFill="1" applyBorder="1" applyAlignment="1">
      <alignment wrapText="1"/>
    </xf>
    <xf numFmtId="2" fontId="18" fillId="2" borderId="8" xfId="0" applyNumberFormat="1" applyFont="1" applyFill="1" applyBorder="1" applyAlignment="1">
      <alignment wrapText="1"/>
    </xf>
    <xf numFmtId="0" fontId="17" fillId="8" borderId="8" xfId="0" applyFont="1" applyFill="1" applyBorder="1"/>
    <xf numFmtId="4" fontId="22" fillId="2" borderId="8" xfId="0" applyNumberFormat="1" applyFont="1" applyFill="1" applyBorder="1"/>
    <xf numFmtId="0" fontId="20" fillId="0" borderId="0" xfId="0" applyFont="1" applyAlignment="1">
      <alignment horizontal="center"/>
    </xf>
    <xf numFmtId="0" fontId="20" fillId="2" borderId="1" xfId="0" applyFont="1" applyFill="1" applyBorder="1"/>
    <xf numFmtId="0" fontId="19" fillId="2" borderId="2" xfId="0" applyFont="1" applyFill="1" applyBorder="1"/>
    <xf numFmtId="0" fontId="19" fillId="2" borderId="2" xfId="0" applyFont="1" applyFill="1" applyBorder="1" applyAlignment="1">
      <alignment horizontal="center"/>
    </xf>
    <xf numFmtId="0" fontId="19" fillId="2" borderId="3" xfId="0" applyFont="1" applyFill="1" applyBorder="1" applyAlignment="1">
      <alignment horizontal="right"/>
    </xf>
    <xf numFmtId="0" fontId="19" fillId="2" borderId="4" xfId="0" applyFont="1" applyFill="1" applyBorder="1"/>
    <xf numFmtId="0" fontId="19" fillId="2" borderId="5" xfId="0" applyFont="1" applyFill="1" applyBorder="1" applyAlignment="1">
      <alignment horizontal="center"/>
    </xf>
    <xf numFmtId="0" fontId="19" fillId="2" borderId="6" xfId="0" applyFont="1" applyFill="1" applyBorder="1" applyAlignment="1">
      <alignment horizontal="center"/>
    </xf>
    <xf numFmtId="0" fontId="20" fillId="2" borderId="7" xfId="0" applyFont="1" applyFill="1" applyBorder="1"/>
    <xf numFmtId="4" fontId="19" fillId="2" borderId="3" xfId="0" applyNumberFormat="1" applyFont="1" applyFill="1" applyBorder="1" applyAlignment="1">
      <alignment horizontal="right"/>
    </xf>
    <xf numFmtId="4" fontId="20" fillId="0" borderId="0" xfId="0" applyNumberFormat="1" applyFont="1" applyAlignment="1">
      <alignment horizontal="left"/>
    </xf>
    <xf numFmtId="4" fontId="19" fillId="2" borderId="6" xfId="0" applyNumberFormat="1" applyFont="1" applyFill="1" applyBorder="1" applyAlignment="1">
      <alignment horizontal="right"/>
    </xf>
    <xf numFmtId="4" fontId="19" fillId="3" borderId="8" xfId="0" applyNumberFormat="1" applyFont="1" applyFill="1" applyBorder="1" applyAlignment="1">
      <alignment horizontal="right"/>
    </xf>
    <xf numFmtId="4" fontId="20" fillId="2" borderId="6" xfId="0" applyNumberFormat="1" applyFont="1" applyFill="1" applyBorder="1" applyAlignment="1">
      <alignment horizontal="right"/>
    </xf>
    <xf numFmtId="2" fontId="19" fillId="8" borderId="8" xfId="0" applyNumberFormat="1" applyFont="1" applyFill="1" applyBorder="1"/>
    <xf numFmtId="2" fontId="19" fillId="8" borderId="6" xfId="0" applyNumberFormat="1" applyFont="1" applyFill="1" applyBorder="1"/>
    <xf numFmtId="2" fontId="19" fillId="8" borderId="6" xfId="0" applyNumberFormat="1" applyFont="1" applyFill="1" applyBorder="1" applyAlignment="1">
      <alignment horizontal="center"/>
    </xf>
    <xf numFmtId="4" fontId="19" fillId="8" borderId="6" xfId="0" applyNumberFormat="1" applyFont="1" applyFill="1" applyBorder="1" applyAlignment="1">
      <alignment horizontal="right"/>
    </xf>
    <xf numFmtId="4" fontId="20" fillId="0" borderId="0" xfId="0" applyNumberFormat="1" applyFont="1" applyAlignment="1">
      <alignment horizontal="right"/>
    </xf>
    <xf numFmtId="2" fontId="24" fillId="0" borderId="0" xfId="0" applyNumberFormat="1" applyFont="1" applyAlignment="1">
      <alignment horizontal="center"/>
    </xf>
    <xf numFmtId="0" fontId="19" fillId="0" borderId="0" xfId="0" applyFont="1" applyAlignment="1">
      <alignment horizontal="center"/>
    </xf>
    <xf numFmtId="0" fontId="24" fillId="0" borderId="0" xfId="0" applyFont="1" applyAlignment="1">
      <alignment horizontal="center"/>
    </xf>
    <xf numFmtId="0" fontId="27" fillId="0" borderId="0" xfId="0" applyFont="1" applyAlignment="1">
      <alignment horizontal="left"/>
    </xf>
    <xf numFmtId="0" fontId="27" fillId="0" borderId="0" xfId="0" applyFont="1"/>
    <xf numFmtId="0" fontId="17" fillId="3" borderId="8" xfId="0" applyFont="1" applyFill="1" applyBorder="1" applyAlignment="1">
      <alignment wrapText="1"/>
    </xf>
    <xf numFmtId="0" fontId="34" fillId="2" borderId="4" xfId="5" applyFont="1" applyFill="1" applyBorder="1" applyAlignment="1">
      <alignment wrapText="1"/>
    </xf>
    <xf numFmtId="0" fontId="18" fillId="2" borderId="8" xfId="16" applyFont="1" applyFill="1" applyBorder="1" applyAlignment="1">
      <alignment horizontal="left" vertical="center" wrapText="1"/>
    </xf>
    <xf numFmtId="0" fontId="18" fillId="2" borderId="8" xfId="13" applyFont="1" applyFill="1" applyBorder="1" applyAlignment="1">
      <alignment horizontal="left" vertical="center" wrapText="1"/>
    </xf>
    <xf numFmtId="0" fontId="23" fillId="2" borderId="8" xfId="13" applyFont="1" applyFill="1" applyBorder="1" applyAlignment="1">
      <alignment horizontal="left" vertical="center" wrapText="1"/>
    </xf>
    <xf numFmtId="0" fontId="18" fillId="0" borderId="4" xfId="0" applyFont="1" applyBorder="1" applyAlignment="1">
      <alignment vertical="top" wrapText="1"/>
    </xf>
    <xf numFmtId="0" fontId="17" fillId="2" borderId="8" xfId="11" applyFont="1" applyFill="1" applyBorder="1"/>
    <xf numFmtId="0" fontId="17" fillId="2" borderId="8" xfId="0" applyFont="1" applyFill="1" applyBorder="1" applyAlignment="1">
      <alignment horizontal="center"/>
    </xf>
    <xf numFmtId="0" fontId="18" fillId="2" borderId="4" xfId="6" applyFont="1" applyFill="1" applyBorder="1" applyAlignment="1">
      <alignment vertical="center" wrapText="1"/>
    </xf>
    <xf numFmtId="49" fontId="18" fillId="2" borderId="4" xfId="6" applyNumberFormat="1" applyFont="1" applyFill="1" applyBorder="1" applyAlignment="1">
      <alignment vertical="top" wrapText="1"/>
    </xf>
    <xf numFmtId="0" fontId="18" fillId="2" borderId="11" xfId="6" applyFont="1" applyFill="1" applyBorder="1" applyAlignment="1">
      <alignment vertical="center" wrapText="1"/>
    </xf>
    <xf numFmtId="0" fontId="17" fillId="0" borderId="8" xfId="0" applyFont="1" applyBorder="1" applyAlignment="1">
      <alignment wrapText="1"/>
    </xf>
    <xf numFmtId="0" fontId="17" fillId="2" borderId="4" xfId="0" applyFont="1" applyFill="1" applyBorder="1" applyAlignment="1">
      <alignment wrapText="1"/>
    </xf>
    <xf numFmtId="0" fontId="35" fillId="2" borderId="0" xfId="0" applyFont="1" applyFill="1"/>
    <xf numFmtId="4" fontId="35" fillId="2" borderId="0" xfId="0" applyNumberFormat="1" applyFont="1" applyFill="1" applyAlignment="1">
      <alignment horizontal="center"/>
    </xf>
    <xf numFmtId="2" fontId="36" fillId="2" borderId="0" xfId="0" applyNumberFormat="1" applyFont="1" applyFill="1" applyAlignment="1">
      <alignment horizontal="right"/>
    </xf>
    <xf numFmtId="0" fontId="25" fillId="2" borderId="8" xfId="13" applyFont="1" applyFill="1" applyBorder="1"/>
    <xf numFmtId="2" fontId="17" fillId="2" borderId="0" xfId="0" applyNumberFormat="1" applyFont="1" applyFill="1" applyAlignment="1">
      <alignment wrapText="1"/>
    </xf>
    <xf numFmtId="0" fontId="23" fillId="2" borderId="8" xfId="16" applyFont="1" applyFill="1" applyBorder="1" applyAlignment="1">
      <alignment horizontal="left" vertical="center" wrapText="1"/>
    </xf>
    <xf numFmtId="0" fontId="17" fillId="2" borderId="0" xfId="0" applyFont="1" applyFill="1" applyAlignment="1">
      <alignment wrapText="1"/>
    </xf>
    <xf numFmtId="0" fontId="23" fillId="0" borderId="12" xfId="0" applyFont="1" applyBorder="1" applyAlignment="1">
      <alignment wrapText="1"/>
    </xf>
    <xf numFmtId="0" fontId="18" fillId="2" borderId="10" xfId="0" applyFont="1" applyFill="1" applyBorder="1" applyAlignment="1">
      <alignment horizontal="center"/>
    </xf>
    <xf numFmtId="0" fontId="23" fillId="2" borderId="10" xfId="16" applyFont="1" applyFill="1" applyBorder="1" applyAlignment="1">
      <alignment horizontal="left" vertical="center" wrapText="1"/>
    </xf>
    <xf numFmtId="0" fontId="23" fillId="0" borderId="8" xfId="0" applyFont="1" applyBorder="1" applyAlignment="1">
      <alignment horizontal="left" vertical="top" wrapText="1"/>
    </xf>
    <xf numFmtId="0" fontId="23" fillId="0" borderId="8" xfId="16" applyFont="1" applyBorder="1" applyAlignment="1">
      <alignment horizontal="left" vertical="top" wrapText="1"/>
    </xf>
    <xf numFmtId="0" fontId="18" fillId="0" borderId="8" xfId="16" applyFont="1" applyBorder="1" applyAlignment="1">
      <alignment horizontal="left" vertical="top" wrapText="1"/>
    </xf>
    <xf numFmtId="0" fontId="17" fillId="2" borderId="8" xfId="0" applyFont="1" applyFill="1" applyBorder="1" applyAlignment="1">
      <alignment horizontal="center" wrapText="1"/>
    </xf>
    <xf numFmtId="0" fontId="17" fillId="6" borderId="10" xfId="0" applyFont="1" applyFill="1" applyBorder="1" applyAlignment="1">
      <alignment wrapText="1"/>
    </xf>
    <xf numFmtId="0" fontId="17" fillId="6" borderId="8" xfId="11" applyFont="1" applyFill="1" applyBorder="1"/>
    <xf numFmtId="0" fontId="17" fillId="2" borderId="4" xfId="0" applyFont="1" applyFill="1" applyBorder="1" applyAlignment="1">
      <alignment horizontal="center"/>
    </xf>
    <xf numFmtId="0" fontId="18" fillId="2" borderId="8" xfId="9" applyFont="1" applyFill="1" applyBorder="1"/>
    <xf numFmtId="0" fontId="38" fillId="2" borderId="0" xfId="0" applyFont="1" applyFill="1" applyAlignment="1">
      <alignment horizontal="center" wrapText="1"/>
    </xf>
    <xf numFmtId="2" fontId="23" fillId="2" borderId="8" xfId="0" applyNumberFormat="1" applyFont="1" applyFill="1" applyBorder="1" applyAlignment="1">
      <alignment wrapText="1"/>
    </xf>
    <xf numFmtId="0" fontId="31" fillId="2" borderId="8" xfId="9" applyFont="1" applyFill="1" applyBorder="1" applyAlignment="1">
      <alignment wrapText="1"/>
    </xf>
    <xf numFmtId="0" fontId="17" fillId="4" borderId="4" xfId="0" applyFont="1" applyFill="1" applyBorder="1"/>
    <xf numFmtId="0" fontId="17" fillId="4" borderId="8" xfId="0" applyFont="1" applyFill="1" applyBorder="1"/>
    <xf numFmtId="0" fontId="23" fillId="0" borderId="8" xfId="0" applyFont="1" applyBorder="1" applyAlignment="1">
      <alignment horizontal="justify" vertical="top" wrapText="1"/>
    </xf>
    <xf numFmtId="2" fontId="17" fillId="3" borderId="5" xfId="0" applyNumberFormat="1" applyFont="1" applyFill="1" applyBorder="1" applyAlignment="1">
      <alignment horizontal="center"/>
    </xf>
    <xf numFmtId="0" fontId="39" fillId="2" borderId="0" xfId="0" applyFont="1" applyFill="1" applyAlignment="1">
      <alignment wrapText="1"/>
    </xf>
    <xf numFmtId="0" fontId="17" fillId="6" borderId="8" xfId="0" applyFont="1" applyFill="1" applyBorder="1" applyAlignment="1">
      <alignment horizontal="center" wrapText="1"/>
    </xf>
    <xf numFmtId="0" fontId="18" fillId="0" borderId="8" xfId="0" applyFont="1" applyBorder="1" applyAlignment="1">
      <alignment horizontal="justify" vertical="top" wrapText="1"/>
    </xf>
    <xf numFmtId="0" fontId="18" fillId="0" borderId="8" xfId="0" applyFont="1" applyBorder="1" applyAlignment="1">
      <alignment horizontal="center"/>
    </xf>
    <xf numFmtId="0" fontId="18" fillId="0" borderId="8" xfId="9" applyFont="1" applyBorder="1" applyAlignment="1">
      <alignment horizontal="left" vertical="center" wrapText="1"/>
    </xf>
    <xf numFmtId="0" fontId="18" fillId="2" borderId="8" xfId="13" applyFont="1" applyFill="1" applyBorder="1" applyAlignment="1">
      <alignment vertical="center" wrapText="1"/>
    </xf>
    <xf numFmtId="0" fontId="34" fillId="2" borderId="8" xfId="13" applyFont="1" applyFill="1" applyBorder="1" applyAlignment="1">
      <alignment horizontal="left" wrapText="1"/>
    </xf>
    <xf numFmtId="0" fontId="18" fillId="2" borderId="9" xfId="20" applyFont="1" applyFill="1" applyBorder="1" applyAlignment="1">
      <alignment wrapText="1"/>
    </xf>
    <xf numFmtId="0" fontId="18" fillId="2" borderId="4" xfId="0" applyFont="1" applyFill="1" applyBorder="1"/>
    <xf numFmtId="0" fontId="17" fillId="5" borderId="4" xfId="0" applyFont="1" applyFill="1" applyBorder="1" applyAlignment="1">
      <alignment horizontal="right"/>
    </xf>
    <xf numFmtId="0" fontId="17" fillId="5" borderId="8" xfId="0" applyFont="1" applyFill="1" applyBorder="1"/>
    <xf numFmtId="0" fontId="17" fillId="3" borderId="4" xfId="0" applyFont="1" applyFill="1" applyBorder="1"/>
    <xf numFmtId="0" fontId="39" fillId="3" borderId="5" xfId="0" applyFont="1" applyFill="1" applyBorder="1"/>
    <xf numFmtId="0" fontId="17" fillId="3" borderId="5" xfId="0" applyFont="1" applyFill="1" applyBorder="1" applyAlignment="1">
      <alignment horizontal="center"/>
    </xf>
    <xf numFmtId="0" fontId="17" fillId="3" borderId="5" xfId="0" applyFont="1" applyFill="1" applyBorder="1"/>
    <xf numFmtId="0" fontId="18" fillId="2" borderId="8" xfId="0" applyFont="1" applyFill="1" applyBorder="1"/>
    <xf numFmtId="3" fontId="34" fillId="2" borderId="8" xfId="9" applyNumberFormat="1" applyFont="1" applyFill="1" applyBorder="1" applyAlignment="1">
      <alignment horizontal="center"/>
    </xf>
    <xf numFmtId="3" fontId="33" fillId="2" borderId="8" xfId="9" applyNumberFormat="1" applyFont="1" applyFill="1" applyBorder="1" applyAlignment="1">
      <alignment horizontal="center"/>
    </xf>
    <xf numFmtId="2" fontId="18" fillId="2" borderId="8" xfId="0" applyNumberFormat="1" applyFont="1" applyFill="1" applyBorder="1" applyAlignment="1">
      <alignment horizontal="right"/>
    </xf>
    <xf numFmtId="0" fontId="17" fillId="2" borderId="8" xfId="0" applyFont="1" applyFill="1" applyBorder="1" applyAlignment="1">
      <alignment horizontal="left"/>
    </xf>
    <xf numFmtId="0" fontId="18" fillId="2" borderId="4" xfId="25" applyFont="1" applyFill="1" applyBorder="1" applyAlignment="1">
      <alignment vertical="top" wrapText="1"/>
    </xf>
    <xf numFmtId="0" fontId="23" fillId="2" borderId="8" xfId="0" applyFont="1" applyFill="1" applyBorder="1" applyAlignment="1">
      <alignment vertical="top" wrapText="1"/>
    </xf>
    <xf numFmtId="0" fontId="17" fillId="2" borderId="8" xfId="11" applyFont="1" applyFill="1" applyBorder="1" applyAlignment="1">
      <alignment horizontal="center"/>
    </xf>
    <xf numFmtId="4" fontId="17" fillId="2" borderId="0" xfId="0" applyNumberFormat="1" applyFont="1" applyFill="1" applyAlignment="1">
      <alignment horizontal="center"/>
    </xf>
    <xf numFmtId="0" fontId="17" fillId="2" borderId="0" xfId="1" applyFont="1" applyFill="1"/>
    <xf numFmtId="0" fontId="34" fillId="2" borderId="8" xfId="13" applyFont="1" applyFill="1" applyBorder="1" applyAlignment="1">
      <alignment horizontal="center" wrapText="1"/>
    </xf>
    <xf numFmtId="0" fontId="18" fillId="7" borderId="8" xfId="0" applyFont="1" applyFill="1" applyBorder="1"/>
    <xf numFmtId="0" fontId="18" fillId="2" borderId="8" xfId="0" applyFont="1" applyFill="1" applyBorder="1" applyAlignment="1">
      <alignment vertical="top" wrapText="1"/>
    </xf>
    <xf numFmtId="1" fontId="23" fillId="2" borderId="8" xfId="0" applyNumberFormat="1" applyFont="1" applyFill="1" applyBorder="1" applyAlignment="1">
      <alignment horizontal="center"/>
    </xf>
    <xf numFmtId="0" fontId="33" fillId="2" borderId="4" xfId="5" applyFont="1" applyFill="1" applyBorder="1" applyAlignment="1">
      <alignment wrapText="1"/>
    </xf>
    <xf numFmtId="0" fontId="17" fillId="0" borderId="0" xfId="0" applyFont="1" applyAlignment="1">
      <alignment horizontal="right"/>
    </xf>
    <xf numFmtId="0" fontId="17" fillId="0" borderId="8" xfId="0" applyFont="1" applyBorder="1" applyAlignment="1">
      <alignment horizontal="center"/>
    </xf>
    <xf numFmtId="0" fontId="17" fillId="4" borderId="8" xfId="0" applyFont="1" applyFill="1" applyBorder="1" applyAlignment="1">
      <alignment horizontal="center" wrapText="1"/>
    </xf>
    <xf numFmtId="0" fontId="17" fillId="2" borderId="10" xfId="0" applyFont="1" applyFill="1" applyBorder="1" applyAlignment="1">
      <alignment wrapText="1"/>
    </xf>
    <xf numFmtId="0" fontId="18" fillId="2" borderId="10" xfId="0" applyFont="1" applyFill="1" applyBorder="1" applyAlignment="1">
      <alignment horizontal="center" wrapText="1"/>
    </xf>
    <xf numFmtId="0" fontId="18" fillId="2" borderId="1" xfId="13" applyFont="1" applyFill="1" applyBorder="1" applyAlignment="1">
      <alignment wrapText="1"/>
    </xf>
    <xf numFmtId="0" fontId="34" fillId="2" borderId="9" xfId="0" applyFont="1" applyFill="1" applyBorder="1" applyAlignment="1">
      <alignment wrapText="1"/>
    </xf>
    <xf numFmtId="0" fontId="34" fillId="2" borderId="8" xfId="0" applyFont="1" applyFill="1" applyBorder="1" applyAlignment="1">
      <alignment wrapText="1"/>
    </xf>
    <xf numFmtId="0" fontId="18" fillId="4" borderId="8" xfId="0" applyFont="1" applyFill="1" applyBorder="1" applyAlignment="1">
      <alignment horizontal="center" wrapText="1"/>
    </xf>
    <xf numFmtId="0" fontId="18" fillId="0" borderId="8" xfId="0" applyFont="1" applyBorder="1" applyAlignment="1">
      <alignment wrapText="1"/>
    </xf>
    <xf numFmtId="0" fontId="17" fillId="0" borderId="8" xfId="0" applyFont="1" applyBorder="1"/>
    <xf numFmtId="0" fontId="18" fillId="2" borderId="0" xfId="3" applyFont="1" applyFill="1"/>
    <xf numFmtId="0" fontId="18" fillId="0" borderId="8" xfId="0" applyFont="1" applyBorder="1"/>
    <xf numFmtId="0" fontId="18" fillId="0" borderId="8" xfId="0" applyFont="1" applyBorder="1" applyAlignment="1">
      <alignment horizontal="left"/>
    </xf>
    <xf numFmtId="0" fontId="18" fillId="2" borderId="10" xfId="13" applyFont="1" applyFill="1" applyBorder="1" applyAlignment="1">
      <alignment wrapText="1"/>
    </xf>
    <xf numFmtId="0" fontId="29" fillId="2" borderId="0" xfId="0" applyFont="1" applyFill="1" applyAlignment="1">
      <alignment horizontal="left" wrapText="1"/>
    </xf>
    <xf numFmtId="0" fontId="23" fillId="2" borderId="8" xfId="24" applyFont="1" applyFill="1" applyBorder="1"/>
    <xf numFmtId="0" fontId="23" fillId="2" borderId="0" xfId="19" applyFont="1" applyFill="1" applyAlignment="1">
      <alignment wrapText="1"/>
    </xf>
    <xf numFmtId="0" fontId="37" fillId="0" borderId="0" xfId="0" applyFont="1" applyAlignment="1">
      <alignment wrapText="1"/>
    </xf>
    <xf numFmtId="2" fontId="23" fillId="0" borderId="0" xfId="0" applyNumberFormat="1" applyFont="1" applyAlignment="1">
      <alignment horizontal="center"/>
    </xf>
    <xf numFmtId="0" fontId="22" fillId="2" borderId="10" xfId="9" applyFont="1" applyFill="1" applyBorder="1"/>
    <xf numFmtId="0" fontId="18" fillId="2" borderId="8" xfId="0" applyFont="1" applyFill="1" applyBorder="1" applyAlignment="1">
      <alignment wrapText="1"/>
    </xf>
    <xf numFmtId="0" fontId="22" fillId="2" borderId="8" xfId="27" applyFont="1" applyFill="1" applyBorder="1" applyAlignment="1">
      <alignment wrapText="1"/>
    </xf>
    <xf numFmtId="4" fontId="23" fillId="2" borderId="8" xfId="0" applyNumberFormat="1" applyFont="1" applyFill="1" applyBorder="1" applyAlignment="1">
      <alignment horizontal="left"/>
    </xf>
    <xf numFmtId="0" fontId="18" fillId="2" borderId="8" xfId="6" applyFont="1" applyFill="1" applyBorder="1" applyAlignment="1">
      <alignment vertical="center" wrapText="1"/>
    </xf>
    <xf numFmtId="0" fontId="34" fillId="2" borderId="9" xfId="0" applyFont="1" applyFill="1" applyBorder="1" applyAlignment="1">
      <alignment vertical="center" wrapText="1"/>
    </xf>
    <xf numFmtId="4" fontId="22" fillId="2" borderId="8" xfId="13" applyNumberFormat="1" applyFont="1" applyFill="1" applyBorder="1"/>
    <xf numFmtId="4" fontId="22" fillId="2" borderId="6" xfId="0" applyNumberFormat="1" applyFont="1" applyFill="1" applyBorder="1" applyAlignment="1">
      <alignment wrapText="1"/>
    </xf>
    <xf numFmtId="4" fontId="18" fillId="2" borderId="6" xfId="0" applyNumberFormat="1" applyFont="1" applyFill="1" applyBorder="1" applyAlignment="1">
      <alignment wrapText="1"/>
    </xf>
    <xf numFmtId="0" fontId="22" fillId="2" borderId="0" xfId="0" applyFont="1" applyFill="1" applyAlignment="1">
      <alignment wrapText="1"/>
    </xf>
    <xf numFmtId="4" fontId="23" fillId="0" borderId="8" xfId="0" applyNumberFormat="1" applyFont="1" applyBorder="1" applyAlignment="1">
      <alignment horizontal="right"/>
    </xf>
    <xf numFmtId="0" fontId="23" fillId="2" borderId="0" xfId="0" applyFont="1" applyFill="1"/>
    <xf numFmtId="4" fontId="23" fillId="2" borderId="0" xfId="0" applyNumberFormat="1" applyFont="1" applyFill="1"/>
    <xf numFmtId="0" fontId="23" fillId="0" borderId="5" xfId="0" applyFont="1" applyBorder="1" applyAlignment="1">
      <alignment vertical="top" wrapText="1"/>
    </xf>
    <xf numFmtId="0" fontId="18" fillId="2" borderId="5" xfId="0" applyFont="1" applyFill="1" applyBorder="1" applyAlignment="1">
      <alignment horizontal="center"/>
    </xf>
    <xf numFmtId="0" fontId="18" fillId="2" borderId="4" xfId="0" applyFont="1" applyFill="1" applyBorder="1" applyAlignment="1">
      <alignment vertical="top" wrapText="1"/>
    </xf>
    <xf numFmtId="0" fontId="18" fillId="2" borderId="8" xfId="27" applyFont="1" applyFill="1" applyBorder="1"/>
    <xf numFmtId="0" fontId="18" fillId="2" borderId="8" xfId="0" applyFont="1" applyFill="1" applyBorder="1" applyAlignment="1">
      <alignment horizontal="left" vertical="top" wrapText="1"/>
    </xf>
    <xf numFmtId="0" fontId="18" fillId="2" borderId="8" xfId="25" applyFont="1" applyFill="1" applyBorder="1" applyAlignment="1">
      <alignment vertical="top" wrapText="1"/>
    </xf>
    <xf numFmtId="4" fontId="22" fillId="2" borderId="8" xfId="1" applyNumberFormat="1" applyFont="1" applyFill="1" applyBorder="1"/>
    <xf numFmtId="0" fontId="42" fillId="2" borderId="8" xfId="28" applyFont="1" applyFill="1" applyBorder="1" applyAlignment="1">
      <alignment wrapText="1"/>
    </xf>
    <xf numFmtId="0" fontId="25" fillId="2" borderId="8" xfId="0" applyFont="1" applyFill="1" applyBorder="1"/>
    <xf numFmtId="2" fontId="22" fillId="6" borderId="8" xfId="9" applyNumberFormat="1" applyFont="1" applyFill="1" applyBorder="1"/>
    <xf numFmtId="4" fontId="22" fillId="2" borderId="8" xfId="0" applyNumberFormat="1" applyFont="1" applyFill="1" applyBorder="1" applyAlignment="1">
      <alignment horizontal="right"/>
    </xf>
    <xf numFmtId="4" fontId="22" fillId="2" borderId="6" xfId="7" applyNumberFormat="1" applyFont="1" applyFill="1" applyBorder="1" applyAlignment="1">
      <alignment horizontal="right"/>
    </xf>
    <xf numFmtId="0" fontId="18" fillId="2" borderId="6" xfId="0" applyFont="1" applyFill="1" applyBorder="1" applyAlignment="1">
      <alignment horizontal="center"/>
    </xf>
    <xf numFmtId="4" fontId="22" fillId="2" borderId="8" xfId="0" applyNumberFormat="1" applyFont="1" applyFill="1" applyBorder="1" applyAlignment="1">
      <alignment wrapText="1"/>
    </xf>
    <xf numFmtId="0" fontId="18" fillId="2" borderId="11" xfId="13" applyFont="1" applyFill="1" applyBorder="1" applyAlignment="1">
      <alignment vertical="center" wrapText="1"/>
    </xf>
    <xf numFmtId="0" fontId="23" fillId="2" borderId="8" xfId="30" applyFont="1" applyFill="1" applyBorder="1" applyAlignment="1">
      <alignment vertical="center" wrapText="1"/>
    </xf>
    <xf numFmtId="0" fontId="22" fillId="6" borderId="8" xfId="13" applyFont="1" applyFill="1" applyBorder="1"/>
    <xf numFmtId="0" fontId="22" fillId="2" borderId="0" xfId="0" applyFont="1" applyFill="1" applyAlignment="1">
      <alignment horizontal="right"/>
    </xf>
    <xf numFmtId="4" fontId="23" fillId="2" borderId="0" xfId="0" applyNumberFormat="1" applyFont="1" applyFill="1" applyAlignment="1">
      <alignment horizontal="center"/>
    </xf>
    <xf numFmtId="2" fontId="22" fillId="2" borderId="0" xfId="0" applyNumberFormat="1" applyFont="1" applyFill="1" applyAlignment="1">
      <alignment horizontal="right"/>
    </xf>
    <xf numFmtId="2" fontId="23" fillId="2" borderId="0" xfId="0" applyNumberFormat="1" applyFont="1" applyFill="1"/>
    <xf numFmtId="3" fontId="18" fillId="2" borderId="8" xfId="9" applyNumberFormat="1" applyFont="1" applyFill="1" applyBorder="1" applyAlignment="1">
      <alignment horizontal="center"/>
    </xf>
    <xf numFmtId="0" fontId="18" fillId="2" borderId="12" xfId="25" applyFont="1" applyFill="1" applyBorder="1" applyAlignment="1">
      <alignment vertical="top" wrapText="1"/>
    </xf>
    <xf numFmtId="0" fontId="22" fillId="6" borderId="8" xfId="9" applyFont="1" applyFill="1" applyBorder="1" applyAlignment="1">
      <alignment wrapText="1"/>
    </xf>
    <xf numFmtId="0" fontId="22" fillId="2" borderId="8" xfId="9" applyFont="1" applyFill="1" applyBorder="1" applyAlignment="1">
      <alignment wrapText="1"/>
    </xf>
    <xf numFmtId="0" fontId="17" fillId="3" borderId="4" xfId="0" applyFont="1" applyFill="1" applyBorder="1" applyAlignment="1">
      <alignment horizontal="left" wrapText="1"/>
    </xf>
    <xf numFmtId="0" fontId="18" fillId="3" borderId="5" xfId="0" applyFont="1" applyFill="1" applyBorder="1" applyAlignment="1">
      <alignment horizontal="left" wrapText="1"/>
    </xf>
    <xf numFmtId="0" fontId="17" fillId="2" borderId="0" xfId="0" applyFont="1" applyFill="1" applyAlignment="1">
      <alignment horizontal="left"/>
    </xf>
    <xf numFmtId="0" fontId="17" fillId="2" borderId="0" xfId="0" applyFont="1" applyFill="1" applyAlignment="1">
      <alignment horizontal="center"/>
    </xf>
    <xf numFmtId="0" fontId="18" fillId="2" borderId="0" xfId="0" applyFont="1" applyFill="1" applyAlignment="1">
      <alignment horizontal="center"/>
    </xf>
    <xf numFmtId="0" fontId="19" fillId="2" borderId="0" xfId="0" applyFont="1" applyFill="1" applyAlignment="1">
      <alignment horizontal="left"/>
    </xf>
    <xf numFmtId="0" fontId="17" fillId="3" borderId="8" xfId="0" applyFont="1" applyFill="1" applyBorder="1" applyAlignment="1">
      <alignment wrapText="1"/>
    </xf>
    <xf numFmtId="0" fontId="18" fillId="3" borderId="8" xfId="0" applyFont="1" applyFill="1" applyBorder="1" applyAlignment="1">
      <alignment wrapText="1"/>
    </xf>
    <xf numFmtId="0" fontId="37" fillId="2" borderId="0" xfId="0" applyFont="1" applyFill="1" applyAlignment="1">
      <alignment horizontal="center" wrapText="1"/>
    </xf>
    <xf numFmtId="0" fontId="38" fillId="2" borderId="0" xfId="0" applyFont="1" applyFill="1" applyAlignment="1">
      <alignment horizontal="center" wrapText="1"/>
    </xf>
    <xf numFmtId="0" fontId="17" fillId="3" borderId="4" xfId="0" applyFont="1" applyFill="1" applyBorder="1" applyAlignment="1">
      <alignment horizontal="left"/>
    </xf>
    <xf numFmtId="0" fontId="17" fillId="3" borderId="5" xfId="0" applyFont="1" applyFill="1" applyBorder="1" applyAlignment="1">
      <alignment horizontal="left"/>
    </xf>
    <xf numFmtId="44" fontId="18" fillId="5" borderId="4" xfId="10" applyFont="1" applyFill="1" applyBorder="1" applyAlignment="1">
      <alignment horizontal="center"/>
    </xf>
    <xf numFmtId="44" fontId="18" fillId="5" borderId="6" xfId="10" applyFont="1" applyFill="1" applyBorder="1" applyAlignment="1">
      <alignment horizontal="center"/>
    </xf>
    <xf numFmtId="0" fontId="19" fillId="0" borderId="0" xfId="0" applyFont="1" applyAlignment="1">
      <alignment horizontal="center"/>
    </xf>
    <xf numFmtId="0" fontId="17" fillId="0" borderId="0" xfId="0" applyFont="1" applyAlignment="1">
      <alignment horizontal="center"/>
    </xf>
    <xf numFmtId="0" fontId="17" fillId="2" borderId="4" xfId="0" applyFont="1" applyFill="1" applyBorder="1" applyAlignment="1">
      <alignment horizontal="left"/>
    </xf>
    <xf numFmtId="0" fontId="17" fillId="2" borderId="5" xfId="0" applyFont="1" applyFill="1" applyBorder="1" applyAlignment="1">
      <alignment horizontal="left"/>
    </xf>
    <xf numFmtId="0" fontId="29" fillId="5" borderId="8" xfId="0" applyFont="1" applyFill="1" applyBorder="1" applyAlignment="1">
      <alignment horizontal="left" wrapText="1"/>
    </xf>
    <xf numFmtId="0" fontId="18" fillId="0" borderId="8" xfId="0" applyFont="1" applyBorder="1" applyAlignment="1">
      <alignment horizontal="left" wrapText="1"/>
    </xf>
    <xf numFmtId="0" fontId="18" fillId="0" borderId="13" xfId="0" applyFont="1" applyBorder="1" applyAlignment="1">
      <alignment horizontal="center"/>
    </xf>
    <xf numFmtId="0" fontId="19" fillId="2" borderId="4" xfId="0" applyFont="1" applyFill="1" applyBorder="1" applyAlignment="1"/>
    <xf numFmtId="0" fontId="20" fillId="2" borderId="5" xfId="0" applyFont="1" applyFill="1" applyBorder="1" applyAlignment="1"/>
  </cellXfs>
  <cellStyles count="31">
    <cellStyle name="Monedă" xfId="10" builtinId="4"/>
    <cellStyle name="Normal" xfId="0" builtinId="0"/>
    <cellStyle name="Normal 10" xfId="28" xr:uid="{00000000-0005-0000-0000-000002000000}"/>
    <cellStyle name="Normal 2" xfId="6" xr:uid="{00000000-0005-0000-0000-000003000000}"/>
    <cellStyle name="Normal 2 2" xfId="12" xr:uid="{00000000-0005-0000-0000-000004000000}"/>
    <cellStyle name="Normal 3" xfId="2" xr:uid="{00000000-0005-0000-0000-000005000000}"/>
    <cellStyle name="Normal 3 2" xfId="1" xr:uid="{00000000-0005-0000-0000-000006000000}"/>
    <cellStyle name="Normal 3 2 2" xfId="7" xr:uid="{00000000-0005-0000-0000-000007000000}"/>
    <cellStyle name="Normal 3 2 2 2" xfId="13" xr:uid="{00000000-0005-0000-0000-000008000000}"/>
    <cellStyle name="Normal 3 2 3" xfId="30" xr:uid="{89C8372D-86DF-4CEC-9A49-0837CF36EF0D}"/>
    <cellStyle name="Normal 4" xfId="5" xr:uid="{00000000-0005-0000-0000-000009000000}"/>
    <cellStyle name="Normal 5" xfId="3" xr:uid="{00000000-0005-0000-0000-00000A000000}"/>
    <cellStyle name="Normal 5 2" xfId="8" xr:uid="{00000000-0005-0000-0000-00000B000000}"/>
    <cellStyle name="Normal 5 3" xfId="4" xr:uid="{00000000-0005-0000-0000-00000C000000}"/>
    <cellStyle name="Normal 5 4" xfId="9" xr:uid="{00000000-0005-0000-0000-00000D000000}"/>
    <cellStyle name="Normal 5 4 2" xfId="11" xr:uid="{00000000-0005-0000-0000-00000E000000}"/>
    <cellStyle name="Normal 5 4 3" xfId="15" xr:uid="{00000000-0005-0000-0000-00000F000000}"/>
    <cellStyle name="Normal 5 4 4" xfId="18" xr:uid="{00000000-0005-0000-0000-000010000000}"/>
    <cellStyle name="Normal 5 4 4 2" xfId="29" xr:uid="{E634C23F-FD68-4913-90C0-8B3763D0F66C}"/>
    <cellStyle name="Normal 5 4 4 2 2" xfId="19" xr:uid="{00000000-0005-0000-0000-000011000000}"/>
    <cellStyle name="Normal 5 4 5 2" xfId="21" xr:uid="{00000000-0005-0000-0000-000012000000}"/>
    <cellStyle name="Normal 5 4 6" xfId="22" xr:uid="{00000000-0005-0000-0000-000013000000}"/>
    <cellStyle name="Normal 5 4 6 3" xfId="23" xr:uid="{00000000-0005-0000-0000-000014000000}"/>
    <cellStyle name="Normal 5 4 7 2" xfId="25" xr:uid="{00000000-0005-0000-0000-000015000000}"/>
    <cellStyle name="Normal 5 4 7 2 2" xfId="27" xr:uid="{00000000-0005-0000-0000-000016000000}"/>
    <cellStyle name="Normal 6" xfId="14" xr:uid="{00000000-0005-0000-0000-000017000000}"/>
    <cellStyle name="Normal 7" xfId="17" xr:uid="{00000000-0005-0000-0000-000018000000}"/>
    <cellStyle name="Normal 7 2" xfId="26" xr:uid="{00000000-0005-0000-0000-000019000000}"/>
    <cellStyle name="Normal 7 2 2" xfId="20" xr:uid="{00000000-0005-0000-0000-00001A000000}"/>
    <cellStyle name="Normal 9" xfId="24" xr:uid="{00000000-0005-0000-0000-00001B000000}"/>
    <cellStyle name="Normal_Anexa F 140 146 10.07" xfId="16" xr:uid="{00000000-0005-0000-0000-00001C00000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210FE-206C-4C2D-97AE-A20071E95930}">
  <dimension ref="A1:BI519"/>
  <sheetViews>
    <sheetView tabSelected="1" zoomScaleNormal="100" zoomScaleSheetLayoutView="61" workbookViewId="0">
      <selection activeCell="I12" sqref="I12"/>
    </sheetView>
  </sheetViews>
  <sheetFormatPr defaultRowHeight="15.75"/>
  <cols>
    <col min="1" max="1" width="6.42578125" style="50" customWidth="1"/>
    <col min="2" max="2" width="74.42578125" style="50" customWidth="1"/>
    <col min="3" max="3" width="9.42578125" style="187" customWidth="1"/>
    <col min="4" max="4" width="8.28515625" style="39" customWidth="1"/>
    <col min="5" max="5" width="40" style="38" customWidth="1"/>
    <col min="6" max="6" width="8" style="38" customWidth="1"/>
    <col min="7" max="7" width="12.28515625" style="208" customWidth="1"/>
    <col min="8" max="8" width="16.28515625" style="41" customWidth="1"/>
    <col min="9" max="9" width="12" style="18" customWidth="1"/>
    <col min="10" max="10" width="16.28515625" style="18" customWidth="1"/>
    <col min="11" max="11" width="10.140625" style="18" bestFit="1" customWidth="1"/>
    <col min="12" max="12" width="12.28515625" style="18" customWidth="1"/>
    <col min="13" max="13" width="9.140625" style="18"/>
    <col min="14" max="14" width="9.5703125" style="18" bestFit="1" customWidth="1"/>
    <col min="15" max="15" width="9.140625" style="18"/>
    <col min="16" max="16" width="9.5703125" style="18" bestFit="1" customWidth="1"/>
    <col min="17" max="61" width="9.140625" style="18"/>
    <col min="62" max="16384" width="9.140625" style="50"/>
  </cols>
  <sheetData>
    <row r="1" spans="1:18" s="52" customFormat="1">
      <c r="A1" s="1" t="s">
        <v>0</v>
      </c>
      <c r="B1" s="1"/>
      <c r="C1" s="6"/>
      <c r="D1" s="6"/>
      <c r="E1" s="2"/>
      <c r="F1" s="2"/>
      <c r="G1" s="6"/>
      <c r="H1" s="3"/>
      <c r="I1" s="1"/>
      <c r="J1" s="1"/>
    </row>
    <row r="2" spans="1:18" s="52" customFormat="1">
      <c r="A2" s="1"/>
      <c r="B2" s="1"/>
      <c r="C2" s="339" t="s">
        <v>1</v>
      </c>
      <c r="D2" s="339"/>
      <c r="E2" s="339"/>
      <c r="F2" s="339"/>
      <c r="G2" s="5"/>
      <c r="H2" s="3"/>
      <c r="I2" s="1"/>
      <c r="J2" s="1"/>
    </row>
    <row r="3" spans="1:18" s="52" customFormat="1">
      <c r="A3" s="340"/>
      <c r="B3" s="341"/>
      <c r="C3" s="341"/>
      <c r="D3" s="341"/>
      <c r="E3" s="341"/>
      <c r="F3" s="341"/>
      <c r="G3" s="341"/>
      <c r="H3" s="341"/>
      <c r="I3" s="341"/>
      <c r="J3" s="341"/>
    </row>
    <row r="4" spans="1:18" s="52" customFormat="1">
      <c r="A4" s="340" t="s">
        <v>2</v>
      </c>
      <c r="B4" s="340"/>
      <c r="C4" s="340"/>
      <c r="D4" s="340"/>
      <c r="E4" s="340"/>
      <c r="F4" s="340"/>
      <c r="G4" s="6"/>
      <c r="H4" s="4"/>
      <c r="I4" s="4"/>
      <c r="J4" s="4"/>
    </row>
    <row r="5" spans="1:18" s="52" customFormat="1">
      <c r="A5" s="7"/>
      <c r="B5" s="7"/>
      <c r="C5" s="7"/>
      <c r="D5" s="7"/>
      <c r="E5" s="7"/>
      <c r="F5" s="7"/>
      <c r="G5" s="6"/>
      <c r="H5" s="4"/>
      <c r="I5" s="4"/>
      <c r="J5" s="4"/>
    </row>
    <row r="6" spans="1:18" s="52" customFormat="1">
      <c r="A6" s="4"/>
      <c r="B6" s="4"/>
      <c r="C6" s="6"/>
      <c r="D6" s="6"/>
      <c r="E6" s="2" t="s">
        <v>3</v>
      </c>
      <c r="F6" s="37"/>
      <c r="G6" s="6"/>
      <c r="H6" s="3"/>
      <c r="I6" s="4"/>
      <c r="J6" s="1"/>
    </row>
    <row r="7" spans="1:18" s="18" customFormat="1" ht="15.75" customHeight="1">
      <c r="A7" s="188"/>
      <c r="B7" s="189"/>
      <c r="C7" s="190" t="s">
        <v>4</v>
      </c>
      <c r="D7" s="190" t="s">
        <v>5</v>
      </c>
      <c r="E7" s="191" t="s">
        <v>6</v>
      </c>
      <c r="G7" s="39"/>
      <c r="H7" s="342"/>
      <c r="I7" s="342"/>
      <c r="J7" s="342"/>
    </row>
    <row r="8" spans="1:18" s="18" customFormat="1" ht="15.75" customHeight="1">
      <c r="A8" s="192">
        <v>1</v>
      </c>
      <c r="B8" s="193">
        <v>2</v>
      </c>
      <c r="C8" s="193">
        <v>3</v>
      </c>
      <c r="D8" s="193">
        <v>4</v>
      </c>
      <c r="E8" s="194">
        <v>5</v>
      </c>
      <c r="G8" s="19"/>
      <c r="H8" s="41"/>
      <c r="I8" s="104"/>
      <c r="J8" s="104"/>
      <c r="K8" s="21"/>
      <c r="L8" s="22"/>
      <c r="M8" s="21"/>
    </row>
    <row r="9" spans="1:18" s="18" customFormat="1" ht="14.25" customHeight="1">
      <c r="A9" s="195"/>
      <c r="B9" s="189"/>
      <c r="C9" s="190"/>
      <c r="D9" s="190"/>
      <c r="E9" s="196">
        <f>E10+E232+E470+E485</f>
        <v>165974.38</v>
      </c>
      <c r="G9" s="20"/>
      <c r="H9" s="20"/>
      <c r="I9" s="20"/>
      <c r="L9" s="197"/>
      <c r="M9" s="21"/>
      <c r="N9" s="24"/>
      <c r="O9" s="21"/>
    </row>
    <row r="10" spans="1:18" s="18" customFormat="1" ht="17.25" customHeight="1">
      <c r="A10" s="358" t="s">
        <v>7</v>
      </c>
      <c r="B10" s="359"/>
      <c r="C10" s="193"/>
      <c r="D10" s="193"/>
      <c r="E10" s="198">
        <f>E14+E179++E108+E175+E11</f>
        <v>60153.270000000004</v>
      </c>
      <c r="G10" s="19"/>
      <c r="H10" s="19"/>
      <c r="I10" s="20"/>
      <c r="J10" s="21"/>
      <c r="K10" s="21"/>
      <c r="L10" s="22"/>
      <c r="M10" s="23"/>
      <c r="N10" s="24"/>
      <c r="O10" s="25"/>
      <c r="P10" s="25"/>
      <c r="R10" s="21"/>
    </row>
    <row r="11" spans="1:18" s="18" customFormat="1" ht="17.25" customHeight="1">
      <c r="A11" s="14" t="s">
        <v>8</v>
      </c>
      <c r="B11" s="15"/>
      <c r="C11" s="16"/>
      <c r="D11" s="17"/>
      <c r="E11" s="199">
        <f>E13</f>
        <v>100</v>
      </c>
      <c r="G11" s="19"/>
      <c r="H11" s="19"/>
      <c r="I11" s="20"/>
      <c r="J11" s="21"/>
      <c r="K11" s="21"/>
      <c r="L11" s="22"/>
      <c r="M11" s="23"/>
      <c r="N11" s="24"/>
      <c r="O11" s="25"/>
      <c r="P11" s="25"/>
      <c r="R11" s="21"/>
    </row>
    <row r="12" spans="1:18" s="18" customFormat="1" ht="17.25" customHeight="1">
      <c r="A12" s="26"/>
      <c r="B12" s="27" t="s">
        <v>9</v>
      </c>
      <c r="C12" s="67" t="s">
        <v>10</v>
      </c>
      <c r="D12" s="27"/>
      <c r="E12" s="28">
        <f>E13</f>
        <v>100</v>
      </c>
      <c r="G12" s="19"/>
      <c r="H12" s="19"/>
      <c r="J12" s="21"/>
      <c r="K12" s="21"/>
      <c r="L12" s="22"/>
      <c r="M12" s="23"/>
      <c r="N12" s="24"/>
      <c r="O12" s="25"/>
      <c r="P12" s="25"/>
      <c r="R12" s="21"/>
    </row>
    <row r="13" spans="1:18" s="18" customFormat="1" ht="30">
      <c r="A13" s="26"/>
      <c r="B13" s="53" t="s">
        <v>11</v>
      </c>
      <c r="C13" s="29" t="s">
        <v>12</v>
      </c>
      <c r="D13" s="61">
        <v>1</v>
      </c>
      <c r="E13" s="200">
        <v>100</v>
      </c>
      <c r="G13" s="19"/>
      <c r="H13" s="19"/>
      <c r="J13" s="21"/>
      <c r="K13" s="21"/>
      <c r="L13" s="22"/>
      <c r="M13" s="23"/>
      <c r="N13" s="24"/>
      <c r="O13" s="25"/>
      <c r="P13" s="25"/>
      <c r="R13" s="21"/>
    </row>
    <row r="14" spans="1:18" s="18" customFormat="1" ht="15.75" customHeight="1">
      <c r="A14" s="201" t="s">
        <v>13</v>
      </c>
      <c r="B14" s="202"/>
      <c r="C14" s="203"/>
      <c r="D14" s="203"/>
      <c r="E14" s="204">
        <f>E93+E46+E15+E61+E106+E38+E41+E58</f>
        <v>38768.770000000004</v>
      </c>
      <c r="G14" s="19"/>
      <c r="H14" s="19"/>
      <c r="I14" s="20"/>
      <c r="J14" s="205"/>
      <c r="K14" s="20"/>
    </row>
    <row r="15" spans="1:18" s="4" customFormat="1" ht="15.75" customHeight="1">
      <c r="A15" s="30"/>
      <c r="B15" s="131" t="s">
        <v>14</v>
      </c>
      <c r="C15" s="132" t="s">
        <v>10</v>
      </c>
      <c r="D15" s="131"/>
      <c r="E15" s="133">
        <f>SUM(E16:E36)</f>
        <v>27078</v>
      </c>
      <c r="G15" s="10"/>
      <c r="H15" s="10"/>
      <c r="I15" s="33"/>
      <c r="K15" s="11"/>
    </row>
    <row r="16" spans="1:18" s="4" customFormat="1" ht="15.75" customHeight="1">
      <c r="A16" s="30"/>
      <c r="B16" s="60" t="s">
        <v>15</v>
      </c>
      <c r="C16" s="34" t="s">
        <v>12</v>
      </c>
      <c r="D16" s="43">
        <v>5</v>
      </c>
      <c r="E16" s="35">
        <v>18</v>
      </c>
      <c r="G16" s="10"/>
      <c r="H16" s="10"/>
      <c r="K16" s="11"/>
    </row>
    <row r="17" spans="1:11" s="4" customFormat="1" ht="15.75" customHeight="1">
      <c r="A17" s="30"/>
      <c r="B17" s="213" t="s">
        <v>16</v>
      </c>
      <c r="C17" s="34" t="s">
        <v>12</v>
      </c>
      <c r="D17" s="43">
        <v>6</v>
      </c>
      <c r="E17" s="35">
        <v>45</v>
      </c>
      <c r="G17" s="10"/>
      <c r="H17" s="10"/>
      <c r="K17" s="11"/>
    </row>
    <row r="18" spans="1:11" s="4" customFormat="1" ht="15.75" customHeight="1">
      <c r="A18" s="30"/>
      <c r="B18" s="213" t="s">
        <v>17</v>
      </c>
      <c r="C18" s="34" t="s">
        <v>12</v>
      </c>
      <c r="D18" s="68">
        <f>14+2+1+5</f>
        <v>22</v>
      </c>
      <c r="E18" s="35">
        <f>123+16+10+40</f>
        <v>189</v>
      </c>
      <c r="F18" s="4" t="s">
        <v>18</v>
      </c>
      <c r="G18" s="10"/>
      <c r="H18" s="10"/>
      <c r="K18" s="11"/>
    </row>
    <row r="19" spans="1:11" s="4" customFormat="1" ht="15.75" customHeight="1">
      <c r="A19" s="30"/>
      <c r="B19" s="184" t="s">
        <v>19</v>
      </c>
      <c r="C19" s="34" t="s">
        <v>12</v>
      </c>
      <c r="D19" s="43">
        <v>1</v>
      </c>
      <c r="E19" s="35">
        <v>720</v>
      </c>
      <c r="G19" s="10"/>
      <c r="H19" s="10"/>
      <c r="K19" s="11"/>
    </row>
    <row r="20" spans="1:11" s="4" customFormat="1" ht="15.75" customHeight="1">
      <c r="A20" s="30"/>
      <c r="B20" s="60" t="s">
        <v>20</v>
      </c>
      <c r="C20" s="34" t="s">
        <v>12</v>
      </c>
      <c r="D20" s="43">
        <v>1</v>
      </c>
      <c r="E20" s="35">
        <v>47</v>
      </c>
      <c r="G20" s="10"/>
      <c r="H20" s="10"/>
      <c r="K20" s="11"/>
    </row>
    <row r="21" spans="1:11" s="4" customFormat="1" ht="30">
      <c r="A21" s="13"/>
      <c r="B21" s="212" t="s">
        <v>21</v>
      </c>
      <c r="C21" s="34" t="s">
        <v>12</v>
      </c>
      <c r="D21" s="68">
        <v>24</v>
      </c>
      <c r="E21" s="35">
        <v>25000</v>
      </c>
      <c r="G21" s="10"/>
      <c r="H21" s="11"/>
      <c r="K21" s="11"/>
    </row>
    <row r="22" spans="1:11" s="4" customFormat="1" ht="15.75" customHeight="1">
      <c r="A22" s="13"/>
      <c r="B22" s="47" t="s">
        <v>22</v>
      </c>
      <c r="C22" s="34" t="s">
        <v>12</v>
      </c>
      <c r="D22" s="68">
        <f>19+1+2+1+5</f>
        <v>28</v>
      </c>
      <c r="E22" s="35">
        <f>19+1+2+1+5</f>
        <v>28</v>
      </c>
      <c r="F22" s="4" t="s">
        <v>18</v>
      </c>
      <c r="G22" s="10"/>
      <c r="H22" s="11"/>
      <c r="K22" s="11"/>
    </row>
    <row r="23" spans="1:11" s="4" customFormat="1" ht="15.75" customHeight="1">
      <c r="A23" s="13"/>
      <c r="B23" s="213" t="s">
        <v>23</v>
      </c>
      <c r="C23" s="34" t="s">
        <v>12</v>
      </c>
      <c r="D23" s="68">
        <v>1</v>
      </c>
      <c r="E23" s="35">
        <v>24</v>
      </c>
      <c r="G23" s="10"/>
      <c r="H23" s="11"/>
      <c r="K23" s="11"/>
    </row>
    <row r="24" spans="1:11" s="4" customFormat="1" ht="15.75" customHeight="1">
      <c r="A24" s="13"/>
      <c r="B24" s="47" t="s">
        <v>24</v>
      </c>
      <c r="C24" s="34" t="s">
        <v>12</v>
      </c>
      <c r="D24" s="68">
        <v>1</v>
      </c>
      <c r="E24" s="35">
        <v>274</v>
      </c>
      <c r="G24" s="10"/>
      <c r="H24" s="11"/>
      <c r="K24" s="11"/>
    </row>
    <row r="25" spans="1:11" s="4" customFormat="1" ht="15.75" customHeight="1">
      <c r="A25" s="13"/>
      <c r="B25" s="213" t="s">
        <v>25</v>
      </c>
      <c r="C25" s="34" t="s">
        <v>12</v>
      </c>
      <c r="D25" s="68">
        <v>210</v>
      </c>
      <c r="E25" s="35">
        <v>180</v>
      </c>
      <c r="G25" s="10"/>
      <c r="H25" s="11"/>
      <c r="K25" s="11"/>
    </row>
    <row r="26" spans="1:11" s="4" customFormat="1" ht="31.5">
      <c r="A26" s="13"/>
      <c r="B26" s="214" t="s">
        <v>26</v>
      </c>
      <c r="C26" s="34" t="s">
        <v>12</v>
      </c>
      <c r="D26" s="43">
        <v>1</v>
      </c>
      <c r="E26" s="35">
        <f>10+2</f>
        <v>12</v>
      </c>
      <c r="G26" s="10"/>
      <c r="H26" s="11"/>
      <c r="K26" s="11"/>
    </row>
    <row r="27" spans="1:11" s="4" customFormat="1" ht="31.5">
      <c r="A27" s="30"/>
      <c r="B27" s="215" t="s">
        <v>27</v>
      </c>
      <c r="C27" s="34" t="s">
        <v>12</v>
      </c>
      <c r="D27" s="43">
        <v>1</v>
      </c>
      <c r="E27" s="35">
        <v>10</v>
      </c>
      <c r="G27" s="10"/>
      <c r="H27" s="11"/>
      <c r="K27" s="11"/>
    </row>
    <row r="28" spans="1:11" s="4" customFormat="1" ht="15.75" customHeight="1">
      <c r="A28" s="30"/>
      <c r="B28" s="215" t="s">
        <v>28</v>
      </c>
      <c r="C28" s="34" t="s">
        <v>12</v>
      </c>
      <c r="D28" s="43">
        <v>1</v>
      </c>
      <c r="E28" s="35">
        <v>6</v>
      </c>
      <c r="G28" s="10"/>
      <c r="H28" s="11"/>
      <c r="K28" s="11"/>
    </row>
    <row r="29" spans="1:11" s="4" customFormat="1" ht="15.75" customHeight="1">
      <c r="A29" s="30"/>
      <c r="B29" s="215" t="s">
        <v>29</v>
      </c>
      <c r="C29" s="34" t="s">
        <v>12</v>
      </c>
      <c r="D29" s="43">
        <v>2</v>
      </c>
      <c r="E29" s="35">
        <v>6</v>
      </c>
      <c r="G29" s="10"/>
      <c r="H29" s="11"/>
      <c r="K29" s="11"/>
    </row>
    <row r="30" spans="1:11" s="4" customFormat="1" ht="31.5">
      <c r="A30" s="30"/>
      <c r="B30" s="215" t="s">
        <v>30</v>
      </c>
      <c r="C30" s="34" t="s">
        <v>12</v>
      </c>
      <c r="D30" s="43">
        <v>1</v>
      </c>
      <c r="E30" s="35">
        <v>4</v>
      </c>
      <c r="G30" s="10"/>
      <c r="H30" s="11"/>
      <c r="K30" s="11"/>
    </row>
    <row r="31" spans="1:11" s="4" customFormat="1" ht="15.75" customHeight="1">
      <c r="A31" s="30"/>
      <c r="B31" s="215" t="s">
        <v>31</v>
      </c>
      <c r="C31" s="34" t="s">
        <v>12</v>
      </c>
      <c r="D31" s="43">
        <v>1</v>
      </c>
      <c r="E31" s="35">
        <v>35</v>
      </c>
      <c r="G31" s="10"/>
      <c r="H31" s="11"/>
      <c r="K31" s="11"/>
    </row>
    <row r="32" spans="1:11" s="4" customFormat="1" ht="31.5">
      <c r="A32" s="30"/>
      <c r="B32" s="214" t="s">
        <v>32</v>
      </c>
      <c r="C32" s="34" t="s">
        <v>12</v>
      </c>
      <c r="D32" s="43">
        <v>1</v>
      </c>
      <c r="E32" s="35">
        <f>46+1</f>
        <v>47</v>
      </c>
      <c r="F32" s="4" t="s">
        <v>18</v>
      </c>
      <c r="G32" s="10"/>
      <c r="H32" s="11"/>
      <c r="K32" s="11"/>
    </row>
    <row r="33" spans="1:11" s="4" customFormat="1" ht="31.5">
      <c r="A33" s="30"/>
      <c r="B33" s="215" t="s">
        <v>33</v>
      </c>
      <c r="C33" s="34" t="s">
        <v>12</v>
      </c>
      <c r="D33" s="43">
        <v>1</v>
      </c>
      <c r="E33" s="35">
        <v>3</v>
      </c>
      <c r="G33" s="10"/>
      <c r="H33" s="11"/>
      <c r="K33" s="11"/>
    </row>
    <row r="34" spans="1:11" s="4" customFormat="1">
      <c r="A34" s="30"/>
      <c r="B34" s="215" t="s">
        <v>34</v>
      </c>
      <c r="C34" s="34" t="s">
        <v>12</v>
      </c>
      <c r="D34" s="43">
        <v>1</v>
      </c>
      <c r="E34" s="35">
        <v>300</v>
      </c>
      <c r="G34" s="10"/>
      <c r="H34" s="11"/>
      <c r="K34" s="11"/>
    </row>
    <row r="35" spans="1:11" s="4" customFormat="1" ht="31.5">
      <c r="A35" s="30"/>
      <c r="B35" s="215" t="s">
        <v>35</v>
      </c>
      <c r="C35" s="34" t="s">
        <v>12</v>
      </c>
      <c r="D35" s="68">
        <v>10</v>
      </c>
      <c r="E35" s="35">
        <v>125</v>
      </c>
      <c r="G35" s="10"/>
      <c r="H35" s="11"/>
      <c r="K35" s="11"/>
    </row>
    <row r="36" spans="1:11" s="4" customFormat="1">
      <c r="A36" s="30"/>
      <c r="B36" s="214" t="s">
        <v>36</v>
      </c>
      <c r="C36" s="34" t="s">
        <v>12</v>
      </c>
      <c r="D36" s="68">
        <v>1</v>
      </c>
      <c r="E36" s="35">
        <v>5</v>
      </c>
      <c r="G36" s="10"/>
      <c r="H36" s="11"/>
      <c r="K36" s="11"/>
    </row>
    <row r="37" spans="1:11" s="4" customFormat="1">
      <c r="A37" s="30"/>
      <c r="B37" s="148" t="s">
        <v>37</v>
      </c>
      <c r="C37" s="136" t="s">
        <v>38</v>
      </c>
      <c r="D37" s="140"/>
      <c r="E37" s="157">
        <f>E38</f>
        <v>2</v>
      </c>
      <c r="G37" s="10"/>
      <c r="H37" s="11"/>
      <c r="K37" s="11"/>
    </row>
    <row r="38" spans="1:11" s="4" customFormat="1" ht="15.75" customHeight="1">
      <c r="A38" s="30"/>
      <c r="B38" s="135" t="s">
        <v>39</v>
      </c>
      <c r="C38" s="134"/>
      <c r="D38" s="137"/>
      <c r="E38" s="138">
        <f>SUM(E39:E40)</f>
        <v>2</v>
      </c>
      <c r="G38" s="10"/>
      <c r="H38" s="11"/>
      <c r="K38" s="11"/>
    </row>
    <row r="39" spans="1:11" s="4" customFormat="1" ht="15.75" customHeight="1">
      <c r="A39" s="30"/>
      <c r="B39" s="47" t="s">
        <v>40</v>
      </c>
      <c r="C39" s="34" t="s">
        <v>12</v>
      </c>
      <c r="D39" s="43">
        <v>1</v>
      </c>
      <c r="E39" s="35">
        <v>1</v>
      </c>
      <c r="G39" s="10"/>
      <c r="H39" s="11"/>
    </row>
    <row r="40" spans="1:11" s="4" customFormat="1" ht="15.75" customHeight="1">
      <c r="A40" s="30"/>
      <c r="B40" s="47" t="s">
        <v>41</v>
      </c>
      <c r="C40" s="34" t="s">
        <v>12</v>
      </c>
      <c r="D40" s="43">
        <v>1</v>
      </c>
      <c r="E40" s="35">
        <v>1</v>
      </c>
      <c r="G40" s="10"/>
      <c r="H40" s="11"/>
      <c r="K40" s="11"/>
    </row>
    <row r="41" spans="1:11" s="4" customFormat="1" ht="15.75" customHeight="1">
      <c r="A41" s="30"/>
      <c r="B41" s="140" t="s">
        <v>42</v>
      </c>
      <c r="C41" s="139" t="s">
        <v>43</v>
      </c>
      <c r="D41" s="132"/>
      <c r="E41" s="158">
        <f>E42+E44</f>
        <v>62</v>
      </c>
      <c r="G41" s="10"/>
      <c r="H41" s="11"/>
      <c r="K41" s="11"/>
    </row>
    <row r="42" spans="1:11" s="4" customFormat="1" ht="15.75" customHeight="1">
      <c r="A42" s="30"/>
      <c r="B42" s="63" t="s">
        <v>44</v>
      </c>
      <c r="C42" s="64"/>
      <c r="D42" s="123"/>
      <c r="E42" s="62">
        <f>SUM(E43:E43)</f>
        <v>59</v>
      </c>
      <c r="G42" s="10"/>
      <c r="H42" s="11"/>
      <c r="K42" s="11"/>
    </row>
    <row r="43" spans="1:11" s="4" customFormat="1" ht="15.75" customHeight="1">
      <c r="A43" s="30"/>
      <c r="B43" s="326" t="s">
        <v>45</v>
      </c>
      <c r="C43" s="34" t="s">
        <v>12</v>
      </c>
      <c r="D43" s="68">
        <v>1</v>
      </c>
      <c r="E43" s="35">
        <f>50+9</f>
        <v>59</v>
      </c>
      <c r="G43" s="10"/>
      <c r="H43" s="11"/>
      <c r="K43" s="11"/>
    </row>
    <row r="44" spans="1:11" s="4" customFormat="1" ht="15.75" customHeight="1">
      <c r="A44" s="30"/>
      <c r="B44" s="141" t="s">
        <v>46</v>
      </c>
      <c r="C44" s="66"/>
      <c r="D44" s="68"/>
      <c r="E44" s="62">
        <f>SUM(E45:E45)</f>
        <v>3</v>
      </c>
      <c r="G44" s="10"/>
      <c r="H44" s="11"/>
      <c r="K44" s="11"/>
    </row>
    <row r="45" spans="1:11" s="4" customFormat="1" ht="15.75" customHeight="1">
      <c r="A45" s="30"/>
      <c r="B45" s="47" t="s">
        <v>47</v>
      </c>
      <c r="C45" s="34" t="s">
        <v>12</v>
      </c>
      <c r="D45" s="43">
        <v>1</v>
      </c>
      <c r="E45" s="35">
        <v>3</v>
      </c>
      <c r="G45" s="10"/>
      <c r="H45" s="11"/>
      <c r="K45" s="11"/>
    </row>
    <row r="46" spans="1:11" s="4" customFormat="1" ht="15.75" customHeight="1">
      <c r="A46" s="30"/>
      <c r="B46" s="131" t="s">
        <v>48</v>
      </c>
      <c r="C46" s="132" t="s">
        <v>49</v>
      </c>
      <c r="D46" s="131"/>
      <c r="E46" s="133">
        <f>E50+E47</f>
        <v>1393</v>
      </c>
      <c r="G46" s="10"/>
      <c r="H46" s="11"/>
      <c r="K46" s="11"/>
    </row>
    <row r="47" spans="1:11" s="4" customFormat="1" ht="15.75" customHeight="1">
      <c r="A47" s="30"/>
      <c r="B47" s="149" t="s">
        <v>50</v>
      </c>
      <c r="C47" s="66"/>
      <c r="D47" s="43"/>
      <c r="E47" s="62">
        <f>SUM(E48:E49)</f>
        <v>32</v>
      </c>
      <c r="G47" s="10"/>
      <c r="H47" s="11"/>
      <c r="K47" s="11"/>
    </row>
    <row r="48" spans="1:11" s="4" customFormat="1" ht="15.75" customHeight="1">
      <c r="A48" s="30"/>
      <c r="B48" s="216" t="s">
        <v>51</v>
      </c>
      <c r="C48" s="34" t="s">
        <v>12</v>
      </c>
      <c r="D48" s="43">
        <v>2</v>
      </c>
      <c r="E48" s="35">
        <v>20</v>
      </c>
      <c r="G48" s="10"/>
      <c r="H48" s="11"/>
      <c r="K48" s="11"/>
    </row>
    <row r="49" spans="1:12" s="4" customFormat="1" ht="15.75" customHeight="1">
      <c r="A49" s="30"/>
      <c r="B49" s="216" t="s">
        <v>52</v>
      </c>
      <c r="C49" s="34" t="s">
        <v>12</v>
      </c>
      <c r="D49" s="43">
        <v>1</v>
      </c>
      <c r="E49" s="35">
        <v>12</v>
      </c>
      <c r="G49" s="10"/>
      <c r="H49" s="11"/>
      <c r="K49" s="11"/>
    </row>
    <row r="50" spans="1:12" s="4" customFormat="1" ht="15.75" customHeight="1">
      <c r="A50" s="13"/>
      <c r="B50" s="217" t="s">
        <v>53</v>
      </c>
      <c r="C50" s="218"/>
      <c r="D50" s="218"/>
      <c r="E50" s="12">
        <f>SUM(E51:E57)</f>
        <v>1361</v>
      </c>
      <c r="G50" s="10"/>
      <c r="H50" s="82"/>
      <c r="K50" s="11"/>
    </row>
    <row r="51" spans="1:12" s="4" customFormat="1" ht="15.75" customHeight="1">
      <c r="A51" s="13"/>
      <c r="B51" s="219" t="s">
        <v>54</v>
      </c>
      <c r="C51" s="34" t="s">
        <v>12</v>
      </c>
      <c r="D51" s="34">
        <v>2</v>
      </c>
      <c r="E51" s="156">
        <v>850</v>
      </c>
      <c r="G51" s="10"/>
      <c r="H51" s="82"/>
      <c r="K51" s="11"/>
    </row>
    <row r="52" spans="1:12" s="4" customFormat="1" ht="15.75" customHeight="1">
      <c r="A52" s="13"/>
      <c r="B52" s="219" t="s">
        <v>55</v>
      </c>
      <c r="C52" s="34" t="s">
        <v>12</v>
      </c>
      <c r="D52" s="34">
        <v>1</v>
      </c>
      <c r="E52" s="156">
        <v>18</v>
      </c>
      <c r="G52" s="10"/>
      <c r="H52" s="82"/>
      <c r="K52" s="11"/>
    </row>
    <row r="53" spans="1:12" s="4" customFormat="1" ht="15.75" customHeight="1">
      <c r="A53" s="13"/>
      <c r="B53" s="219" t="s">
        <v>56</v>
      </c>
      <c r="C53" s="34" t="s">
        <v>12</v>
      </c>
      <c r="D53" s="34">
        <v>8</v>
      </c>
      <c r="E53" s="156">
        <v>48</v>
      </c>
      <c r="G53" s="10"/>
      <c r="H53" s="82"/>
      <c r="K53" s="11"/>
    </row>
    <row r="54" spans="1:12" s="4" customFormat="1" ht="15.75" customHeight="1">
      <c r="A54" s="13"/>
      <c r="B54" s="219" t="s">
        <v>57</v>
      </c>
      <c r="C54" s="34" t="s">
        <v>12</v>
      </c>
      <c r="D54" s="34">
        <v>20</v>
      </c>
      <c r="E54" s="156">
        <v>90</v>
      </c>
      <c r="G54" s="10"/>
      <c r="L54" s="11"/>
    </row>
    <row r="55" spans="1:12" s="4" customFormat="1" ht="20.25" customHeight="1">
      <c r="A55" s="13"/>
      <c r="B55" s="220" t="s">
        <v>58</v>
      </c>
      <c r="C55" s="34" t="s">
        <v>12</v>
      </c>
      <c r="D55" s="34">
        <v>1</v>
      </c>
      <c r="E55" s="156">
        <v>300</v>
      </c>
      <c r="G55" s="10"/>
      <c r="K55" s="11"/>
    </row>
    <row r="56" spans="1:12" s="4" customFormat="1" ht="15.75" customHeight="1">
      <c r="A56" s="13"/>
      <c r="B56" s="221" t="s">
        <v>59</v>
      </c>
      <c r="C56" s="34" t="s">
        <v>12</v>
      </c>
      <c r="D56" s="34">
        <v>1</v>
      </c>
      <c r="E56" s="156">
        <v>45</v>
      </c>
      <c r="G56" s="10"/>
      <c r="K56" s="11"/>
    </row>
    <row r="57" spans="1:12" s="4" customFormat="1" ht="15.75" customHeight="1">
      <c r="A57" s="13"/>
      <c r="B57" s="303" t="s">
        <v>60</v>
      </c>
      <c r="C57" s="34" t="s">
        <v>12</v>
      </c>
      <c r="D57" s="34">
        <v>1</v>
      </c>
      <c r="E57" s="156">
        <v>10</v>
      </c>
      <c r="G57" s="10"/>
      <c r="K57" s="11"/>
    </row>
    <row r="58" spans="1:12" s="4" customFormat="1" ht="15.75" customHeight="1">
      <c r="A58" s="13"/>
      <c r="B58" s="158" t="s">
        <v>61</v>
      </c>
      <c r="C58" s="250" t="s">
        <v>62</v>
      </c>
      <c r="D58" s="131"/>
      <c r="E58" s="158">
        <f>E59</f>
        <v>10</v>
      </c>
      <c r="G58" s="10"/>
      <c r="K58" s="11"/>
    </row>
    <row r="59" spans="1:12" s="4" customFormat="1" ht="15.75" customHeight="1">
      <c r="A59" s="13"/>
      <c r="B59" s="143" t="s">
        <v>63</v>
      </c>
      <c r="C59" s="66"/>
      <c r="D59" s="34"/>
      <c r="E59" s="156">
        <f>E60</f>
        <v>10</v>
      </c>
      <c r="G59" s="10"/>
      <c r="K59" s="11"/>
    </row>
    <row r="60" spans="1:12" s="4" customFormat="1" ht="15.75" customHeight="1">
      <c r="A60" s="13"/>
      <c r="B60" s="304" t="s">
        <v>64</v>
      </c>
      <c r="C60" s="34" t="s">
        <v>12</v>
      </c>
      <c r="D60" s="34">
        <v>1</v>
      </c>
      <c r="E60" s="156">
        <v>10</v>
      </c>
      <c r="G60" s="10"/>
      <c r="K60" s="11"/>
    </row>
    <row r="61" spans="1:12" s="4" customFormat="1" ht="15.75" customHeight="1">
      <c r="A61" s="13"/>
      <c r="B61" s="131" t="s">
        <v>65</v>
      </c>
      <c r="C61" s="132" t="s">
        <v>66</v>
      </c>
      <c r="D61" s="131"/>
      <c r="E61" s="133">
        <f>E62+E90+E66</f>
        <v>9646.2700000000023</v>
      </c>
      <c r="G61" s="10"/>
      <c r="K61" s="10"/>
      <c r="L61" s="82"/>
    </row>
    <row r="62" spans="1:12" s="4" customFormat="1" ht="15.75" customHeight="1">
      <c r="A62" s="13"/>
      <c r="B62" s="299" t="s">
        <v>67</v>
      </c>
      <c r="C62" s="98"/>
      <c r="D62" s="222"/>
      <c r="E62" s="12">
        <f>SUM(E63:E65)</f>
        <v>521</v>
      </c>
      <c r="G62" s="10"/>
      <c r="H62" s="82"/>
      <c r="K62" s="10"/>
      <c r="L62" s="82"/>
    </row>
    <row r="63" spans="1:12" s="4" customFormat="1" ht="15.75" customHeight="1">
      <c r="A63" s="13"/>
      <c r="B63" s="144" t="s">
        <v>68</v>
      </c>
      <c r="C63" s="34" t="s">
        <v>12</v>
      </c>
      <c r="D63" s="34">
        <v>1</v>
      </c>
      <c r="E63" s="156">
        <v>253</v>
      </c>
      <c r="G63" s="10"/>
      <c r="H63" s="82"/>
      <c r="K63" s="10"/>
      <c r="L63" s="82"/>
    </row>
    <row r="64" spans="1:12" s="4" customFormat="1" ht="15.75" customHeight="1">
      <c r="A64" s="13"/>
      <c r="B64" s="144" t="s">
        <v>69</v>
      </c>
      <c r="C64" s="34" t="s">
        <v>12</v>
      </c>
      <c r="D64" s="34">
        <v>1</v>
      </c>
      <c r="E64" s="156">
        <v>62</v>
      </c>
      <c r="G64" s="10"/>
      <c r="H64" s="82"/>
      <c r="K64" s="10"/>
      <c r="L64" s="82"/>
    </row>
    <row r="65" spans="1:12" s="4" customFormat="1" ht="15.75" customHeight="1">
      <c r="A65" s="13"/>
      <c r="B65" s="144" t="s">
        <v>70</v>
      </c>
      <c r="C65" s="34" t="s">
        <v>12</v>
      </c>
      <c r="D65" s="34">
        <v>1</v>
      </c>
      <c r="E65" s="156">
        <v>206</v>
      </c>
      <c r="G65" s="10"/>
      <c r="H65" s="82"/>
      <c r="K65" s="10"/>
      <c r="L65" s="82"/>
    </row>
    <row r="66" spans="1:12" s="4" customFormat="1" ht="15.75" customHeight="1">
      <c r="A66" s="13"/>
      <c r="B66" s="84" t="s">
        <v>71</v>
      </c>
      <c r="C66" s="34" t="s">
        <v>12</v>
      </c>
      <c r="D66" s="34">
        <v>1</v>
      </c>
      <c r="E66" s="85">
        <f>SUM(E67:E89)</f>
        <v>8994.2700000000023</v>
      </c>
      <c r="G66" s="10"/>
      <c r="H66" s="82"/>
      <c r="K66" s="10"/>
      <c r="L66" s="82"/>
    </row>
    <row r="67" spans="1:12" s="4" customFormat="1" ht="15.75" customHeight="1">
      <c r="A67" s="13"/>
      <c r="B67" s="80" t="s">
        <v>72</v>
      </c>
      <c r="C67" s="34" t="s">
        <v>12</v>
      </c>
      <c r="D67" s="34">
        <v>1</v>
      </c>
      <c r="E67" s="81">
        <f>1370-26.5</f>
        <v>1343.5</v>
      </c>
      <c r="G67" s="10"/>
      <c r="H67" s="82"/>
      <c r="K67" s="10"/>
      <c r="L67" s="82"/>
    </row>
    <row r="68" spans="1:12" s="4" customFormat="1" ht="15.75" customHeight="1">
      <c r="A68" s="13"/>
      <c r="B68" s="80" t="s">
        <v>73</v>
      </c>
      <c r="C68" s="34" t="s">
        <v>12</v>
      </c>
      <c r="D68" s="34">
        <v>1</v>
      </c>
      <c r="E68" s="81">
        <f>1087+1.5+2.5</f>
        <v>1091</v>
      </c>
      <c r="F68" s="4" t="s">
        <v>18</v>
      </c>
      <c r="G68" s="10"/>
      <c r="H68" s="82"/>
      <c r="K68" s="10"/>
      <c r="L68" s="82"/>
    </row>
    <row r="69" spans="1:12" s="4" customFormat="1" ht="15.75" customHeight="1">
      <c r="A69" s="13"/>
      <c r="B69" s="80" t="s">
        <v>74</v>
      </c>
      <c r="C69" s="34" t="s">
        <v>12</v>
      </c>
      <c r="D69" s="34">
        <v>1</v>
      </c>
      <c r="E69" s="81">
        <f>1401+55</f>
        <v>1456</v>
      </c>
      <c r="G69" s="6"/>
      <c r="H69" s="82"/>
      <c r="K69" s="10"/>
      <c r="L69" s="82"/>
    </row>
    <row r="70" spans="1:12" s="4" customFormat="1" ht="15.75" customHeight="1">
      <c r="A70" s="13"/>
      <c r="B70" s="300" t="s">
        <v>75</v>
      </c>
      <c r="C70" s="34" t="s">
        <v>12</v>
      </c>
      <c r="D70" s="34">
        <v>1</v>
      </c>
      <c r="E70" s="35">
        <f>77+15</f>
        <v>92</v>
      </c>
      <c r="G70" s="10"/>
      <c r="H70" s="82"/>
      <c r="K70" s="10"/>
      <c r="L70" s="82"/>
    </row>
    <row r="71" spans="1:12" s="4" customFormat="1" ht="15.75" customHeight="1">
      <c r="A71" s="13"/>
      <c r="B71" s="300" t="s">
        <v>76</v>
      </c>
      <c r="C71" s="34" t="s">
        <v>12</v>
      </c>
      <c r="D71" s="34">
        <v>1</v>
      </c>
      <c r="E71" s="35">
        <f>1838-50.5</f>
        <v>1787.5</v>
      </c>
      <c r="G71" s="10"/>
      <c r="H71" s="82"/>
      <c r="K71" s="10"/>
      <c r="L71" s="82"/>
    </row>
    <row r="72" spans="1:12" s="4" customFormat="1" ht="15.75" customHeight="1">
      <c r="A72" s="13"/>
      <c r="B72" s="300" t="s">
        <v>77</v>
      </c>
      <c r="C72" s="34" t="s">
        <v>12</v>
      </c>
      <c r="D72" s="34">
        <v>1</v>
      </c>
      <c r="E72" s="35">
        <f>1498+25</f>
        <v>1523</v>
      </c>
      <c r="G72" s="10"/>
      <c r="H72" s="82"/>
      <c r="K72" s="10"/>
      <c r="L72" s="82"/>
    </row>
    <row r="73" spans="1:12" s="4" customFormat="1" ht="15.75" customHeight="1">
      <c r="A73" s="13"/>
      <c r="B73" s="300" t="s">
        <v>78</v>
      </c>
      <c r="C73" s="34" t="s">
        <v>12</v>
      </c>
      <c r="D73" s="34">
        <v>1</v>
      </c>
      <c r="E73" s="35">
        <f>316+64</f>
        <v>380</v>
      </c>
      <c r="F73" s="4" t="s">
        <v>18</v>
      </c>
      <c r="G73" s="10"/>
      <c r="H73" s="82"/>
      <c r="K73" s="10"/>
      <c r="L73" s="82"/>
    </row>
    <row r="74" spans="1:12" s="4" customFormat="1" ht="15.75" customHeight="1">
      <c r="A74" s="13"/>
      <c r="B74" s="300" t="s">
        <v>79</v>
      </c>
      <c r="C74" s="34" t="s">
        <v>12</v>
      </c>
      <c r="D74" s="34">
        <v>1</v>
      </c>
      <c r="E74" s="35">
        <v>4</v>
      </c>
      <c r="G74" s="10"/>
      <c r="H74" s="82"/>
      <c r="K74" s="10"/>
      <c r="L74" s="82"/>
    </row>
    <row r="75" spans="1:12" s="4" customFormat="1" ht="15.75" customHeight="1">
      <c r="A75" s="13"/>
      <c r="B75" s="80" t="s">
        <v>80</v>
      </c>
      <c r="C75" s="34" t="s">
        <v>12</v>
      </c>
      <c r="D75" s="34">
        <v>3</v>
      </c>
      <c r="E75" s="35">
        <f>195-11</f>
        <v>184</v>
      </c>
      <c r="G75" s="10"/>
      <c r="H75" s="82"/>
      <c r="K75" s="10"/>
      <c r="L75" s="82"/>
    </row>
    <row r="76" spans="1:12" s="4" customFormat="1" ht="15.75" customHeight="1">
      <c r="A76" s="13"/>
      <c r="B76" s="80" t="s">
        <v>81</v>
      </c>
      <c r="C76" s="34" t="s">
        <v>12</v>
      </c>
      <c r="D76" s="34">
        <v>1</v>
      </c>
      <c r="E76" s="35">
        <v>16</v>
      </c>
      <c r="G76" s="10"/>
      <c r="H76" s="82"/>
      <c r="K76" s="10"/>
      <c r="L76" s="82"/>
    </row>
    <row r="77" spans="1:12" s="4" customFormat="1" ht="15.75" customHeight="1">
      <c r="A77" s="13"/>
      <c r="B77" s="80" t="s">
        <v>82</v>
      </c>
      <c r="C77" s="34" t="s">
        <v>12</v>
      </c>
      <c r="D77" s="34">
        <v>1</v>
      </c>
      <c r="E77" s="129">
        <v>6</v>
      </c>
      <c r="G77" s="10"/>
      <c r="H77" s="9"/>
      <c r="I77" s="8"/>
      <c r="K77" s="11"/>
    </row>
    <row r="78" spans="1:12" s="4" customFormat="1" ht="15.75" customHeight="1">
      <c r="A78" s="13"/>
      <c r="B78" s="80" t="s">
        <v>83</v>
      </c>
      <c r="C78" s="34" t="s">
        <v>12</v>
      </c>
      <c r="D78" s="34">
        <v>3</v>
      </c>
      <c r="E78" s="129">
        <v>11.27</v>
      </c>
      <c r="G78" s="10"/>
      <c r="H78" s="9"/>
      <c r="I78" s="8"/>
      <c r="K78" s="11"/>
    </row>
    <row r="79" spans="1:12" s="4" customFormat="1" ht="15.75" customHeight="1">
      <c r="A79" s="13"/>
      <c r="B79" s="80" t="s">
        <v>84</v>
      </c>
      <c r="C79" s="34" t="s">
        <v>12</v>
      </c>
      <c r="D79" s="34">
        <v>1</v>
      </c>
      <c r="E79" s="83">
        <v>13</v>
      </c>
      <c r="G79" s="10"/>
      <c r="H79" s="9"/>
      <c r="I79" s="8"/>
      <c r="K79" s="11"/>
    </row>
    <row r="80" spans="1:12" s="4" customFormat="1" ht="15.75" customHeight="1">
      <c r="A80" s="13"/>
      <c r="B80" s="80" t="s">
        <v>85</v>
      </c>
      <c r="C80" s="34" t="s">
        <v>12</v>
      </c>
      <c r="D80" s="34">
        <v>1</v>
      </c>
      <c r="E80" s="83">
        <v>8.6999999999999993</v>
      </c>
      <c r="G80" s="10"/>
      <c r="H80" s="9"/>
      <c r="I80" s="8"/>
      <c r="K80" s="11"/>
    </row>
    <row r="81" spans="1:11" s="4" customFormat="1" ht="15.75" customHeight="1">
      <c r="A81" s="13"/>
      <c r="B81" s="80" t="s">
        <v>86</v>
      </c>
      <c r="C81" s="34" t="s">
        <v>12</v>
      </c>
      <c r="D81" s="34">
        <v>14</v>
      </c>
      <c r="E81" s="83">
        <v>60</v>
      </c>
      <c r="G81" s="10"/>
      <c r="H81" s="9"/>
      <c r="I81" s="8"/>
      <c r="K81" s="11"/>
    </row>
    <row r="82" spans="1:11" s="4" customFormat="1" ht="15.75" customHeight="1">
      <c r="A82" s="13"/>
      <c r="B82" s="80" t="s">
        <v>87</v>
      </c>
      <c r="C82" s="34" t="s">
        <v>12</v>
      </c>
      <c r="D82" s="34">
        <v>3</v>
      </c>
      <c r="E82" s="83">
        <v>15</v>
      </c>
      <c r="G82" s="10"/>
      <c r="H82" s="9"/>
      <c r="I82" s="8"/>
      <c r="K82" s="11"/>
    </row>
    <row r="83" spans="1:11" s="4" customFormat="1" ht="15.75" customHeight="1">
      <c r="A83" s="13"/>
      <c r="B83" s="80" t="s">
        <v>88</v>
      </c>
      <c r="C83" s="34" t="s">
        <v>12</v>
      </c>
      <c r="D83" s="34">
        <v>1</v>
      </c>
      <c r="E83" s="83">
        <f>8.5-3</f>
        <v>5.5</v>
      </c>
      <c r="G83" s="10"/>
      <c r="H83" s="9"/>
      <c r="I83" s="8"/>
      <c r="K83" s="11"/>
    </row>
    <row r="84" spans="1:11" s="4" customFormat="1" ht="15.75" customHeight="1">
      <c r="A84" s="13"/>
      <c r="B84" s="80" t="s">
        <v>89</v>
      </c>
      <c r="C84" s="34" t="s">
        <v>12</v>
      </c>
      <c r="D84" s="34">
        <v>1</v>
      </c>
      <c r="E84" s="159">
        <f>6-1</f>
        <v>5</v>
      </c>
      <c r="G84" s="10"/>
      <c r="H84" s="9"/>
      <c r="K84" s="11"/>
    </row>
    <row r="85" spans="1:11" s="4" customFormat="1" ht="15.75" customHeight="1">
      <c r="A85" s="13"/>
      <c r="B85" s="80" t="s">
        <v>90</v>
      </c>
      <c r="C85" s="34" t="s">
        <v>12</v>
      </c>
      <c r="D85" s="34">
        <v>2</v>
      </c>
      <c r="E85" s="159">
        <v>18.8</v>
      </c>
      <c r="G85" s="10"/>
      <c r="H85" s="9"/>
      <c r="K85" s="11"/>
    </row>
    <row r="86" spans="1:11" s="4" customFormat="1" ht="15.75" customHeight="1">
      <c r="A86" s="13"/>
      <c r="B86" s="80" t="s">
        <v>91</v>
      </c>
      <c r="C86" s="34" t="s">
        <v>12</v>
      </c>
      <c r="D86" s="34">
        <v>2</v>
      </c>
      <c r="E86" s="160">
        <v>33.6</v>
      </c>
      <c r="G86" s="10"/>
      <c r="H86" s="9"/>
      <c r="K86" s="11"/>
    </row>
    <row r="87" spans="1:11" s="4" customFormat="1" ht="15.75" customHeight="1">
      <c r="A87" s="13"/>
      <c r="B87" s="80" t="s">
        <v>92</v>
      </c>
      <c r="C87" s="34" t="s">
        <v>12</v>
      </c>
      <c r="D87" s="34">
        <v>1</v>
      </c>
      <c r="E87" s="160">
        <f>65+753</f>
        <v>818</v>
      </c>
      <c r="F87" s="4" t="s">
        <v>18</v>
      </c>
      <c r="G87" s="10"/>
      <c r="H87" s="9"/>
      <c r="K87" s="11"/>
    </row>
    <row r="88" spans="1:11" s="4" customFormat="1" ht="15.75" customHeight="1">
      <c r="A88" s="13"/>
      <c r="B88" s="80" t="s">
        <v>93</v>
      </c>
      <c r="C88" s="34" t="s">
        <v>12</v>
      </c>
      <c r="D88" s="34">
        <v>4</v>
      </c>
      <c r="E88" s="160">
        <v>61.2</v>
      </c>
      <c r="G88" s="10"/>
      <c r="H88" s="9"/>
      <c r="K88" s="11"/>
    </row>
    <row r="89" spans="1:11" s="4" customFormat="1" ht="15.75" customHeight="1">
      <c r="A89" s="13"/>
      <c r="B89" s="80" t="s">
        <v>94</v>
      </c>
      <c r="C89" s="34" t="s">
        <v>12</v>
      </c>
      <c r="D89" s="34">
        <v>4</v>
      </c>
      <c r="E89" s="160">
        <v>61.2</v>
      </c>
      <c r="G89" s="10"/>
      <c r="H89" s="9"/>
      <c r="K89" s="11"/>
    </row>
    <row r="90" spans="1:11" s="4" customFormat="1" ht="15.75" customHeight="1">
      <c r="A90" s="13"/>
      <c r="B90" s="70" t="s">
        <v>95</v>
      </c>
      <c r="C90" s="71"/>
      <c r="D90" s="34"/>
      <c r="E90" s="72">
        <f>SUM(E91:E92)</f>
        <v>131</v>
      </c>
      <c r="G90" s="10"/>
      <c r="H90" s="9"/>
      <c r="K90" s="11"/>
    </row>
    <row r="91" spans="1:11" s="4" customFormat="1" ht="15.75" customHeight="1">
      <c r="A91" s="13"/>
      <c r="B91" s="73" t="s">
        <v>96</v>
      </c>
      <c r="C91" s="34" t="s">
        <v>12</v>
      </c>
      <c r="D91" s="34">
        <v>1</v>
      </c>
      <c r="E91" s="74">
        <v>30</v>
      </c>
      <c r="G91" s="10"/>
      <c r="H91" s="9"/>
      <c r="K91" s="11"/>
    </row>
    <row r="92" spans="1:11" s="4" customFormat="1" ht="15.75" customHeight="1">
      <c r="A92" s="13"/>
      <c r="B92" s="73" t="s">
        <v>97</v>
      </c>
      <c r="C92" s="34" t="s">
        <v>12</v>
      </c>
      <c r="D92" s="34">
        <v>1</v>
      </c>
      <c r="E92" s="75">
        <v>101</v>
      </c>
      <c r="G92" s="10"/>
      <c r="H92" s="9"/>
      <c r="K92" s="11"/>
    </row>
    <row r="93" spans="1:11" s="4" customFormat="1" ht="17.25" customHeight="1">
      <c r="A93" s="2"/>
      <c r="B93" s="131" t="s">
        <v>98</v>
      </c>
      <c r="C93" s="132" t="s">
        <v>99</v>
      </c>
      <c r="D93" s="131"/>
      <c r="E93" s="133">
        <f>E94+E99+E102</f>
        <v>166.5</v>
      </c>
      <c r="G93" s="10"/>
      <c r="H93" s="9"/>
      <c r="I93" s="8"/>
      <c r="K93" s="11"/>
    </row>
    <row r="94" spans="1:11" s="4" customFormat="1" ht="17.25" customHeight="1">
      <c r="A94" s="2"/>
      <c r="B94" s="305" t="s">
        <v>100</v>
      </c>
      <c r="C94" s="132"/>
      <c r="D94" s="131"/>
      <c r="E94" s="133">
        <f>E97+E95</f>
        <v>131</v>
      </c>
      <c r="G94" s="10"/>
      <c r="H94" s="9"/>
      <c r="I94" s="8"/>
      <c r="K94" s="11"/>
    </row>
    <row r="95" spans="1:11" s="4" customFormat="1" ht="17.25" customHeight="1">
      <c r="A95" s="2"/>
      <c r="B95" s="223" t="s">
        <v>101</v>
      </c>
      <c r="C95" s="32"/>
      <c r="D95" s="31"/>
      <c r="E95" s="155">
        <f>E96</f>
        <v>76</v>
      </c>
      <c r="G95" s="10"/>
      <c r="H95" s="9"/>
      <c r="I95" s="8"/>
      <c r="K95" s="11"/>
    </row>
    <row r="96" spans="1:11" s="4" customFormat="1" ht="17.25" customHeight="1">
      <c r="A96" s="2"/>
      <c r="B96" s="90" t="s">
        <v>102</v>
      </c>
      <c r="C96" s="34" t="s">
        <v>12</v>
      </c>
      <c r="D96" s="34">
        <v>1</v>
      </c>
      <c r="E96" s="127">
        <v>76</v>
      </c>
      <c r="H96" s="224"/>
      <c r="I96" s="225"/>
      <c r="J96" s="226"/>
      <c r="K96" s="11"/>
    </row>
    <row r="97" spans="1:15" s="4" customFormat="1" ht="17.25" customHeight="1">
      <c r="A97" s="2"/>
      <c r="B97" s="305" t="s">
        <v>100</v>
      </c>
      <c r="C97" s="34"/>
      <c r="D97" s="34"/>
      <c r="E97" s="306">
        <f>E98</f>
        <v>55</v>
      </c>
      <c r="G97" s="11"/>
      <c r="H97" s="224"/>
      <c r="I97" s="225"/>
      <c r="J97" s="226"/>
      <c r="K97" s="11"/>
    </row>
    <row r="98" spans="1:15" s="4" customFormat="1" ht="17.25" customHeight="1">
      <c r="A98" s="2"/>
      <c r="B98" s="47" t="s">
        <v>103</v>
      </c>
      <c r="C98" s="34" t="s">
        <v>12</v>
      </c>
      <c r="D98" s="34">
        <v>1</v>
      </c>
      <c r="E98" s="307">
        <v>55</v>
      </c>
      <c r="H98" s="224"/>
      <c r="I98" s="225"/>
      <c r="J98" s="226"/>
      <c r="K98" s="11"/>
    </row>
    <row r="99" spans="1:15" s="4" customFormat="1" ht="17.25" customHeight="1">
      <c r="A99" s="2"/>
      <c r="B99" s="227" t="s">
        <v>104</v>
      </c>
      <c r="C99" s="34"/>
      <c r="D99" s="34"/>
      <c r="E99" s="161">
        <f>E100+E101</f>
        <v>16.5</v>
      </c>
      <c r="G99" s="114"/>
      <c r="H99" s="228"/>
      <c r="K99" s="11"/>
    </row>
    <row r="100" spans="1:15" s="4" customFormat="1" ht="17.25" customHeight="1">
      <c r="A100" s="2"/>
      <c r="B100" s="73" t="s">
        <v>17</v>
      </c>
      <c r="C100" s="34" t="s">
        <v>12</v>
      </c>
      <c r="D100" s="34">
        <v>2</v>
      </c>
      <c r="E100" s="162">
        <f>18-3.5</f>
        <v>14.5</v>
      </c>
      <c r="F100" s="4" t="s">
        <v>18</v>
      </c>
      <c r="G100" s="114"/>
      <c r="H100" s="228"/>
      <c r="K100" s="11"/>
    </row>
    <row r="101" spans="1:15" s="4" customFormat="1" ht="17.25" customHeight="1">
      <c r="A101" s="2"/>
      <c r="B101" s="73" t="s">
        <v>105</v>
      </c>
      <c r="C101" s="34" t="s">
        <v>12</v>
      </c>
      <c r="D101" s="34">
        <v>2</v>
      </c>
      <c r="E101" s="162">
        <v>2</v>
      </c>
      <c r="G101" s="114"/>
      <c r="H101" s="228"/>
      <c r="K101" s="11"/>
    </row>
    <row r="102" spans="1:15" s="4" customFormat="1" ht="17.25" customHeight="1">
      <c r="A102" s="2"/>
      <c r="B102" s="227" t="s">
        <v>106</v>
      </c>
      <c r="C102" s="34"/>
      <c r="D102" s="34"/>
      <c r="E102" s="161">
        <f>SUM(E103:E105)</f>
        <v>19</v>
      </c>
      <c r="G102" s="114"/>
      <c r="H102" s="228"/>
      <c r="K102" s="11"/>
    </row>
    <row r="103" spans="1:15" s="4" customFormat="1" ht="17.25" customHeight="1">
      <c r="A103" s="2"/>
      <c r="B103" s="101" t="s">
        <v>107</v>
      </c>
      <c r="C103" s="34" t="s">
        <v>12</v>
      </c>
      <c r="D103" s="34">
        <v>2</v>
      </c>
      <c r="E103" s="162">
        <v>14</v>
      </c>
      <c r="G103" s="114"/>
      <c r="H103" s="228"/>
      <c r="K103" s="11"/>
    </row>
    <row r="104" spans="1:15" s="4" customFormat="1" ht="17.25" customHeight="1">
      <c r="A104" s="2"/>
      <c r="B104" s="47" t="s">
        <v>105</v>
      </c>
      <c r="C104" s="34" t="s">
        <v>12</v>
      </c>
      <c r="D104" s="34">
        <v>2</v>
      </c>
      <c r="E104" s="162">
        <v>3</v>
      </c>
      <c r="G104" s="114"/>
      <c r="H104" s="228"/>
      <c r="K104" s="11"/>
    </row>
    <row r="105" spans="1:15" s="4" customFormat="1" ht="17.25" customHeight="1">
      <c r="A105" s="2"/>
      <c r="B105" s="47" t="s">
        <v>108</v>
      </c>
      <c r="C105" s="34" t="s">
        <v>12</v>
      </c>
      <c r="D105" s="34">
        <v>2</v>
      </c>
      <c r="E105" s="162">
        <v>2</v>
      </c>
      <c r="G105" s="114"/>
      <c r="H105" s="228"/>
      <c r="K105" s="11"/>
    </row>
    <row r="106" spans="1:15" s="4" customFormat="1" ht="17.25" customHeight="1">
      <c r="A106" s="2"/>
      <c r="B106" s="131" t="s">
        <v>109</v>
      </c>
      <c r="C106" s="132" t="s">
        <v>110</v>
      </c>
      <c r="D106" s="131"/>
      <c r="E106" s="133">
        <f>E107</f>
        <v>411</v>
      </c>
      <c r="G106" s="6"/>
      <c r="H106" s="9"/>
      <c r="O106" s="11"/>
    </row>
    <row r="107" spans="1:15" s="4" customFormat="1" ht="17.25" customHeight="1">
      <c r="A107" s="2"/>
      <c r="B107" s="214" t="s">
        <v>111</v>
      </c>
      <c r="C107" s="34" t="s">
        <v>12</v>
      </c>
      <c r="D107" s="43">
        <v>1</v>
      </c>
      <c r="E107" s="163">
        <f>405+6</f>
        <v>411</v>
      </c>
      <c r="G107" s="6"/>
      <c r="H107" s="9"/>
      <c r="O107" s="11"/>
    </row>
    <row r="108" spans="1:15" s="4" customFormat="1" ht="36" customHeight="1">
      <c r="A108" s="343" t="s">
        <v>112</v>
      </c>
      <c r="B108" s="344"/>
      <c r="C108" s="344"/>
      <c r="D108" s="211"/>
      <c r="E108" s="125">
        <f>E127+E162+E109+E137+E122</f>
        <v>8021.8</v>
      </c>
      <c r="G108" s="10"/>
      <c r="H108" s="9"/>
      <c r="L108" s="11"/>
    </row>
    <row r="109" spans="1:15" s="4" customFormat="1" ht="15.75" customHeight="1">
      <c r="A109" s="98"/>
      <c r="B109" s="131" t="s">
        <v>14</v>
      </c>
      <c r="C109" s="136" t="s">
        <v>10</v>
      </c>
      <c r="D109" s="131"/>
      <c r="E109" s="158">
        <f>SUM(E110:E121)</f>
        <v>1985</v>
      </c>
      <c r="G109" s="10"/>
      <c r="H109" s="9"/>
      <c r="L109" s="11"/>
    </row>
    <row r="110" spans="1:15" s="4" customFormat="1">
      <c r="A110" s="98"/>
      <c r="B110" s="229" t="s">
        <v>113</v>
      </c>
      <c r="C110" s="34" t="s">
        <v>12</v>
      </c>
      <c r="D110" s="34">
        <v>1</v>
      </c>
      <c r="E110" s="102">
        <v>476</v>
      </c>
      <c r="G110" s="10"/>
      <c r="H110" s="9"/>
      <c r="L110" s="11"/>
    </row>
    <row r="111" spans="1:15" s="4" customFormat="1" ht="31.5">
      <c r="A111" s="230"/>
      <c r="B111" s="231" t="s">
        <v>114</v>
      </c>
      <c r="C111" s="232" t="s">
        <v>12</v>
      </c>
      <c r="D111" s="232">
        <v>1</v>
      </c>
      <c r="E111" s="177">
        <v>179</v>
      </c>
      <c r="G111" s="10"/>
      <c r="H111" s="9"/>
      <c r="L111" s="11"/>
    </row>
    <row r="112" spans="1:15" s="4" customFormat="1">
      <c r="A112" s="230"/>
      <c r="B112" s="233" t="s">
        <v>115</v>
      </c>
      <c r="C112" s="34" t="s">
        <v>12</v>
      </c>
      <c r="D112" s="34">
        <v>1</v>
      </c>
      <c r="E112" s="102">
        <v>167</v>
      </c>
      <c r="G112" s="10"/>
      <c r="H112" s="9"/>
      <c r="L112" s="11"/>
    </row>
    <row r="113" spans="1:12" s="4" customFormat="1" ht="30" customHeight="1">
      <c r="A113" s="230"/>
      <c r="B113" s="233" t="s">
        <v>116</v>
      </c>
      <c r="C113" s="34" t="s">
        <v>12</v>
      </c>
      <c r="D113" s="34">
        <v>1</v>
      </c>
      <c r="E113" s="102">
        <v>72</v>
      </c>
      <c r="G113" s="10"/>
      <c r="H113" s="9"/>
      <c r="L113" s="11"/>
    </row>
    <row r="114" spans="1:12" s="4" customFormat="1" ht="47.25">
      <c r="A114" s="230"/>
      <c r="B114" s="234" t="s">
        <v>117</v>
      </c>
      <c r="C114" s="34" t="s">
        <v>12</v>
      </c>
      <c r="D114" s="34">
        <v>1</v>
      </c>
      <c r="E114" s="102">
        <v>138</v>
      </c>
      <c r="G114" s="10"/>
      <c r="H114" s="9"/>
      <c r="L114" s="11"/>
    </row>
    <row r="115" spans="1:12" s="4" customFormat="1" ht="47.25">
      <c r="A115" s="230"/>
      <c r="B115" s="234" t="s">
        <v>118</v>
      </c>
      <c r="C115" s="34" t="s">
        <v>12</v>
      </c>
      <c r="D115" s="34">
        <v>1</v>
      </c>
      <c r="E115" s="102">
        <v>58</v>
      </c>
      <c r="G115" s="10"/>
      <c r="H115" s="9"/>
      <c r="L115" s="11"/>
    </row>
    <row r="116" spans="1:12" s="4" customFormat="1" ht="47.25">
      <c r="A116" s="230"/>
      <c r="B116" s="234" t="s">
        <v>119</v>
      </c>
      <c r="C116" s="34" t="s">
        <v>12</v>
      </c>
      <c r="D116" s="34">
        <v>1</v>
      </c>
      <c r="E116" s="102">
        <v>153</v>
      </c>
      <c r="G116" s="10"/>
      <c r="H116" s="9"/>
      <c r="L116" s="11"/>
    </row>
    <row r="117" spans="1:12" s="4" customFormat="1" ht="63">
      <c r="A117" s="230"/>
      <c r="B117" s="234" t="s">
        <v>120</v>
      </c>
      <c r="C117" s="34" t="s">
        <v>12</v>
      </c>
      <c r="D117" s="34">
        <v>1</v>
      </c>
      <c r="E117" s="102">
        <v>58</v>
      </c>
      <c r="G117" s="10"/>
      <c r="H117" s="9"/>
      <c r="L117" s="11"/>
    </row>
    <row r="118" spans="1:12" s="4" customFormat="1" ht="47.25">
      <c r="A118" s="230"/>
      <c r="B118" s="234" t="s">
        <v>121</v>
      </c>
      <c r="C118" s="34" t="s">
        <v>12</v>
      </c>
      <c r="D118" s="34">
        <v>1</v>
      </c>
      <c r="E118" s="102">
        <v>149</v>
      </c>
      <c r="G118" s="10"/>
      <c r="H118" s="9"/>
      <c r="L118" s="11"/>
    </row>
    <row r="119" spans="1:12" s="4" customFormat="1" ht="47.25">
      <c r="A119" s="230"/>
      <c r="B119" s="235" t="s">
        <v>122</v>
      </c>
      <c r="C119" s="34" t="s">
        <v>12</v>
      </c>
      <c r="D119" s="34">
        <v>1</v>
      </c>
      <c r="E119" s="102">
        <v>58</v>
      </c>
      <c r="G119" s="10"/>
      <c r="H119" s="9"/>
      <c r="L119" s="11"/>
    </row>
    <row r="120" spans="1:12" s="4" customFormat="1" ht="63">
      <c r="A120" s="230"/>
      <c r="B120" s="147" t="s">
        <v>123</v>
      </c>
      <c r="C120" s="34" t="s">
        <v>12</v>
      </c>
      <c r="D120" s="34">
        <v>1</v>
      </c>
      <c r="E120" s="102">
        <v>68</v>
      </c>
      <c r="G120" s="10"/>
      <c r="H120" s="9"/>
      <c r="L120" s="11"/>
    </row>
    <row r="121" spans="1:12" s="4" customFormat="1" ht="126">
      <c r="A121" s="230"/>
      <c r="B121" s="236" t="s">
        <v>124</v>
      </c>
      <c r="C121" s="34" t="s">
        <v>12</v>
      </c>
      <c r="D121" s="34">
        <v>1</v>
      </c>
      <c r="E121" s="102">
        <v>409</v>
      </c>
      <c r="G121" s="10"/>
      <c r="H121" s="9"/>
      <c r="L121" s="11"/>
    </row>
    <row r="122" spans="1:12" s="4" customFormat="1">
      <c r="A122" s="230"/>
      <c r="B122" s="140" t="s">
        <v>48</v>
      </c>
      <c r="C122" s="142" t="s">
        <v>49</v>
      </c>
      <c r="D122" s="140"/>
      <c r="E122" s="157">
        <f>E123+E125</f>
        <v>90</v>
      </c>
      <c r="G122" s="10"/>
      <c r="H122" s="9"/>
      <c r="L122" s="11"/>
    </row>
    <row r="123" spans="1:12" s="4" customFormat="1">
      <c r="A123" s="230"/>
      <c r="B123" s="143" t="s">
        <v>53</v>
      </c>
      <c r="D123" s="34"/>
      <c r="E123" s="99">
        <f>E124</f>
        <v>20</v>
      </c>
      <c r="G123" s="10"/>
      <c r="H123" s="9"/>
      <c r="L123" s="11"/>
    </row>
    <row r="124" spans="1:12" s="4" customFormat="1">
      <c r="A124" s="230"/>
      <c r="B124" s="219" t="s">
        <v>125</v>
      </c>
      <c r="C124" s="34" t="s">
        <v>12</v>
      </c>
      <c r="D124" s="34">
        <v>1</v>
      </c>
      <c r="E124" s="102">
        <v>20</v>
      </c>
      <c r="G124" s="10"/>
      <c r="H124" s="9"/>
      <c r="L124" s="11"/>
    </row>
    <row r="125" spans="1:12" s="4" customFormat="1">
      <c r="A125" s="230"/>
      <c r="B125" s="149" t="s">
        <v>50</v>
      </c>
      <c r="C125" s="237"/>
      <c r="D125" s="98"/>
      <c r="E125" s="99">
        <f>E126</f>
        <v>70</v>
      </c>
      <c r="G125" s="10"/>
      <c r="H125" s="9"/>
      <c r="I125" s="11"/>
      <c r="J125" s="8"/>
      <c r="L125" s="11"/>
    </row>
    <row r="126" spans="1:12" s="4" customFormat="1">
      <c r="A126" s="230"/>
      <c r="B126" s="144" t="s">
        <v>126</v>
      </c>
      <c r="C126" s="34" t="s">
        <v>12</v>
      </c>
      <c r="D126" s="34">
        <v>1</v>
      </c>
      <c r="E126" s="102">
        <v>70</v>
      </c>
      <c r="G126" s="10"/>
      <c r="H126" s="9"/>
      <c r="J126" s="8"/>
      <c r="L126" s="11"/>
    </row>
    <row r="127" spans="1:12" s="4" customFormat="1" ht="15" customHeight="1">
      <c r="A127" s="230"/>
      <c r="B127" s="238" t="s">
        <v>65</v>
      </c>
      <c r="C127" s="32" t="s">
        <v>66</v>
      </c>
      <c r="D127" s="31"/>
      <c r="E127" s="165">
        <f>E133+E128+E131</f>
        <v>773</v>
      </c>
      <c r="G127" s="10"/>
      <c r="H127" s="9"/>
      <c r="L127" s="11"/>
    </row>
    <row r="128" spans="1:12" s="4" customFormat="1" ht="15" customHeight="1">
      <c r="A128" s="230"/>
      <c r="B128" s="239" t="s">
        <v>95</v>
      </c>
      <c r="C128" s="240"/>
      <c r="D128" s="98"/>
      <c r="E128" s="161">
        <f>SUM(E129:E130)</f>
        <v>307</v>
      </c>
      <c r="G128" s="10"/>
      <c r="H128" s="9"/>
      <c r="L128" s="11"/>
    </row>
    <row r="129" spans="1:12" s="4" customFormat="1" ht="31.5" customHeight="1">
      <c r="A129" s="230"/>
      <c r="B129" s="101" t="s">
        <v>127</v>
      </c>
      <c r="C129" s="34" t="s">
        <v>12</v>
      </c>
      <c r="D129" s="34">
        <v>1</v>
      </c>
      <c r="E129" s="162">
        <v>157</v>
      </c>
      <c r="G129" s="10"/>
      <c r="H129" s="9"/>
      <c r="L129" s="11"/>
    </row>
    <row r="130" spans="1:12" s="4" customFormat="1" ht="31.5" customHeight="1">
      <c r="A130" s="230"/>
      <c r="B130" s="101" t="s">
        <v>128</v>
      </c>
      <c r="C130" s="34" t="s">
        <v>12</v>
      </c>
      <c r="D130" s="34">
        <v>1</v>
      </c>
      <c r="E130" s="162">
        <v>150</v>
      </c>
      <c r="G130" s="10"/>
      <c r="H130" s="9"/>
      <c r="L130" s="11"/>
    </row>
    <row r="131" spans="1:12" s="4" customFormat="1">
      <c r="A131" s="230"/>
      <c r="B131" s="88" t="s">
        <v>129</v>
      </c>
      <c r="C131" s="34"/>
      <c r="D131" s="34"/>
      <c r="E131" s="161">
        <f>E132</f>
        <v>70</v>
      </c>
      <c r="G131" s="10"/>
      <c r="H131" s="9"/>
      <c r="L131" s="11"/>
    </row>
    <row r="132" spans="1:12" s="4" customFormat="1">
      <c r="A132" s="230"/>
      <c r="B132" s="241" t="s">
        <v>130</v>
      </c>
      <c r="C132" s="34" t="s">
        <v>12</v>
      </c>
      <c r="D132" s="34">
        <v>1</v>
      </c>
      <c r="E132" s="162">
        <v>70</v>
      </c>
      <c r="G132" s="10"/>
      <c r="H132" s="9"/>
      <c r="L132" s="11"/>
    </row>
    <row r="133" spans="1:12" s="4" customFormat="1" ht="15.75" customHeight="1">
      <c r="A133" s="230"/>
      <c r="B133" s="222" t="s">
        <v>131</v>
      </c>
      <c r="C133" s="34" t="s">
        <v>12</v>
      </c>
      <c r="D133" s="34">
        <v>1</v>
      </c>
      <c r="E133" s="99">
        <f>SUM(E134:E136)</f>
        <v>396</v>
      </c>
      <c r="G133" s="10"/>
      <c r="H133" s="9"/>
      <c r="L133" s="11"/>
    </row>
    <row r="134" spans="1:12" s="4" customFormat="1" ht="31.5">
      <c r="A134" s="230"/>
      <c r="B134" s="80" t="s">
        <v>132</v>
      </c>
      <c r="C134" s="34" t="s">
        <v>12</v>
      </c>
      <c r="D134" s="34">
        <v>1</v>
      </c>
      <c r="E134" s="102">
        <f>120-14</f>
        <v>106</v>
      </c>
      <c r="G134" s="10"/>
      <c r="H134" s="9"/>
      <c r="L134" s="11"/>
    </row>
    <row r="135" spans="1:12" s="4" customFormat="1" ht="31.5">
      <c r="A135" s="230"/>
      <c r="B135" s="78" t="s">
        <v>133</v>
      </c>
      <c r="C135" s="34" t="s">
        <v>12</v>
      </c>
      <c r="D135" s="34">
        <v>1</v>
      </c>
      <c r="E135" s="102">
        <v>230</v>
      </c>
      <c r="G135" s="10"/>
      <c r="H135" s="9"/>
      <c r="L135" s="11"/>
    </row>
    <row r="136" spans="1:12" s="4" customFormat="1" ht="31.5">
      <c r="A136" s="230"/>
      <c r="B136" s="78" t="s">
        <v>134</v>
      </c>
      <c r="C136" s="34" t="s">
        <v>12</v>
      </c>
      <c r="D136" s="34">
        <v>1</v>
      </c>
      <c r="E136" s="102">
        <v>60</v>
      </c>
      <c r="G136" s="10"/>
      <c r="H136" s="9"/>
      <c r="L136" s="11"/>
    </row>
    <row r="137" spans="1:12" s="4" customFormat="1" ht="15.75" customHeight="1">
      <c r="A137" s="230"/>
      <c r="B137" s="31" t="s">
        <v>98</v>
      </c>
      <c r="C137" s="32" t="s">
        <v>99</v>
      </c>
      <c r="D137" s="31"/>
      <c r="E137" s="165">
        <f>E138+E140+E157</f>
        <v>472.8</v>
      </c>
      <c r="G137" s="10"/>
      <c r="H137" s="9"/>
      <c r="L137" s="11"/>
    </row>
    <row r="138" spans="1:12" s="4" customFormat="1" ht="15.75" customHeight="1">
      <c r="A138" s="230"/>
      <c r="B138" s="223" t="s">
        <v>101</v>
      </c>
      <c r="C138" s="240"/>
      <c r="D138" s="98"/>
      <c r="E138" s="99">
        <f>SUM(E139:E139)</f>
        <v>51</v>
      </c>
      <c r="G138" s="10"/>
      <c r="H138" s="9"/>
      <c r="L138" s="11"/>
    </row>
    <row r="139" spans="1:12" s="4" customFormat="1" ht="15.75" customHeight="1">
      <c r="A139" s="230"/>
      <c r="B139" s="241" t="s">
        <v>135</v>
      </c>
      <c r="C139" s="34" t="s">
        <v>12</v>
      </c>
      <c r="D139" s="34">
        <v>1</v>
      </c>
      <c r="E139" s="102">
        <v>51</v>
      </c>
      <c r="G139" s="10"/>
      <c r="H139" s="9"/>
      <c r="L139" s="11"/>
    </row>
    <row r="140" spans="1:12" s="4" customFormat="1" ht="15.75" customHeight="1">
      <c r="A140" s="230"/>
      <c r="B140" s="98" t="s">
        <v>136</v>
      </c>
      <c r="C140" s="34"/>
      <c r="D140" s="34"/>
      <c r="E140" s="99">
        <f>SUM(E141:E156)</f>
        <v>305.10000000000002</v>
      </c>
      <c r="G140" s="10"/>
      <c r="H140" s="9"/>
      <c r="L140" s="11"/>
    </row>
    <row r="141" spans="1:12" s="4" customFormat="1" ht="30" customHeight="1">
      <c r="A141" s="230"/>
      <c r="B141" s="91" t="s">
        <v>137</v>
      </c>
      <c r="C141" s="34" t="s">
        <v>12</v>
      </c>
      <c r="D141" s="34">
        <v>1</v>
      </c>
      <c r="E141" s="166">
        <v>10</v>
      </c>
      <c r="G141" s="10"/>
      <c r="H141" s="11"/>
      <c r="L141" s="11"/>
    </row>
    <row r="142" spans="1:12" s="4" customFormat="1" ht="47.25">
      <c r="A142" s="230"/>
      <c r="B142" s="91" t="s">
        <v>138</v>
      </c>
      <c r="C142" s="34" t="s">
        <v>12</v>
      </c>
      <c r="D142" s="34">
        <v>1</v>
      </c>
      <c r="E142" s="166">
        <v>10</v>
      </c>
      <c r="G142" s="10"/>
      <c r="H142" s="9"/>
      <c r="L142" s="11"/>
    </row>
    <row r="143" spans="1:12" s="4" customFormat="1" ht="31.5">
      <c r="A143" s="230"/>
      <c r="B143" s="91" t="s">
        <v>139</v>
      </c>
      <c r="C143" s="34" t="s">
        <v>12</v>
      </c>
      <c r="D143" s="34">
        <v>1</v>
      </c>
      <c r="E143" s="166">
        <v>59</v>
      </c>
      <c r="G143" s="345"/>
      <c r="H143" s="345"/>
      <c r="I143" s="345"/>
      <c r="L143" s="11"/>
    </row>
    <row r="144" spans="1:12" s="4" customFormat="1" ht="31.5">
      <c r="A144" s="230"/>
      <c r="B144" s="91" t="s">
        <v>140</v>
      </c>
      <c r="C144" s="34" t="s">
        <v>12</v>
      </c>
      <c r="D144" s="34">
        <v>1</v>
      </c>
      <c r="E144" s="166">
        <v>3</v>
      </c>
      <c r="G144" s="346"/>
      <c r="H144" s="346"/>
      <c r="I144" s="346"/>
      <c r="L144" s="11"/>
    </row>
    <row r="145" spans="1:12" s="4" customFormat="1" ht="47.25">
      <c r="A145" s="230"/>
      <c r="B145" s="91" t="s">
        <v>141</v>
      </c>
      <c r="C145" s="34" t="s">
        <v>12</v>
      </c>
      <c r="D145" s="34">
        <v>1</v>
      </c>
      <c r="E145" s="166">
        <v>21</v>
      </c>
      <c r="G145" s="242"/>
      <c r="H145" s="242"/>
      <c r="I145" s="242"/>
      <c r="L145" s="11"/>
    </row>
    <row r="146" spans="1:12" s="4" customFormat="1" ht="31.5">
      <c r="A146" s="230"/>
      <c r="B146" s="91" t="s">
        <v>142</v>
      </c>
      <c r="C146" s="34" t="s">
        <v>12</v>
      </c>
      <c r="D146" s="34">
        <v>1</v>
      </c>
      <c r="E146" s="166">
        <v>9</v>
      </c>
      <c r="G146" s="242"/>
      <c r="H146" s="242"/>
      <c r="I146" s="242"/>
      <c r="L146" s="11"/>
    </row>
    <row r="147" spans="1:12" s="4" customFormat="1" ht="31.5">
      <c r="A147" s="230"/>
      <c r="B147" s="91" t="s">
        <v>143</v>
      </c>
      <c r="C147" s="34" t="s">
        <v>12</v>
      </c>
      <c r="D147" s="34">
        <v>1</v>
      </c>
      <c r="E147" s="166">
        <v>29</v>
      </c>
      <c r="G147" s="242"/>
      <c r="H147" s="242"/>
      <c r="I147" s="242"/>
      <c r="L147" s="11"/>
    </row>
    <row r="148" spans="1:12" s="4" customFormat="1">
      <c r="A148" s="230"/>
      <c r="B148" s="90" t="s">
        <v>144</v>
      </c>
      <c r="C148" s="34" t="s">
        <v>12</v>
      </c>
      <c r="D148" s="34">
        <v>1</v>
      </c>
      <c r="E148" s="166">
        <v>2</v>
      </c>
      <c r="G148" s="242"/>
      <c r="H148" s="242"/>
      <c r="I148" s="242"/>
      <c r="L148" s="11"/>
    </row>
    <row r="149" spans="1:12" s="4" customFormat="1" ht="31.5">
      <c r="A149" s="230"/>
      <c r="B149" s="91" t="s">
        <v>145</v>
      </c>
      <c r="C149" s="34" t="s">
        <v>12</v>
      </c>
      <c r="D149" s="34">
        <v>1</v>
      </c>
      <c r="E149" s="166">
        <v>10</v>
      </c>
      <c r="G149" s="242"/>
      <c r="H149" s="242"/>
      <c r="I149" s="242"/>
      <c r="L149" s="11"/>
    </row>
    <row r="150" spans="1:12" s="4" customFormat="1" ht="31.5">
      <c r="A150" s="230"/>
      <c r="B150" s="183" t="s">
        <v>146</v>
      </c>
      <c r="C150" s="34" t="s">
        <v>12</v>
      </c>
      <c r="D150" s="34">
        <v>1</v>
      </c>
      <c r="E150" s="166">
        <v>24</v>
      </c>
      <c r="G150" s="242"/>
      <c r="H150" s="242"/>
      <c r="I150" s="242"/>
      <c r="L150" s="11"/>
    </row>
    <row r="151" spans="1:12" s="310" customFormat="1">
      <c r="A151" s="308"/>
      <c r="B151" s="327" t="s">
        <v>147</v>
      </c>
      <c r="C151" s="65" t="s">
        <v>12</v>
      </c>
      <c r="D151" s="65">
        <v>1</v>
      </c>
      <c r="E151" s="309">
        <v>3</v>
      </c>
      <c r="F151" s="310" t="s">
        <v>18</v>
      </c>
      <c r="G151" s="242"/>
      <c r="H151" s="242"/>
      <c r="I151" s="242"/>
      <c r="L151" s="311"/>
    </row>
    <row r="152" spans="1:12" s="4" customFormat="1">
      <c r="A152" s="230"/>
      <c r="B152" s="78" t="s">
        <v>148</v>
      </c>
      <c r="C152" s="34" t="s">
        <v>12</v>
      </c>
      <c r="D152" s="34">
        <v>1</v>
      </c>
      <c r="E152" s="166">
        <v>60</v>
      </c>
      <c r="G152" s="242"/>
      <c r="H152" s="242"/>
      <c r="I152" s="242"/>
      <c r="L152" s="11"/>
    </row>
    <row r="153" spans="1:12" s="4" customFormat="1">
      <c r="A153" s="230"/>
      <c r="B153" s="243" t="s">
        <v>149</v>
      </c>
      <c r="C153" s="34" t="s">
        <v>12</v>
      </c>
      <c r="D153" s="34">
        <v>1</v>
      </c>
      <c r="E153" s="166">
        <v>60</v>
      </c>
      <c r="G153" s="242"/>
      <c r="H153" s="242"/>
      <c r="I153" s="242"/>
      <c r="L153" s="11"/>
    </row>
    <row r="154" spans="1:12" s="310" customFormat="1">
      <c r="A154" s="308"/>
      <c r="B154" s="147" t="s">
        <v>150</v>
      </c>
      <c r="C154" s="65" t="s">
        <v>12</v>
      </c>
      <c r="D154" s="65">
        <v>1</v>
      </c>
      <c r="E154" s="309">
        <v>1.3</v>
      </c>
      <c r="G154" s="242"/>
      <c r="H154" s="242"/>
      <c r="I154" s="242"/>
      <c r="L154" s="311"/>
    </row>
    <row r="155" spans="1:12" s="310" customFormat="1">
      <c r="A155" s="308"/>
      <c r="B155" s="147" t="s">
        <v>150</v>
      </c>
      <c r="C155" s="65" t="s">
        <v>12</v>
      </c>
      <c r="D155" s="65">
        <v>1</v>
      </c>
      <c r="E155" s="309">
        <v>1.3</v>
      </c>
      <c r="G155" s="242"/>
      <c r="H155" s="242"/>
      <c r="I155" s="242"/>
      <c r="L155" s="311"/>
    </row>
    <row r="156" spans="1:12" s="310" customFormat="1">
      <c r="A156" s="308"/>
      <c r="B156" s="147" t="s">
        <v>150</v>
      </c>
      <c r="C156" s="65" t="s">
        <v>12</v>
      </c>
      <c r="D156" s="65">
        <v>1</v>
      </c>
      <c r="E156" s="309">
        <v>2.5</v>
      </c>
      <c r="G156" s="242"/>
      <c r="H156" s="242"/>
      <c r="I156" s="242"/>
      <c r="L156" s="311"/>
    </row>
    <row r="157" spans="1:12" s="4" customFormat="1" ht="29.25">
      <c r="A157" s="230"/>
      <c r="B157" s="244" t="s">
        <v>151</v>
      </c>
      <c r="C157" s="66"/>
      <c r="D157" s="34"/>
      <c r="E157" s="99">
        <f>SUM(E158:E161)</f>
        <v>116.7</v>
      </c>
      <c r="G157" s="242"/>
      <c r="H157" s="242"/>
      <c r="I157" s="242"/>
      <c r="L157" s="11"/>
    </row>
    <row r="158" spans="1:12" s="4" customFormat="1" ht="63">
      <c r="A158" s="230"/>
      <c r="B158" s="92" t="s">
        <v>152</v>
      </c>
      <c r="C158" s="34" t="s">
        <v>12</v>
      </c>
      <c r="D158" s="34">
        <v>1</v>
      </c>
      <c r="E158" s="102">
        <f>125-23</f>
        <v>102</v>
      </c>
      <c r="G158" s="242"/>
      <c r="H158" s="242"/>
      <c r="I158" s="242"/>
      <c r="L158" s="11"/>
    </row>
    <row r="159" spans="1:12" s="4" customFormat="1">
      <c r="A159" s="230"/>
      <c r="B159" s="93" t="s">
        <v>153</v>
      </c>
      <c r="C159" s="34" t="s">
        <v>12</v>
      </c>
      <c r="D159" s="34">
        <v>1</v>
      </c>
      <c r="E159" s="102">
        <v>12</v>
      </c>
      <c r="G159" s="242"/>
      <c r="H159" s="242"/>
      <c r="I159" s="242"/>
      <c r="L159" s="11"/>
    </row>
    <row r="160" spans="1:12" s="310" customFormat="1">
      <c r="A160" s="308"/>
      <c r="B160" s="147" t="s">
        <v>154</v>
      </c>
      <c r="C160" s="65" t="s">
        <v>12</v>
      </c>
      <c r="D160" s="65">
        <v>1</v>
      </c>
      <c r="E160" s="182">
        <v>0.7</v>
      </c>
      <c r="G160" s="242"/>
      <c r="H160" s="242"/>
      <c r="I160" s="242"/>
      <c r="L160" s="311"/>
    </row>
    <row r="161" spans="1:12" s="310" customFormat="1">
      <c r="A161" s="308"/>
      <c r="B161" s="147" t="s">
        <v>155</v>
      </c>
      <c r="C161" s="65" t="s">
        <v>12</v>
      </c>
      <c r="D161" s="65">
        <v>1</v>
      </c>
      <c r="E161" s="182">
        <v>2</v>
      </c>
      <c r="G161" s="242"/>
      <c r="H161" s="242"/>
      <c r="I161" s="242"/>
      <c r="L161" s="311"/>
    </row>
    <row r="162" spans="1:12" s="4" customFormat="1" ht="15.75" customHeight="1">
      <c r="A162" s="230"/>
      <c r="B162" s="245" t="s">
        <v>109</v>
      </c>
      <c r="C162" s="32" t="s">
        <v>110</v>
      </c>
      <c r="D162" s="246"/>
      <c r="E162" s="165">
        <f>SUM(E163:E173)</f>
        <v>4701</v>
      </c>
      <c r="G162" s="10"/>
      <c r="H162" s="9"/>
      <c r="L162" s="11"/>
    </row>
    <row r="163" spans="1:12" s="4" customFormat="1" ht="47.25">
      <c r="A163" s="230"/>
      <c r="B163" s="147" t="s">
        <v>156</v>
      </c>
      <c r="C163" s="240"/>
      <c r="D163" s="141"/>
      <c r="E163" s="163">
        <v>117</v>
      </c>
      <c r="G163" s="10"/>
      <c r="H163" s="9"/>
      <c r="L163" s="11"/>
    </row>
    <row r="164" spans="1:12" s="4" customFormat="1" ht="31.5">
      <c r="A164" s="230"/>
      <c r="B164" s="229" t="s">
        <v>157</v>
      </c>
      <c r="C164" s="34" t="s">
        <v>12</v>
      </c>
      <c r="D164" s="34">
        <v>1</v>
      </c>
      <c r="E164" s="163">
        <v>3250</v>
      </c>
      <c r="G164" s="10"/>
      <c r="H164" s="9"/>
      <c r="L164" s="11"/>
    </row>
    <row r="165" spans="1:12" s="4" customFormat="1" ht="47.25">
      <c r="A165" s="230"/>
      <c r="B165" s="247" t="s">
        <v>158</v>
      </c>
      <c r="C165" s="34" t="s">
        <v>12</v>
      </c>
      <c r="D165" s="34">
        <v>1</v>
      </c>
      <c r="E165" s="163">
        <v>12</v>
      </c>
      <c r="G165" s="10"/>
      <c r="H165" s="9"/>
      <c r="L165" s="11"/>
    </row>
    <row r="166" spans="1:12" s="4" customFormat="1" ht="47.25">
      <c r="A166" s="230"/>
      <c r="B166" s="247" t="s">
        <v>159</v>
      </c>
      <c r="C166" s="34" t="s">
        <v>12</v>
      </c>
      <c r="D166" s="34">
        <v>1</v>
      </c>
      <c r="E166" s="163">
        <v>12</v>
      </c>
      <c r="G166" s="10"/>
      <c r="H166" s="9"/>
      <c r="L166" s="11"/>
    </row>
    <row r="167" spans="1:12" s="4" customFormat="1" ht="78.75">
      <c r="A167" s="230"/>
      <c r="B167" s="247" t="s">
        <v>160</v>
      </c>
      <c r="C167" s="34" t="s">
        <v>12</v>
      </c>
      <c r="D167" s="34">
        <v>1</v>
      </c>
      <c r="E167" s="163">
        <v>225</v>
      </c>
      <c r="G167" s="10"/>
      <c r="H167" s="9"/>
      <c r="L167" s="11"/>
    </row>
    <row r="168" spans="1:12" s="4" customFormat="1" ht="47.25">
      <c r="A168" s="230"/>
      <c r="B168" s="243" t="s">
        <v>161</v>
      </c>
      <c r="C168" s="34" t="s">
        <v>12</v>
      </c>
      <c r="D168" s="34">
        <v>1</v>
      </c>
      <c r="E168" s="163">
        <v>100</v>
      </c>
      <c r="G168" s="10"/>
      <c r="H168" s="9"/>
      <c r="L168" s="11"/>
    </row>
    <row r="169" spans="1:12" s="4" customFormat="1" ht="47.25">
      <c r="A169" s="230"/>
      <c r="B169" s="145" t="s">
        <v>162</v>
      </c>
      <c r="C169" s="34" t="s">
        <v>12</v>
      </c>
      <c r="D169" s="34">
        <v>1</v>
      </c>
      <c r="E169" s="163">
        <v>96</v>
      </c>
      <c r="G169" s="10"/>
      <c r="H169" s="9"/>
      <c r="L169" s="11"/>
    </row>
    <row r="170" spans="1:12" s="4" customFormat="1" ht="47.25">
      <c r="A170" s="230"/>
      <c r="B170" s="145" t="s">
        <v>163</v>
      </c>
      <c r="C170" s="34" t="s">
        <v>12</v>
      </c>
      <c r="D170" s="34">
        <v>1</v>
      </c>
      <c r="E170" s="163">
        <v>117</v>
      </c>
      <c r="G170" s="10"/>
      <c r="H170" s="9"/>
      <c r="L170" s="11"/>
    </row>
    <row r="171" spans="1:12" s="4" customFormat="1" ht="78.75">
      <c r="A171" s="230"/>
      <c r="B171" s="288" t="s">
        <v>164</v>
      </c>
      <c r="C171" s="34" t="s">
        <v>12</v>
      </c>
      <c r="D171" s="34">
        <v>1</v>
      </c>
      <c r="E171" s="163">
        <v>300</v>
      </c>
      <c r="G171" s="10"/>
      <c r="H171" s="9"/>
      <c r="L171" s="11"/>
    </row>
    <row r="172" spans="1:12" s="4" customFormat="1" ht="47.25">
      <c r="A172" s="230"/>
      <c r="B172" s="184" t="s">
        <v>165</v>
      </c>
      <c r="C172" s="34" t="s">
        <v>12</v>
      </c>
      <c r="D172" s="34">
        <v>1</v>
      </c>
      <c r="E172" s="163">
        <v>172</v>
      </c>
      <c r="G172" s="10"/>
      <c r="H172" s="9"/>
      <c r="L172" s="11"/>
    </row>
    <row r="173" spans="1:12" s="4" customFormat="1" ht="110.25">
      <c r="A173" s="230"/>
      <c r="B173" s="97" t="s">
        <v>166</v>
      </c>
      <c r="C173" s="34" t="s">
        <v>12</v>
      </c>
      <c r="D173" s="34">
        <v>1</v>
      </c>
      <c r="E173" s="163">
        <v>300</v>
      </c>
      <c r="G173" s="10"/>
      <c r="H173" s="9"/>
      <c r="L173" s="11"/>
    </row>
    <row r="174" spans="1:12" s="4" customFormat="1">
      <c r="A174" s="230"/>
      <c r="B174" s="312"/>
      <c r="C174" s="313"/>
      <c r="D174" s="313"/>
      <c r="E174" s="163"/>
      <c r="G174" s="10"/>
      <c r="H174" s="9"/>
      <c r="L174" s="11"/>
    </row>
    <row r="175" spans="1:12" s="4" customFormat="1" ht="30" customHeight="1">
      <c r="A175" s="337" t="s">
        <v>167</v>
      </c>
      <c r="B175" s="338"/>
      <c r="C175" s="338"/>
      <c r="D175" s="248"/>
      <c r="E175" s="125">
        <f>E176</f>
        <v>7804</v>
      </c>
      <c r="G175" s="10"/>
      <c r="H175" s="3"/>
      <c r="J175" s="8"/>
      <c r="L175" s="8"/>
    </row>
    <row r="176" spans="1:12" s="4" customFormat="1" ht="24" customHeight="1">
      <c r="A176" s="249"/>
      <c r="B176" s="131" t="s">
        <v>9</v>
      </c>
      <c r="C176" s="250" t="s">
        <v>10</v>
      </c>
      <c r="D176" s="131"/>
      <c r="E176" s="158">
        <f>SUM(E177:E178)</f>
        <v>7804</v>
      </c>
      <c r="J176" s="8"/>
      <c r="L176" s="8"/>
    </row>
    <row r="177" spans="1:39" s="4" customFormat="1" ht="31.5">
      <c r="A177" s="249"/>
      <c r="B177" s="251" t="s">
        <v>168</v>
      </c>
      <c r="C177" s="34" t="s">
        <v>12</v>
      </c>
      <c r="D177" s="252">
        <v>1</v>
      </c>
      <c r="E177" s="102">
        <v>4200</v>
      </c>
      <c r="J177" s="8"/>
      <c r="L177" s="8"/>
    </row>
    <row r="178" spans="1:39" s="4" customFormat="1">
      <c r="A178" s="249"/>
      <c r="B178" s="253" t="s">
        <v>169</v>
      </c>
      <c r="C178" s="34" t="s">
        <v>12</v>
      </c>
      <c r="D178" s="252">
        <v>1</v>
      </c>
      <c r="E178" s="102">
        <v>3604</v>
      </c>
      <c r="J178" s="8"/>
      <c r="L178" s="8"/>
    </row>
    <row r="179" spans="1:39" s="4" customFormat="1" ht="21.75" customHeight="1">
      <c r="A179" s="347" t="s">
        <v>170</v>
      </c>
      <c r="B179" s="348"/>
      <c r="C179" s="348"/>
      <c r="D179" s="348"/>
      <c r="E179" s="164">
        <f>E201+E183+E194+E187+E180</f>
        <v>5458.7</v>
      </c>
      <c r="J179" s="1"/>
    </row>
    <row r="180" spans="1:39" s="4" customFormat="1">
      <c r="A180" s="130"/>
      <c r="B180" s="131" t="s">
        <v>14</v>
      </c>
      <c r="C180" s="250"/>
      <c r="D180" s="131"/>
      <c r="E180" s="158">
        <f>SUM(E181:E182)</f>
        <v>501</v>
      </c>
      <c r="J180" s="1"/>
    </row>
    <row r="181" spans="1:39" s="4" customFormat="1" ht="31.5">
      <c r="A181" s="130"/>
      <c r="B181" s="254" t="s">
        <v>171</v>
      </c>
      <c r="C181" s="34" t="s">
        <v>12</v>
      </c>
      <c r="D181" s="252">
        <v>1</v>
      </c>
      <c r="E181" s="102">
        <v>429</v>
      </c>
      <c r="J181" s="1"/>
    </row>
    <row r="182" spans="1:39" s="4" customFormat="1" ht="31.5">
      <c r="A182" s="130"/>
      <c r="B182" s="254" t="s">
        <v>172</v>
      </c>
      <c r="C182" s="34" t="s">
        <v>12</v>
      </c>
      <c r="D182" s="252">
        <v>1</v>
      </c>
      <c r="E182" s="102">
        <v>72</v>
      </c>
      <c r="J182" s="1"/>
    </row>
    <row r="183" spans="1:39" s="4" customFormat="1" ht="15.75" customHeight="1">
      <c r="A183" s="130"/>
      <c r="B183" s="158" t="s">
        <v>48</v>
      </c>
      <c r="C183" s="250" t="s">
        <v>49</v>
      </c>
      <c r="D183" s="131"/>
      <c r="E183" s="158">
        <f>E184</f>
        <v>2232</v>
      </c>
    </row>
    <row r="184" spans="1:39" s="4" customFormat="1" ht="15.75" customHeight="1">
      <c r="A184" s="130"/>
      <c r="B184" s="135" t="s">
        <v>50</v>
      </c>
      <c r="C184" s="250"/>
      <c r="D184" s="131"/>
      <c r="E184" s="158">
        <f>E185+E186</f>
        <v>2232</v>
      </c>
    </row>
    <row r="185" spans="1:39" s="4" customFormat="1" ht="15.75" customHeight="1">
      <c r="A185" s="130"/>
      <c r="B185" s="255" t="s">
        <v>173</v>
      </c>
      <c r="C185" s="34" t="s">
        <v>12</v>
      </c>
      <c r="D185" s="252">
        <v>1</v>
      </c>
      <c r="E185" s="102">
        <v>2212</v>
      </c>
    </row>
    <row r="186" spans="1:39" s="4" customFormat="1" ht="31.5">
      <c r="A186" s="130"/>
      <c r="B186" s="216" t="s">
        <v>174</v>
      </c>
      <c r="C186" s="34" t="s">
        <v>12</v>
      </c>
      <c r="D186" s="252">
        <v>1</v>
      </c>
      <c r="E186" s="102">
        <v>20</v>
      </c>
    </row>
    <row r="187" spans="1:39" s="134" customFormat="1" ht="15.75" customHeight="1">
      <c r="A187" s="130"/>
      <c r="B187" s="158" t="s">
        <v>61</v>
      </c>
      <c r="C187" s="250" t="s">
        <v>62</v>
      </c>
      <c r="D187" s="131"/>
      <c r="E187" s="158">
        <f>E188+E190</f>
        <v>290</v>
      </c>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row>
    <row r="188" spans="1:39" s="4" customFormat="1" ht="15.75" customHeight="1">
      <c r="A188" s="130"/>
      <c r="B188" s="168" t="s">
        <v>175</v>
      </c>
      <c r="C188" s="34"/>
      <c r="D188" s="34"/>
      <c r="E188" s="99">
        <f>E189</f>
        <v>5</v>
      </c>
    </row>
    <row r="189" spans="1:39" s="4" customFormat="1" ht="15.75" customHeight="1">
      <c r="A189" s="130"/>
      <c r="B189" s="256" t="s">
        <v>176</v>
      </c>
      <c r="C189" s="34" t="s">
        <v>12</v>
      </c>
      <c r="D189" s="34">
        <v>1</v>
      </c>
      <c r="E189" s="102">
        <f>5</f>
        <v>5</v>
      </c>
    </row>
    <row r="190" spans="1:39" s="4" customFormat="1" ht="15.75" customHeight="1">
      <c r="A190" s="130"/>
      <c r="B190" s="143" t="s">
        <v>63</v>
      </c>
      <c r="C190" s="34"/>
      <c r="D190" s="34"/>
      <c r="E190" s="99">
        <f>SUM(E191:E193)</f>
        <v>285</v>
      </c>
    </row>
    <row r="191" spans="1:39" s="4" customFormat="1" ht="31.5">
      <c r="A191" s="130"/>
      <c r="B191" s="145" t="s">
        <v>177</v>
      </c>
      <c r="C191" s="34" t="s">
        <v>12</v>
      </c>
      <c r="D191" s="34">
        <v>1</v>
      </c>
      <c r="E191" s="102">
        <v>125</v>
      </c>
    </row>
    <row r="192" spans="1:39" s="4" customFormat="1">
      <c r="A192" s="130"/>
      <c r="B192" s="314" t="s">
        <v>178</v>
      </c>
      <c r="C192" s="34" t="s">
        <v>12</v>
      </c>
      <c r="D192" s="34">
        <v>1</v>
      </c>
      <c r="E192" s="102">
        <v>7</v>
      </c>
    </row>
    <row r="193" spans="1:10" s="4" customFormat="1">
      <c r="A193" s="130"/>
      <c r="B193" s="314" t="s">
        <v>179</v>
      </c>
      <c r="C193" s="34" t="s">
        <v>12</v>
      </c>
      <c r="D193" s="34">
        <v>1</v>
      </c>
      <c r="E193" s="102">
        <f>150+3</f>
        <v>153</v>
      </c>
      <c r="G193" s="10"/>
      <c r="H193" s="3"/>
      <c r="J193" s="1"/>
    </row>
    <row r="194" spans="1:10" s="4" customFormat="1" ht="15.75" customHeight="1">
      <c r="A194" s="130"/>
      <c r="B194" s="158" t="s">
        <v>65</v>
      </c>
      <c r="C194" s="250" t="s">
        <v>66</v>
      </c>
      <c r="D194" s="131"/>
      <c r="E194" s="158">
        <f>E197+E195</f>
        <v>1779</v>
      </c>
      <c r="G194" s="10"/>
      <c r="H194" s="3"/>
      <c r="J194" s="1"/>
    </row>
    <row r="195" spans="1:10" s="4" customFormat="1" ht="15.75" customHeight="1">
      <c r="A195" s="130"/>
      <c r="B195" s="155" t="s">
        <v>129</v>
      </c>
      <c r="C195" s="218"/>
      <c r="D195" s="98"/>
      <c r="E195" s="167">
        <f>E196</f>
        <v>152</v>
      </c>
      <c r="G195" s="10"/>
      <c r="H195" s="3"/>
      <c r="J195" s="1"/>
    </row>
    <row r="196" spans="1:10" s="4" customFormat="1">
      <c r="A196" s="130"/>
      <c r="B196" s="95" t="s">
        <v>180</v>
      </c>
      <c r="C196" s="34" t="s">
        <v>12</v>
      </c>
      <c r="D196" s="34">
        <v>1</v>
      </c>
      <c r="E196" s="163">
        <v>152</v>
      </c>
      <c r="G196" s="10"/>
      <c r="H196" s="3"/>
      <c r="J196" s="1"/>
    </row>
    <row r="197" spans="1:10" s="4" customFormat="1" ht="15.75" customHeight="1">
      <c r="A197" s="130"/>
      <c r="B197" s="98" t="s">
        <v>131</v>
      </c>
      <c r="C197" s="34"/>
      <c r="D197" s="34"/>
      <c r="E197" s="99">
        <f>SUM(E198:E200)</f>
        <v>1627</v>
      </c>
      <c r="G197" s="10"/>
      <c r="H197" s="3"/>
      <c r="J197" s="1"/>
    </row>
    <row r="198" spans="1:10" s="4" customFormat="1" ht="15.75" customHeight="1">
      <c r="A198" s="130"/>
      <c r="B198" s="78" t="s">
        <v>181</v>
      </c>
      <c r="C198" s="34" t="s">
        <v>12</v>
      </c>
      <c r="D198" s="34">
        <v>1</v>
      </c>
      <c r="E198" s="182">
        <v>75</v>
      </c>
      <c r="G198" s="10"/>
      <c r="H198" s="3"/>
      <c r="J198" s="1"/>
    </row>
    <row r="199" spans="1:10" s="4" customFormat="1" ht="15.75" customHeight="1">
      <c r="A199" s="130"/>
      <c r="B199" s="78" t="s">
        <v>182</v>
      </c>
      <c r="C199" s="34" t="s">
        <v>12</v>
      </c>
      <c r="D199" s="34">
        <v>1</v>
      </c>
      <c r="E199" s="102">
        <v>1500</v>
      </c>
      <c r="G199" s="10"/>
      <c r="H199" s="3"/>
      <c r="J199" s="1"/>
    </row>
    <row r="200" spans="1:10" s="4" customFormat="1" ht="15.75" customHeight="1">
      <c r="A200" s="130"/>
      <c r="B200" s="80" t="s">
        <v>183</v>
      </c>
      <c r="C200" s="34" t="s">
        <v>12</v>
      </c>
      <c r="D200" s="34">
        <v>1</v>
      </c>
      <c r="E200" s="102">
        <v>52</v>
      </c>
      <c r="G200" s="10"/>
      <c r="H200" s="3"/>
      <c r="J200" s="1"/>
    </row>
    <row r="201" spans="1:10" s="4" customFormat="1" ht="15.75" customHeight="1">
      <c r="A201" s="130"/>
      <c r="B201" s="158" t="s">
        <v>98</v>
      </c>
      <c r="C201" s="250" t="s">
        <v>99</v>
      </c>
      <c r="D201" s="131"/>
      <c r="E201" s="158">
        <f>E202+E218+E204+E228+E230</f>
        <v>656.69999999999993</v>
      </c>
      <c r="G201" s="100"/>
      <c r="H201" s="3"/>
      <c r="J201" s="1"/>
    </row>
    <row r="202" spans="1:10" s="4" customFormat="1" ht="15.75" customHeight="1">
      <c r="A202" s="130"/>
      <c r="B202" s="223" t="s">
        <v>101</v>
      </c>
      <c r="C202" s="237"/>
      <c r="D202" s="237"/>
      <c r="E202" s="168">
        <f>E203</f>
        <v>29</v>
      </c>
      <c r="G202" s="100"/>
      <c r="H202" s="3"/>
      <c r="J202" s="1"/>
    </row>
    <row r="203" spans="1:10" s="4" customFormat="1" ht="15.75" customHeight="1">
      <c r="A203" s="130"/>
      <c r="B203" s="241" t="s">
        <v>184</v>
      </c>
      <c r="C203" s="34" t="s">
        <v>12</v>
      </c>
      <c r="D203" s="34">
        <v>1</v>
      </c>
      <c r="E203" s="127">
        <v>29</v>
      </c>
      <c r="G203" s="100"/>
      <c r="H203" s="3"/>
      <c r="J203" s="1"/>
    </row>
    <row r="204" spans="1:10" s="4" customFormat="1" ht="15.75" customHeight="1">
      <c r="A204" s="130"/>
      <c r="B204" s="223" t="s">
        <v>136</v>
      </c>
      <c r="C204" s="34"/>
      <c r="D204" s="34"/>
      <c r="E204" s="168">
        <f>SUM(E205:E217)</f>
        <v>292.89999999999998</v>
      </c>
      <c r="G204" s="100"/>
      <c r="H204" s="3"/>
      <c r="J204" s="1"/>
    </row>
    <row r="205" spans="1:10" s="4" customFormat="1" ht="31.5">
      <c r="A205" s="130"/>
      <c r="B205" s="146" t="s">
        <v>185</v>
      </c>
      <c r="C205" s="34" t="s">
        <v>12</v>
      </c>
      <c r="D205" s="34">
        <v>1</v>
      </c>
      <c r="E205" s="127">
        <f>27-1</f>
        <v>26</v>
      </c>
      <c r="F205" s="4" t="s">
        <v>18</v>
      </c>
      <c r="G205" s="100"/>
      <c r="H205" s="3"/>
      <c r="J205" s="1"/>
    </row>
    <row r="206" spans="1:10" s="4" customFormat="1" ht="15.75" customHeight="1">
      <c r="A206" s="130"/>
      <c r="B206" s="159" t="s">
        <v>186</v>
      </c>
      <c r="C206" s="34" t="s">
        <v>12</v>
      </c>
      <c r="D206" s="34">
        <v>1</v>
      </c>
      <c r="E206" s="169">
        <v>6</v>
      </c>
      <c r="G206" s="100"/>
      <c r="H206" s="3"/>
      <c r="J206" s="1"/>
    </row>
    <row r="207" spans="1:10" s="4" customFormat="1" ht="31.5">
      <c r="A207" s="130"/>
      <c r="B207" s="91" t="s">
        <v>187</v>
      </c>
      <c r="C207" s="34" t="s">
        <v>12</v>
      </c>
      <c r="D207" s="34">
        <v>1</v>
      </c>
      <c r="E207" s="169">
        <v>130</v>
      </c>
      <c r="G207" s="100"/>
      <c r="H207" s="3"/>
      <c r="J207" s="1"/>
    </row>
    <row r="208" spans="1:10" s="4" customFormat="1" ht="15.75" customHeight="1">
      <c r="A208" s="130"/>
      <c r="B208" s="146" t="s">
        <v>188</v>
      </c>
      <c r="C208" s="34" t="s">
        <v>12</v>
      </c>
      <c r="D208" s="34">
        <v>1</v>
      </c>
      <c r="E208" s="169">
        <f>39-11</f>
        <v>28</v>
      </c>
      <c r="G208" s="100"/>
      <c r="H208" s="3"/>
      <c r="J208" s="1"/>
    </row>
    <row r="209" spans="1:10" s="4" customFormat="1" ht="15.75" customHeight="1">
      <c r="A209" s="130"/>
      <c r="B209" s="47" t="s">
        <v>189</v>
      </c>
      <c r="C209" s="34" t="s">
        <v>12</v>
      </c>
      <c r="D209" s="34">
        <v>1</v>
      </c>
      <c r="E209" s="169">
        <v>3</v>
      </c>
      <c r="G209" s="100"/>
      <c r="H209" s="3"/>
      <c r="J209" s="1"/>
    </row>
    <row r="210" spans="1:10" s="4" customFormat="1" ht="15.75" customHeight="1">
      <c r="A210" s="130"/>
      <c r="B210" s="47" t="s">
        <v>190</v>
      </c>
      <c r="C210" s="34" t="s">
        <v>12</v>
      </c>
      <c r="D210" s="34">
        <v>1</v>
      </c>
      <c r="E210" s="169">
        <v>13.5</v>
      </c>
      <c r="G210" s="100"/>
      <c r="H210" s="3"/>
      <c r="J210" s="1"/>
    </row>
    <row r="211" spans="1:10" s="4" customFormat="1" ht="15.75" customHeight="1">
      <c r="A211" s="130"/>
      <c r="B211" s="184" t="s">
        <v>191</v>
      </c>
      <c r="C211" s="34" t="s">
        <v>12</v>
      </c>
      <c r="D211" s="34">
        <v>1</v>
      </c>
      <c r="E211" s="169">
        <v>24</v>
      </c>
      <c r="F211" s="4" t="s">
        <v>18</v>
      </c>
      <c r="G211" s="100"/>
      <c r="H211" s="3"/>
      <c r="J211" s="1"/>
    </row>
    <row r="212" spans="1:10" s="4" customFormat="1" ht="15.75" customHeight="1">
      <c r="A212" s="130"/>
      <c r="B212" s="47" t="s">
        <v>192</v>
      </c>
      <c r="C212" s="34" t="s">
        <v>12</v>
      </c>
      <c r="D212" s="34">
        <v>1</v>
      </c>
      <c r="E212" s="169">
        <v>7.2</v>
      </c>
      <c r="G212" s="100"/>
      <c r="H212" s="3"/>
      <c r="J212" s="1"/>
    </row>
    <row r="213" spans="1:10" s="4" customFormat="1" ht="15.75" customHeight="1">
      <c r="A213" s="130"/>
      <c r="B213" s="47" t="s">
        <v>193</v>
      </c>
      <c r="C213" s="34" t="s">
        <v>12</v>
      </c>
      <c r="D213" s="34">
        <v>1</v>
      </c>
      <c r="E213" s="169">
        <v>7.5</v>
      </c>
      <c r="G213" s="100"/>
      <c r="H213" s="3"/>
      <c r="J213" s="1"/>
    </row>
    <row r="214" spans="1:10" s="4" customFormat="1" ht="15.75" customHeight="1">
      <c r="A214" s="130"/>
      <c r="B214" s="47" t="s">
        <v>194</v>
      </c>
      <c r="C214" s="34" t="s">
        <v>12</v>
      </c>
      <c r="D214" s="34">
        <v>1</v>
      </c>
      <c r="E214" s="169">
        <v>12</v>
      </c>
      <c r="G214" s="100"/>
      <c r="H214" s="3"/>
      <c r="J214" s="1"/>
    </row>
    <row r="215" spans="1:10" s="4" customFormat="1" ht="15.75" customHeight="1">
      <c r="A215" s="130"/>
      <c r="B215" s="47" t="s">
        <v>194</v>
      </c>
      <c r="C215" s="34" t="s">
        <v>12</v>
      </c>
      <c r="D215" s="34">
        <v>1</v>
      </c>
      <c r="E215" s="169">
        <v>22</v>
      </c>
      <c r="G215" s="100"/>
      <c r="H215" s="3"/>
      <c r="J215" s="1"/>
    </row>
    <row r="216" spans="1:10" s="4" customFormat="1" ht="15.75" customHeight="1">
      <c r="A216" s="130"/>
      <c r="B216" s="47" t="s">
        <v>195</v>
      </c>
      <c r="C216" s="34" t="s">
        <v>12</v>
      </c>
      <c r="D216" s="34">
        <v>3</v>
      </c>
      <c r="E216" s="169">
        <v>0.7</v>
      </c>
      <c r="G216" s="100"/>
      <c r="H216" s="3"/>
      <c r="J216" s="1"/>
    </row>
    <row r="217" spans="1:10" s="4" customFormat="1" ht="15.75" customHeight="1">
      <c r="A217" s="130"/>
      <c r="B217" s="47" t="s">
        <v>196</v>
      </c>
      <c r="C217" s="34" t="s">
        <v>12</v>
      </c>
      <c r="D217" s="34">
        <v>1</v>
      </c>
      <c r="E217" s="169">
        <v>13</v>
      </c>
      <c r="G217" s="100"/>
      <c r="H217" s="3"/>
      <c r="J217" s="1"/>
    </row>
    <row r="218" spans="1:10" s="4" customFormat="1" ht="29.25">
      <c r="A218" s="130"/>
      <c r="B218" s="70" t="s">
        <v>197</v>
      </c>
      <c r="C218" s="34"/>
      <c r="D218" s="34"/>
      <c r="E218" s="168">
        <f>SUM(E219:E227)</f>
        <v>221.29999999999998</v>
      </c>
      <c r="G218" s="100"/>
      <c r="H218" s="3"/>
      <c r="J218" s="1"/>
    </row>
    <row r="219" spans="1:10" s="4" customFormat="1" ht="15.75" customHeight="1">
      <c r="A219" s="130"/>
      <c r="B219" s="264" t="s">
        <v>198</v>
      </c>
      <c r="C219" s="34" t="s">
        <v>12</v>
      </c>
      <c r="D219" s="34">
        <v>1</v>
      </c>
      <c r="E219" s="127">
        <f>69-10</f>
        <v>59</v>
      </c>
      <c r="G219" s="100"/>
      <c r="H219" s="3"/>
      <c r="J219" s="1"/>
    </row>
    <row r="220" spans="1:10" s="4" customFormat="1" ht="15.75" customHeight="1">
      <c r="A220" s="130"/>
      <c r="B220" s="97" t="s">
        <v>199</v>
      </c>
      <c r="C220" s="34" t="s">
        <v>12</v>
      </c>
      <c r="D220" s="34">
        <v>1</v>
      </c>
      <c r="E220" s="127">
        <v>22</v>
      </c>
      <c r="G220" s="100"/>
      <c r="H220" s="3"/>
      <c r="J220" s="1"/>
    </row>
    <row r="221" spans="1:10" s="4" customFormat="1" ht="15.75" customHeight="1">
      <c r="A221" s="130"/>
      <c r="B221" s="96" t="s">
        <v>200</v>
      </c>
      <c r="C221" s="34" t="s">
        <v>12</v>
      </c>
      <c r="D221" s="34">
        <v>1</v>
      </c>
      <c r="E221" s="127">
        <v>20</v>
      </c>
      <c r="G221" s="100"/>
      <c r="H221" s="3"/>
      <c r="J221" s="1"/>
    </row>
    <row r="222" spans="1:10" s="4" customFormat="1" ht="15.75" customHeight="1">
      <c r="A222" s="130"/>
      <c r="B222" s="96" t="s">
        <v>201</v>
      </c>
      <c r="C222" s="34" t="s">
        <v>12</v>
      </c>
      <c r="D222" s="34">
        <v>1</v>
      </c>
      <c r="E222" s="127">
        <v>90</v>
      </c>
      <c r="G222" s="100"/>
      <c r="H222" s="3"/>
      <c r="J222" s="1"/>
    </row>
    <row r="223" spans="1:10" s="4" customFormat="1" ht="15.75" customHeight="1">
      <c r="A223" s="130"/>
      <c r="B223" s="47" t="s">
        <v>202</v>
      </c>
      <c r="C223" s="34" t="s">
        <v>12</v>
      </c>
      <c r="D223" s="34">
        <v>1</v>
      </c>
      <c r="E223" s="127">
        <v>0.7</v>
      </c>
      <c r="G223" s="100"/>
      <c r="H223" s="3"/>
      <c r="J223" s="1"/>
    </row>
    <row r="224" spans="1:10" s="4" customFormat="1" ht="15.75" customHeight="1">
      <c r="A224" s="130"/>
      <c r="B224" s="47" t="s">
        <v>192</v>
      </c>
      <c r="C224" s="34" t="s">
        <v>12</v>
      </c>
      <c r="D224" s="34">
        <v>1</v>
      </c>
      <c r="E224" s="127">
        <v>5.6</v>
      </c>
      <c r="G224" s="100"/>
      <c r="H224" s="3"/>
      <c r="J224" s="1"/>
    </row>
    <row r="225" spans="1:15" s="4" customFormat="1" ht="15.75" customHeight="1">
      <c r="A225" s="130"/>
      <c r="B225" s="47" t="s">
        <v>203</v>
      </c>
      <c r="C225" s="34" t="s">
        <v>12</v>
      </c>
      <c r="D225" s="34">
        <v>1</v>
      </c>
      <c r="E225" s="127">
        <v>6</v>
      </c>
      <c r="G225" s="100"/>
      <c r="H225" s="3"/>
      <c r="J225" s="1"/>
    </row>
    <row r="226" spans="1:15" s="4" customFormat="1" ht="15.75" customHeight="1">
      <c r="A226" s="130"/>
      <c r="B226" s="47" t="s">
        <v>204</v>
      </c>
      <c r="C226" s="34" t="s">
        <v>12</v>
      </c>
      <c r="D226" s="34">
        <v>1</v>
      </c>
      <c r="E226" s="127">
        <v>10.5</v>
      </c>
      <c r="G226" s="100"/>
      <c r="H226" s="3"/>
      <c r="J226" s="1"/>
    </row>
    <row r="227" spans="1:15" s="4" customFormat="1" ht="15.75" customHeight="1">
      <c r="A227" s="130"/>
      <c r="B227" s="47" t="s">
        <v>205</v>
      </c>
      <c r="C227" s="34" t="s">
        <v>12</v>
      </c>
      <c r="D227" s="34">
        <v>1</v>
      </c>
      <c r="E227" s="127">
        <v>7.5</v>
      </c>
      <c r="G227" s="100"/>
      <c r="H227" s="3"/>
      <c r="J227" s="1"/>
    </row>
    <row r="228" spans="1:15" s="4" customFormat="1" ht="15.75" customHeight="1">
      <c r="A228" s="130"/>
      <c r="B228" s="227" t="s">
        <v>104</v>
      </c>
      <c r="C228" s="66"/>
      <c r="D228" s="324"/>
      <c r="E228" s="325">
        <f>E229</f>
        <v>3.5</v>
      </c>
      <c r="G228" s="100"/>
      <c r="H228" s="3"/>
      <c r="J228" s="1"/>
    </row>
    <row r="229" spans="1:15" s="4" customFormat="1" ht="15.75" customHeight="1">
      <c r="A229" s="130"/>
      <c r="B229" s="47" t="s">
        <v>206</v>
      </c>
      <c r="C229" s="34" t="s">
        <v>12</v>
      </c>
      <c r="D229" s="34">
        <v>1</v>
      </c>
      <c r="E229" s="127">
        <v>3.5</v>
      </c>
      <c r="F229" s="4" t="s">
        <v>18</v>
      </c>
      <c r="G229" s="100"/>
      <c r="H229" s="3"/>
      <c r="J229" s="1"/>
    </row>
    <row r="230" spans="1:15" s="4" customFormat="1" ht="15.75" customHeight="1">
      <c r="A230" s="130"/>
      <c r="B230" s="328" t="s">
        <v>207</v>
      </c>
      <c r="C230" s="34"/>
      <c r="D230" s="34"/>
      <c r="E230" s="322">
        <f>E231</f>
        <v>110</v>
      </c>
      <c r="G230" s="100"/>
      <c r="H230" s="3"/>
      <c r="J230" s="1"/>
    </row>
    <row r="231" spans="1:15" s="4" customFormat="1" ht="15.75" customHeight="1">
      <c r="A231" s="130"/>
      <c r="B231" s="146" t="s">
        <v>208</v>
      </c>
      <c r="C231" s="34" t="s">
        <v>12</v>
      </c>
      <c r="D231" s="34">
        <v>1</v>
      </c>
      <c r="E231" s="102">
        <v>110</v>
      </c>
      <c r="F231" s="4" t="s">
        <v>18</v>
      </c>
      <c r="G231" s="100"/>
      <c r="H231" s="3"/>
      <c r="J231" s="1"/>
    </row>
    <row r="232" spans="1:15" s="4" customFormat="1" ht="15.75" customHeight="1">
      <c r="A232" s="258"/>
      <c r="B232" s="259" t="s">
        <v>209</v>
      </c>
      <c r="C232" s="349"/>
      <c r="D232" s="350"/>
      <c r="E232" s="36">
        <f>E233+E234+E395+E437+E439</f>
        <v>38679.11</v>
      </c>
      <c r="G232" s="10"/>
      <c r="H232" s="126"/>
      <c r="J232" s="11"/>
      <c r="K232" s="8"/>
      <c r="M232" s="8"/>
      <c r="N232" s="8"/>
      <c r="O232" s="8"/>
    </row>
    <row r="233" spans="1:15" s="4" customFormat="1" ht="15.75" customHeight="1">
      <c r="A233" s="260" t="s">
        <v>210</v>
      </c>
      <c r="B233" s="261"/>
      <c r="C233" s="262"/>
      <c r="D233" s="262"/>
      <c r="E233" s="164">
        <v>0</v>
      </c>
      <c r="G233" s="10"/>
      <c r="H233" s="9"/>
    </row>
    <row r="234" spans="1:15" s="4" customFormat="1" ht="15.75" customHeight="1">
      <c r="A234" s="260" t="s">
        <v>13</v>
      </c>
      <c r="B234" s="263"/>
      <c r="C234" s="262"/>
      <c r="D234" s="262"/>
      <c r="E234" s="164">
        <f>E235+E353+E388</f>
        <v>21627.11</v>
      </c>
      <c r="G234" s="10"/>
      <c r="H234" s="9"/>
      <c r="K234" s="8"/>
      <c r="L234" s="8"/>
      <c r="M234" s="8"/>
    </row>
    <row r="235" spans="1:15" s="4" customFormat="1" ht="18" customHeight="1">
      <c r="A235" s="3"/>
      <c r="B235" s="158" t="s">
        <v>211</v>
      </c>
      <c r="C235" s="250" t="s">
        <v>212</v>
      </c>
      <c r="D235" s="131"/>
      <c r="E235" s="158">
        <f>E236+E289+E331+E310+E306+E336+E339+E344+E347</f>
        <v>21054</v>
      </c>
      <c r="G235" s="10"/>
      <c r="H235" s="9"/>
      <c r="I235" s="8"/>
      <c r="K235" s="8"/>
      <c r="L235" s="8"/>
      <c r="M235" s="8"/>
      <c r="O235" s="8"/>
    </row>
    <row r="236" spans="1:15" s="4" customFormat="1" ht="18" customHeight="1">
      <c r="A236" s="3"/>
      <c r="B236" s="141" t="s">
        <v>213</v>
      </c>
      <c r="C236" s="264"/>
      <c r="D236" s="264"/>
      <c r="E236" s="170">
        <f>SUM(E237:E288)</f>
        <v>15125</v>
      </c>
      <c r="G236" s="128"/>
      <c r="H236" s="9"/>
      <c r="I236" s="8"/>
      <c r="K236" s="8"/>
      <c r="L236" s="8"/>
      <c r="M236" s="8"/>
      <c r="O236" s="8"/>
    </row>
    <row r="237" spans="1:15" s="4" customFormat="1" ht="18" customHeight="1">
      <c r="A237" s="3"/>
      <c r="B237" s="147" t="s">
        <v>214</v>
      </c>
      <c r="C237" s="34" t="s">
        <v>12</v>
      </c>
      <c r="D237" s="265">
        <v>15</v>
      </c>
      <c r="E237" s="102">
        <v>21</v>
      </c>
      <c r="G237" s="10"/>
      <c r="H237" s="9"/>
      <c r="I237" s="8"/>
      <c r="K237" s="8"/>
      <c r="L237" s="8"/>
      <c r="M237" s="8"/>
      <c r="O237" s="8"/>
    </row>
    <row r="238" spans="1:15" s="4" customFormat="1" ht="18" customHeight="1">
      <c r="A238" s="3"/>
      <c r="B238" s="147" t="s">
        <v>215</v>
      </c>
      <c r="C238" s="65" t="s">
        <v>12</v>
      </c>
      <c r="D238" s="266">
        <v>1</v>
      </c>
      <c r="E238" s="182">
        <v>6</v>
      </c>
      <c r="G238" s="10"/>
      <c r="H238" s="9"/>
      <c r="I238" s="8"/>
      <c r="K238" s="8"/>
      <c r="L238" s="8"/>
      <c r="M238" s="8"/>
      <c r="O238" s="8"/>
    </row>
    <row r="239" spans="1:15" s="4" customFormat="1" ht="18" customHeight="1">
      <c r="A239" s="3"/>
      <c r="B239" s="47" t="s">
        <v>216</v>
      </c>
      <c r="C239" s="34" t="s">
        <v>12</v>
      </c>
      <c r="D239" s="265">
        <v>1</v>
      </c>
      <c r="E239" s="102">
        <v>12</v>
      </c>
      <c r="F239" s="4" t="s">
        <v>18</v>
      </c>
      <c r="G239" s="10"/>
      <c r="H239" s="9"/>
      <c r="I239" s="8"/>
      <c r="K239" s="8"/>
      <c r="L239" s="8"/>
      <c r="M239" s="8"/>
      <c r="O239" s="8"/>
    </row>
    <row r="240" spans="1:15" s="4" customFormat="1" ht="18" customHeight="1">
      <c r="A240" s="3"/>
      <c r="B240" s="47" t="s">
        <v>217</v>
      </c>
      <c r="C240" s="34" t="s">
        <v>12</v>
      </c>
      <c r="D240" s="265">
        <v>2</v>
      </c>
      <c r="E240" s="102">
        <v>14</v>
      </c>
      <c r="F240" s="4" t="s">
        <v>18</v>
      </c>
      <c r="G240" s="10"/>
      <c r="H240" s="9"/>
      <c r="I240" s="8"/>
      <c r="K240" s="8"/>
      <c r="L240" s="8"/>
      <c r="M240" s="8"/>
      <c r="O240" s="8"/>
    </row>
    <row r="241" spans="1:15" s="4" customFormat="1" ht="18" customHeight="1">
      <c r="A241" s="3"/>
      <c r="B241" s="47" t="s">
        <v>218</v>
      </c>
      <c r="C241" s="34" t="s">
        <v>12</v>
      </c>
      <c r="D241" s="265">
        <v>1</v>
      </c>
      <c r="E241" s="102">
        <v>15</v>
      </c>
      <c r="F241" s="4" t="s">
        <v>18</v>
      </c>
      <c r="G241" s="10"/>
      <c r="H241" s="9"/>
      <c r="I241" s="8"/>
      <c r="K241" s="8"/>
      <c r="L241" s="8"/>
      <c r="M241" s="8"/>
      <c r="O241" s="8"/>
    </row>
    <row r="242" spans="1:15" s="4" customFormat="1" ht="18" customHeight="1">
      <c r="A242" s="3"/>
      <c r="B242" s="147" t="s">
        <v>219</v>
      </c>
      <c r="C242" s="34" t="s">
        <v>12</v>
      </c>
      <c r="D242" s="265">
        <v>1</v>
      </c>
      <c r="E242" s="102">
        <v>180</v>
      </c>
      <c r="G242" s="10"/>
      <c r="H242" s="9"/>
      <c r="I242" s="8"/>
      <c r="K242" s="8"/>
      <c r="L242" s="8"/>
      <c r="M242" s="8"/>
      <c r="O242" s="8"/>
    </row>
    <row r="243" spans="1:15" s="4" customFormat="1" ht="18" customHeight="1">
      <c r="A243" s="3"/>
      <c r="B243" s="147" t="s">
        <v>220</v>
      </c>
      <c r="C243" s="34" t="s">
        <v>12</v>
      </c>
      <c r="D243" s="265">
        <v>1</v>
      </c>
      <c r="E243" s="102">
        <v>15</v>
      </c>
      <c r="G243" s="10"/>
      <c r="H243" s="9"/>
      <c r="I243" s="8"/>
      <c r="K243" s="8"/>
      <c r="L243" s="8"/>
      <c r="M243" s="8"/>
      <c r="O243" s="8"/>
    </row>
    <row r="244" spans="1:15" s="4" customFormat="1" ht="18" customHeight="1">
      <c r="A244" s="3"/>
      <c r="B244" s="147" t="s">
        <v>221</v>
      </c>
      <c r="C244" s="34" t="s">
        <v>12</v>
      </c>
      <c r="D244" s="265">
        <v>1</v>
      </c>
      <c r="E244" s="102">
        <v>4</v>
      </c>
      <c r="G244" s="10"/>
      <c r="H244" s="9"/>
      <c r="I244" s="8"/>
      <c r="K244" s="8"/>
      <c r="L244" s="8"/>
      <c r="M244" s="8"/>
      <c r="O244" s="8"/>
    </row>
    <row r="245" spans="1:15" s="4" customFormat="1" ht="18" customHeight="1">
      <c r="A245" s="3"/>
      <c r="B245" s="47" t="s">
        <v>222</v>
      </c>
      <c r="C245" s="34" t="s">
        <v>12</v>
      </c>
      <c r="D245" s="265">
        <v>2</v>
      </c>
      <c r="E245" s="102">
        <f>32-4</f>
        <v>28</v>
      </c>
      <c r="F245" s="4" t="s">
        <v>18</v>
      </c>
      <c r="G245" s="10"/>
      <c r="H245" s="9"/>
      <c r="I245" s="8"/>
      <c r="K245" s="8"/>
      <c r="L245" s="8"/>
      <c r="M245" s="8"/>
      <c r="O245" s="8"/>
    </row>
    <row r="246" spans="1:15" s="4" customFormat="1" ht="18" customHeight="1">
      <c r="A246" s="3"/>
      <c r="B246" s="147" t="s">
        <v>223</v>
      </c>
      <c r="C246" s="34" t="s">
        <v>12</v>
      </c>
      <c r="D246" s="265">
        <v>1</v>
      </c>
      <c r="E246" s="102">
        <v>18</v>
      </c>
      <c r="G246" s="10"/>
      <c r="H246" s="9"/>
      <c r="I246" s="8"/>
      <c r="K246" s="8"/>
      <c r="L246" s="8"/>
      <c r="M246" s="8"/>
      <c r="O246" s="8"/>
    </row>
    <row r="247" spans="1:15" s="4" customFormat="1" ht="18" customHeight="1">
      <c r="A247" s="3"/>
      <c r="B247" s="47" t="s">
        <v>224</v>
      </c>
      <c r="C247" s="34" t="s">
        <v>12</v>
      </c>
      <c r="D247" s="265">
        <v>1</v>
      </c>
      <c r="E247" s="267">
        <v>3</v>
      </c>
      <c r="G247" s="10"/>
      <c r="H247" s="9"/>
      <c r="I247" s="8"/>
      <c r="K247" s="8"/>
      <c r="L247" s="8"/>
      <c r="M247" s="8"/>
      <c r="O247" s="8"/>
    </row>
    <row r="248" spans="1:15" s="4" customFormat="1" ht="18" customHeight="1">
      <c r="A248" s="3"/>
      <c r="B248" s="47" t="s">
        <v>225</v>
      </c>
      <c r="C248" s="34" t="s">
        <v>12</v>
      </c>
      <c r="D248" s="265">
        <v>1</v>
      </c>
      <c r="E248" s="267">
        <v>30</v>
      </c>
      <c r="G248" s="10"/>
      <c r="H248" s="9"/>
      <c r="I248" s="8"/>
      <c r="K248" s="8"/>
      <c r="L248" s="8"/>
      <c r="M248" s="8"/>
      <c r="O248" s="8"/>
    </row>
    <row r="249" spans="1:15" s="4" customFormat="1" ht="18" customHeight="1">
      <c r="A249" s="3"/>
      <c r="B249" s="47" t="s">
        <v>226</v>
      </c>
      <c r="C249" s="34" t="s">
        <v>12</v>
      </c>
      <c r="D249" s="265">
        <v>1</v>
      </c>
      <c r="E249" s="267">
        <v>28</v>
      </c>
      <c r="G249" s="10"/>
      <c r="H249" s="9"/>
      <c r="I249" s="8"/>
      <c r="K249" s="8"/>
      <c r="L249" s="8"/>
      <c r="M249" s="8"/>
      <c r="O249" s="8"/>
    </row>
    <row r="250" spans="1:15" s="4" customFormat="1" ht="18" customHeight="1">
      <c r="A250" s="3"/>
      <c r="B250" s="47" t="s">
        <v>227</v>
      </c>
      <c r="C250" s="34" t="s">
        <v>12</v>
      </c>
      <c r="D250" s="265">
        <v>1</v>
      </c>
      <c r="E250" s="267">
        <v>36</v>
      </c>
      <c r="G250" s="10"/>
      <c r="H250" s="9"/>
      <c r="I250" s="8"/>
      <c r="K250" s="8"/>
      <c r="L250" s="8"/>
      <c r="M250" s="8"/>
      <c r="O250" s="8"/>
    </row>
    <row r="251" spans="1:15" s="4" customFormat="1" ht="18" customHeight="1">
      <c r="A251" s="3"/>
      <c r="B251" s="47" t="s">
        <v>228</v>
      </c>
      <c r="C251" s="34" t="s">
        <v>12</v>
      </c>
      <c r="D251" s="265">
        <v>1</v>
      </c>
      <c r="E251" s="267">
        <v>19</v>
      </c>
      <c r="G251" s="10"/>
      <c r="H251" s="9"/>
      <c r="I251" s="8"/>
      <c r="K251" s="8"/>
      <c r="L251" s="8"/>
      <c r="M251" s="8"/>
      <c r="O251" s="8"/>
    </row>
    <row r="252" spans="1:15" s="4" customFormat="1" ht="18" customHeight="1">
      <c r="A252" s="3"/>
      <c r="B252" s="47" t="s">
        <v>229</v>
      </c>
      <c r="C252" s="34" t="s">
        <v>12</v>
      </c>
      <c r="D252" s="265">
        <v>1</v>
      </c>
      <c r="E252" s="267">
        <v>3</v>
      </c>
      <c r="G252" s="10"/>
      <c r="H252" s="9"/>
      <c r="I252" s="8"/>
      <c r="K252" s="8"/>
      <c r="L252" s="8"/>
      <c r="M252" s="8"/>
      <c r="O252" s="8"/>
    </row>
    <row r="253" spans="1:15" s="4" customFormat="1" ht="18" customHeight="1">
      <c r="A253" s="3"/>
      <c r="B253" s="47" t="s">
        <v>230</v>
      </c>
      <c r="C253" s="34" t="s">
        <v>12</v>
      </c>
      <c r="D253" s="265">
        <v>1</v>
      </c>
      <c r="E253" s="267">
        <f>5500+92</f>
        <v>5592</v>
      </c>
      <c r="F253" s="4" t="s">
        <v>18</v>
      </c>
      <c r="G253" s="10"/>
      <c r="H253" s="9"/>
      <c r="I253" s="8"/>
      <c r="K253" s="8"/>
      <c r="L253" s="8"/>
      <c r="M253" s="8"/>
      <c r="O253" s="8"/>
    </row>
    <row r="254" spans="1:15" s="4" customFormat="1" ht="18" customHeight="1">
      <c r="A254" s="3"/>
      <c r="B254" s="47" t="s">
        <v>231</v>
      </c>
      <c r="C254" s="34" t="s">
        <v>12</v>
      </c>
      <c r="D254" s="265">
        <v>1</v>
      </c>
      <c r="E254" s="267">
        <v>12</v>
      </c>
      <c r="F254" s="4" t="s">
        <v>18</v>
      </c>
      <c r="G254" s="10"/>
      <c r="H254" s="9"/>
      <c r="I254" s="8"/>
      <c r="K254" s="8"/>
      <c r="L254" s="8"/>
      <c r="M254" s="8"/>
      <c r="O254" s="8"/>
    </row>
    <row r="255" spans="1:15" s="4" customFormat="1" ht="18" customHeight="1">
      <c r="A255" s="3"/>
      <c r="B255" s="47" t="s">
        <v>232</v>
      </c>
      <c r="C255" s="34" t="s">
        <v>12</v>
      </c>
      <c r="D255" s="265">
        <v>1</v>
      </c>
      <c r="E255" s="267">
        <v>6</v>
      </c>
      <c r="F255" s="4" t="s">
        <v>18</v>
      </c>
      <c r="G255" s="10"/>
      <c r="H255" s="9"/>
      <c r="I255" s="8"/>
      <c r="K255" s="8"/>
      <c r="L255" s="8"/>
      <c r="M255" s="8"/>
      <c r="O255" s="8"/>
    </row>
    <row r="256" spans="1:15" s="4" customFormat="1" ht="18" customHeight="1">
      <c r="A256" s="3"/>
      <c r="B256" s="47" t="s">
        <v>233</v>
      </c>
      <c r="C256" s="34" t="s">
        <v>12</v>
      </c>
      <c r="D256" s="265">
        <v>1</v>
      </c>
      <c r="E256" s="267">
        <v>5</v>
      </c>
      <c r="F256" s="4" t="s">
        <v>18</v>
      </c>
      <c r="G256" s="10"/>
      <c r="H256" s="9"/>
      <c r="I256" s="8"/>
      <c r="K256" s="8"/>
      <c r="L256" s="8"/>
      <c r="M256" s="8"/>
      <c r="O256" s="8"/>
    </row>
    <row r="257" spans="1:15" s="4" customFormat="1" ht="18" customHeight="1">
      <c r="A257" s="3"/>
      <c r="B257" s="147" t="s">
        <v>234</v>
      </c>
      <c r="C257" s="34" t="s">
        <v>12</v>
      </c>
      <c r="D257" s="265">
        <v>1</v>
      </c>
      <c r="E257" s="267">
        <v>20</v>
      </c>
      <c r="F257" s="4" t="s">
        <v>18</v>
      </c>
      <c r="G257" s="10"/>
      <c r="H257" s="9"/>
      <c r="I257" s="8"/>
      <c r="K257" s="8"/>
      <c r="L257" s="8"/>
      <c r="M257" s="8"/>
      <c r="O257" s="8"/>
    </row>
    <row r="258" spans="1:15" s="4" customFormat="1" ht="18" customHeight="1">
      <c r="A258" s="3"/>
      <c r="B258" s="47" t="s">
        <v>235</v>
      </c>
      <c r="C258" s="34" t="s">
        <v>12</v>
      </c>
      <c r="D258" s="265">
        <v>1</v>
      </c>
      <c r="E258" s="267">
        <v>716</v>
      </c>
      <c r="G258" s="10"/>
      <c r="H258" s="9"/>
      <c r="I258" s="8"/>
      <c r="K258" s="8"/>
      <c r="L258" s="8"/>
      <c r="M258" s="8"/>
      <c r="O258" s="8"/>
    </row>
    <row r="259" spans="1:15" s="4" customFormat="1" ht="18" customHeight="1">
      <c r="A259" s="3"/>
      <c r="B259" s="47" t="s">
        <v>236</v>
      </c>
      <c r="C259" s="34" t="s">
        <v>12</v>
      </c>
      <c r="D259" s="265">
        <v>5</v>
      </c>
      <c r="E259" s="267">
        <v>1750</v>
      </c>
      <c r="G259" s="10"/>
      <c r="H259" s="9"/>
      <c r="I259" s="8"/>
      <c r="K259" s="8"/>
      <c r="L259" s="8"/>
      <c r="M259" s="8"/>
      <c r="O259" s="8"/>
    </row>
    <row r="260" spans="1:15" s="4" customFormat="1" ht="18" customHeight="1">
      <c r="A260" s="3"/>
      <c r="B260" s="47" t="s">
        <v>237</v>
      </c>
      <c r="C260" s="34" t="s">
        <v>12</v>
      </c>
      <c r="D260" s="265">
        <v>1</v>
      </c>
      <c r="E260" s="267">
        <v>113</v>
      </c>
      <c r="G260" s="10"/>
      <c r="H260" s="9"/>
      <c r="I260" s="8"/>
      <c r="K260" s="8"/>
      <c r="L260" s="8"/>
      <c r="M260" s="8"/>
      <c r="O260" s="8"/>
    </row>
    <row r="261" spans="1:15" s="4" customFormat="1" ht="18" customHeight="1">
      <c r="A261" s="3"/>
      <c r="B261" s="47" t="s">
        <v>238</v>
      </c>
      <c r="C261" s="34" t="s">
        <v>12</v>
      </c>
      <c r="D261" s="265">
        <v>1</v>
      </c>
      <c r="E261" s="267">
        <v>298</v>
      </c>
      <c r="G261" s="10"/>
      <c r="H261" s="9"/>
      <c r="I261" s="8"/>
      <c r="K261" s="8"/>
      <c r="L261" s="8"/>
      <c r="M261" s="8"/>
      <c r="O261" s="8"/>
    </row>
    <row r="262" spans="1:15" s="4" customFormat="1" ht="18" customHeight="1">
      <c r="A262" s="3"/>
      <c r="B262" s="47" t="s">
        <v>239</v>
      </c>
      <c r="C262" s="34" t="s">
        <v>12</v>
      </c>
      <c r="D262" s="265">
        <v>9</v>
      </c>
      <c r="E262" s="267">
        <v>666</v>
      </c>
      <c r="G262" s="10"/>
      <c r="H262" s="9"/>
      <c r="I262" s="8"/>
      <c r="K262" s="8"/>
      <c r="L262" s="8"/>
      <c r="M262" s="8"/>
      <c r="O262" s="8"/>
    </row>
    <row r="263" spans="1:15" s="4" customFormat="1" ht="18" customHeight="1">
      <c r="A263" s="3"/>
      <c r="B263" s="47" t="s">
        <v>240</v>
      </c>
      <c r="C263" s="34" t="s">
        <v>12</v>
      </c>
      <c r="D263" s="265">
        <v>10</v>
      </c>
      <c r="E263" s="267">
        <v>1400</v>
      </c>
      <c r="G263" s="10"/>
      <c r="H263" s="9"/>
      <c r="I263" s="8"/>
      <c r="K263" s="8"/>
      <c r="L263" s="8"/>
      <c r="M263" s="8"/>
      <c r="O263" s="8"/>
    </row>
    <row r="264" spans="1:15" s="4" customFormat="1" ht="18" customHeight="1">
      <c r="A264" s="3"/>
      <c r="B264" s="47" t="s">
        <v>241</v>
      </c>
      <c r="C264" s="34" t="s">
        <v>12</v>
      </c>
      <c r="D264" s="265">
        <v>1</v>
      </c>
      <c r="E264" s="267">
        <v>452</v>
      </c>
      <c r="G264" s="10"/>
      <c r="H264" s="9"/>
      <c r="I264" s="8"/>
      <c r="K264" s="8"/>
      <c r="L264" s="8"/>
      <c r="M264" s="8"/>
      <c r="O264" s="8"/>
    </row>
    <row r="265" spans="1:15" s="4" customFormat="1" ht="18" customHeight="1">
      <c r="A265" s="3"/>
      <c r="B265" s="47" t="s">
        <v>242</v>
      </c>
      <c r="C265" s="34" t="s">
        <v>12</v>
      </c>
      <c r="D265" s="265">
        <v>1</v>
      </c>
      <c r="E265" s="267">
        <v>119</v>
      </c>
      <c r="G265" s="10"/>
      <c r="H265" s="9"/>
      <c r="I265" s="8"/>
      <c r="K265" s="8"/>
      <c r="L265" s="8"/>
      <c r="M265" s="8"/>
      <c r="O265" s="8"/>
    </row>
    <row r="266" spans="1:15" s="4" customFormat="1" ht="18" customHeight="1">
      <c r="A266" s="3"/>
      <c r="B266" s="47" t="s">
        <v>243</v>
      </c>
      <c r="C266" s="34" t="s">
        <v>12</v>
      </c>
      <c r="D266" s="265">
        <v>10</v>
      </c>
      <c r="E266" s="267">
        <v>370</v>
      </c>
      <c r="G266" s="10"/>
      <c r="H266" s="9"/>
      <c r="I266" s="8"/>
      <c r="K266" s="8"/>
      <c r="L266" s="8"/>
      <c r="M266" s="8"/>
      <c r="O266" s="8"/>
    </row>
    <row r="267" spans="1:15" s="4" customFormat="1" ht="18" customHeight="1">
      <c r="A267" s="3"/>
      <c r="B267" s="47" t="s">
        <v>244</v>
      </c>
      <c r="C267" s="34" t="s">
        <v>12</v>
      </c>
      <c r="D267" s="265">
        <v>1</v>
      </c>
      <c r="E267" s="267">
        <v>33</v>
      </c>
      <c r="G267" s="10"/>
      <c r="H267" s="9"/>
      <c r="I267" s="8"/>
      <c r="K267" s="8"/>
      <c r="L267" s="8"/>
      <c r="M267" s="8"/>
      <c r="O267" s="8"/>
    </row>
    <row r="268" spans="1:15" s="4" customFormat="1" ht="18" customHeight="1">
      <c r="A268" s="3"/>
      <c r="B268" s="147" t="s">
        <v>245</v>
      </c>
      <c r="C268" s="34" t="s">
        <v>12</v>
      </c>
      <c r="D268" s="265">
        <v>1</v>
      </c>
      <c r="E268" s="102">
        <v>79</v>
      </c>
      <c r="G268" s="10"/>
      <c r="H268" s="9"/>
      <c r="I268" s="8"/>
      <c r="K268" s="8"/>
      <c r="L268" s="8"/>
      <c r="M268" s="8"/>
      <c r="O268" s="8"/>
    </row>
    <row r="269" spans="1:15" s="4" customFormat="1" ht="18" customHeight="1">
      <c r="A269" s="3"/>
      <c r="B269" s="147" t="s">
        <v>246</v>
      </c>
      <c r="C269" s="34" t="s">
        <v>12</v>
      </c>
      <c r="D269" s="265">
        <v>1</v>
      </c>
      <c r="E269" s="102">
        <v>37</v>
      </c>
      <c r="G269" s="10"/>
      <c r="H269" s="9"/>
      <c r="I269" s="8"/>
      <c r="K269" s="8"/>
      <c r="L269" s="8"/>
      <c r="M269" s="8"/>
      <c r="O269" s="8"/>
    </row>
    <row r="270" spans="1:15" s="4" customFormat="1" ht="18" customHeight="1">
      <c r="A270" s="3"/>
      <c r="B270" s="147" t="s">
        <v>247</v>
      </c>
      <c r="C270" s="34" t="s">
        <v>12</v>
      </c>
      <c r="D270" s="265">
        <v>10</v>
      </c>
      <c r="E270" s="102">
        <v>50</v>
      </c>
      <c r="G270" s="10"/>
      <c r="H270" s="9"/>
      <c r="I270" s="8"/>
      <c r="K270" s="8"/>
      <c r="L270" s="8"/>
      <c r="M270" s="8"/>
      <c r="O270" s="8"/>
    </row>
    <row r="271" spans="1:15" s="4" customFormat="1" ht="18" customHeight="1">
      <c r="A271" s="3"/>
      <c r="B271" s="47" t="s">
        <v>248</v>
      </c>
      <c r="C271" s="34" t="s">
        <v>12</v>
      </c>
      <c r="D271" s="265">
        <v>2</v>
      </c>
      <c r="E271" s="102">
        <f>900-78</f>
        <v>822</v>
      </c>
      <c r="F271" s="4" t="s">
        <v>18</v>
      </c>
      <c r="G271" s="10"/>
      <c r="H271" s="9"/>
      <c r="I271" s="8"/>
      <c r="K271" s="8"/>
      <c r="L271" s="8"/>
      <c r="M271" s="8"/>
      <c r="O271" s="8"/>
    </row>
    <row r="272" spans="1:15" s="4" customFormat="1" ht="18" customHeight="1">
      <c r="A272" s="3"/>
      <c r="B272" s="47" t="s">
        <v>249</v>
      </c>
      <c r="C272" s="34" t="s">
        <v>12</v>
      </c>
      <c r="D272" s="265">
        <v>1</v>
      </c>
      <c r="E272" s="102">
        <f>170+3</f>
        <v>173</v>
      </c>
      <c r="F272" s="4" t="s">
        <v>18</v>
      </c>
      <c r="G272" s="10"/>
      <c r="H272" s="9"/>
      <c r="I272" s="8"/>
      <c r="K272" s="8"/>
      <c r="L272" s="8"/>
      <c r="M272" s="8"/>
      <c r="O272" s="8"/>
    </row>
    <row r="273" spans="1:15" s="4" customFormat="1" ht="18" customHeight="1">
      <c r="A273" s="3"/>
      <c r="B273" s="147" t="s">
        <v>250</v>
      </c>
      <c r="C273" s="34" t="s">
        <v>12</v>
      </c>
      <c r="D273" s="265">
        <v>1</v>
      </c>
      <c r="E273" s="102">
        <v>72</v>
      </c>
      <c r="G273" s="10"/>
      <c r="H273" s="9"/>
      <c r="I273" s="8"/>
      <c r="K273" s="8"/>
      <c r="L273" s="8"/>
      <c r="M273" s="8"/>
      <c r="O273" s="8"/>
    </row>
    <row r="274" spans="1:15" s="4" customFormat="1" ht="18" customHeight="1">
      <c r="A274" s="3"/>
      <c r="B274" s="147" t="s">
        <v>251</v>
      </c>
      <c r="C274" s="34" t="s">
        <v>12</v>
      </c>
      <c r="D274" s="265">
        <v>1</v>
      </c>
      <c r="E274" s="102">
        <v>30</v>
      </c>
      <c r="G274" s="10"/>
      <c r="H274" s="9"/>
      <c r="I274" s="8"/>
      <c r="K274" s="8"/>
      <c r="L274" s="8"/>
      <c r="M274" s="8"/>
      <c r="O274" s="8"/>
    </row>
    <row r="275" spans="1:15" s="4" customFormat="1" ht="18" customHeight="1">
      <c r="A275" s="3"/>
      <c r="B275" s="47" t="s">
        <v>252</v>
      </c>
      <c r="C275" s="34" t="s">
        <v>12</v>
      </c>
      <c r="D275" s="265">
        <v>1</v>
      </c>
      <c r="E275" s="102">
        <f>68+1</f>
        <v>69</v>
      </c>
      <c r="F275" s="4" t="s">
        <v>18</v>
      </c>
      <c r="G275" s="10"/>
      <c r="H275" s="9"/>
      <c r="I275" s="8"/>
      <c r="K275" s="8"/>
      <c r="L275" s="8"/>
      <c r="M275" s="8"/>
      <c r="O275" s="8"/>
    </row>
    <row r="276" spans="1:15" s="4" customFormat="1" ht="18" customHeight="1">
      <c r="A276" s="3"/>
      <c r="B276" s="47" t="s">
        <v>253</v>
      </c>
      <c r="C276" s="34" t="s">
        <v>12</v>
      </c>
      <c r="D276" s="265">
        <v>1</v>
      </c>
      <c r="E276" s="102">
        <f>350-45</f>
        <v>305</v>
      </c>
      <c r="F276" s="4" t="s">
        <v>18</v>
      </c>
      <c r="G276" s="10"/>
      <c r="H276" s="9"/>
      <c r="I276" s="8"/>
      <c r="K276" s="8"/>
      <c r="L276" s="8"/>
      <c r="M276" s="8"/>
      <c r="O276" s="8"/>
    </row>
    <row r="277" spans="1:15" s="4" customFormat="1">
      <c r="A277" s="3"/>
      <c r="B277" s="47" t="s">
        <v>254</v>
      </c>
      <c r="C277" s="34" t="s">
        <v>12</v>
      </c>
      <c r="D277" s="265">
        <v>1</v>
      </c>
      <c r="E277" s="102">
        <f>9-4</f>
        <v>5</v>
      </c>
      <c r="F277" s="4" t="s">
        <v>18</v>
      </c>
      <c r="G277" s="10"/>
      <c r="H277" s="9"/>
      <c r="I277" s="8"/>
      <c r="K277" s="8"/>
      <c r="L277" s="8"/>
      <c r="M277" s="8"/>
      <c r="O277" s="8"/>
    </row>
    <row r="278" spans="1:15" s="4" customFormat="1">
      <c r="A278" s="3"/>
      <c r="B278" s="47" t="s">
        <v>255</v>
      </c>
      <c r="C278" s="34" t="s">
        <v>12</v>
      </c>
      <c r="D278" s="265">
        <v>1</v>
      </c>
      <c r="E278" s="102">
        <f>12-2</f>
        <v>10</v>
      </c>
      <c r="F278" s="4" t="s">
        <v>18</v>
      </c>
      <c r="G278" s="10"/>
      <c r="H278" s="9"/>
      <c r="I278" s="8"/>
      <c r="K278" s="8"/>
      <c r="L278" s="8"/>
      <c r="M278" s="8"/>
      <c r="O278" s="8"/>
    </row>
    <row r="279" spans="1:15" s="4" customFormat="1">
      <c r="A279" s="3"/>
      <c r="B279" s="147" t="s">
        <v>256</v>
      </c>
      <c r="C279" s="34" t="s">
        <v>12</v>
      </c>
      <c r="D279" s="265">
        <v>1</v>
      </c>
      <c r="E279" s="102">
        <v>8</v>
      </c>
      <c r="G279" s="10"/>
      <c r="H279" s="9"/>
      <c r="I279" s="8"/>
      <c r="K279" s="8"/>
      <c r="L279" s="8"/>
      <c r="M279" s="8"/>
      <c r="O279" s="8"/>
    </row>
    <row r="280" spans="1:15" s="4" customFormat="1" ht="18" customHeight="1">
      <c r="A280" s="3"/>
      <c r="B280" s="147" t="s">
        <v>257</v>
      </c>
      <c r="C280" s="34" t="s">
        <v>12</v>
      </c>
      <c r="D280" s="265">
        <v>1</v>
      </c>
      <c r="E280" s="102">
        <v>8</v>
      </c>
      <c r="G280" s="10"/>
      <c r="H280" s="9"/>
      <c r="I280" s="8"/>
      <c r="K280" s="8"/>
      <c r="L280" s="8"/>
      <c r="M280" s="8"/>
      <c r="O280" s="8"/>
    </row>
    <row r="281" spans="1:15" s="4" customFormat="1" ht="18" customHeight="1">
      <c r="A281" s="3"/>
      <c r="B281" s="47" t="s">
        <v>258</v>
      </c>
      <c r="C281" s="34" t="s">
        <v>12</v>
      </c>
      <c r="D281" s="265">
        <v>1</v>
      </c>
      <c r="E281" s="102">
        <f>7-2</f>
        <v>5</v>
      </c>
      <c r="G281" s="10"/>
      <c r="H281" s="9"/>
      <c r="I281" s="8"/>
      <c r="K281" s="8"/>
      <c r="L281" s="8"/>
      <c r="M281" s="8"/>
      <c r="O281" s="8"/>
    </row>
    <row r="282" spans="1:15" s="4" customFormat="1" ht="18" customHeight="1">
      <c r="A282" s="3"/>
      <c r="B282" s="147" t="s">
        <v>259</v>
      </c>
      <c r="C282" s="34" t="s">
        <v>12</v>
      </c>
      <c r="D282" s="265">
        <v>1</v>
      </c>
      <c r="E282" s="102">
        <v>10</v>
      </c>
      <c r="G282" s="10"/>
      <c r="H282" s="9"/>
      <c r="I282" s="8"/>
      <c r="K282" s="8"/>
      <c r="L282" s="8"/>
      <c r="M282" s="8"/>
      <c r="O282" s="8"/>
    </row>
    <row r="283" spans="1:15" s="4" customFormat="1" ht="18" customHeight="1">
      <c r="A283" s="3"/>
      <c r="B283" s="47" t="s">
        <v>260</v>
      </c>
      <c r="C283" s="34" t="s">
        <v>12</v>
      </c>
      <c r="D283" s="265">
        <v>1</v>
      </c>
      <c r="E283" s="102">
        <f>25-2</f>
        <v>23</v>
      </c>
      <c r="F283" s="4" t="s">
        <v>18</v>
      </c>
      <c r="G283" s="10"/>
      <c r="H283" s="9"/>
      <c r="I283" s="8"/>
      <c r="K283" s="8"/>
      <c r="L283" s="8"/>
      <c r="M283" s="8"/>
      <c r="O283" s="8"/>
    </row>
    <row r="284" spans="1:15" s="4" customFormat="1" ht="18" customHeight="1">
      <c r="A284" s="3"/>
      <c r="B284" s="47" t="s">
        <v>261</v>
      </c>
      <c r="C284" s="34" t="s">
        <v>12</v>
      </c>
      <c r="D284" s="265">
        <v>1</v>
      </c>
      <c r="E284" s="102">
        <f>50-19</f>
        <v>31</v>
      </c>
      <c r="F284" s="4" t="s">
        <v>18</v>
      </c>
      <c r="G284" s="10"/>
      <c r="H284" s="9"/>
      <c r="I284" s="8"/>
      <c r="K284" s="8"/>
      <c r="L284" s="8"/>
      <c r="M284" s="8"/>
      <c r="O284" s="8"/>
    </row>
    <row r="285" spans="1:15" s="4" customFormat="1" ht="18" customHeight="1">
      <c r="A285" s="3"/>
      <c r="B285" s="147" t="s">
        <v>262</v>
      </c>
      <c r="C285" s="34" t="s">
        <v>12</v>
      </c>
      <c r="D285" s="265">
        <v>1</v>
      </c>
      <c r="E285" s="102">
        <v>40</v>
      </c>
      <c r="G285" s="10"/>
      <c r="H285" s="9"/>
      <c r="I285" s="8"/>
      <c r="K285" s="8"/>
      <c r="L285" s="8"/>
      <c r="M285" s="8"/>
      <c r="O285" s="8"/>
    </row>
    <row r="286" spans="1:15" s="4" customFormat="1" ht="18" customHeight="1">
      <c r="A286" s="3"/>
      <c r="B286" s="147" t="s">
        <v>263</v>
      </c>
      <c r="C286" s="34" t="s">
        <v>12</v>
      </c>
      <c r="D286" s="265">
        <v>1</v>
      </c>
      <c r="E286" s="102">
        <v>900</v>
      </c>
      <c r="G286" s="10"/>
      <c r="H286" s="9"/>
      <c r="I286" s="8"/>
      <c r="K286" s="8"/>
      <c r="L286" s="8"/>
      <c r="M286" s="8"/>
      <c r="O286" s="8"/>
    </row>
    <row r="287" spans="1:15" s="4" customFormat="1" ht="18" customHeight="1">
      <c r="A287" s="3"/>
      <c r="B287" s="147" t="s">
        <v>264</v>
      </c>
      <c r="C287" s="34" t="s">
        <v>12</v>
      </c>
      <c r="D287" s="265">
        <v>1</v>
      </c>
      <c r="E287" s="102">
        <v>400</v>
      </c>
      <c r="G287" s="10"/>
      <c r="H287" s="9"/>
      <c r="I287" s="8"/>
      <c r="K287" s="8"/>
      <c r="L287" s="8"/>
      <c r="M287" s="8"/>
      <c r="O287" s="8"/>
    </row>
    <row r="288" spans="1:15" s="310" customFormat="1" ht="18" customHeight="1">
      <c r="A288" s="329"/>
      <c r="B288" s="147" t="s">
        <v>265</v>
      </c>
      <c r="C288" s="65" t="s">
        <v>12</v>
      </c>
      <c r="D288" s="266">
        <v>2</v>
      </c>
      <c r="E288" s="182">
        <f>70-6</f>
        <v>64</v>
      </c>
      <c r="F288" s="310" t="s">
        <v>18</v>
      </c>
      <c r="G288" s="330"/>
      <c r="H288" s="331"/>
      <c r="I288" s="332"/>
      <c r="K288" s="332"/>
      <c r="L288" s="332"/>
      <c r="M288" s="332"/>
      <c r="O288" s="332"/>
    </row>
    <row r="289" spans="1:15" s="4" customFormat="1" ht="15.75" customHeight="1">
      <c r="A289" s="2"/>
      <c r="B289" s="268" t="s">
        <v>266</v>
      </c>
      <c r="C289" s="34"/>
      <c r="D289" s="34"/>
      <c r="E289" s="99">
        <f>SUM(E290:E305)</f>
        <v>3776</v>
      </c>
      <c r="G289" s="128"/>
      <c r="H289" s="3"/>
      <c r="M289" s="6"/>
      <c r="N289" s="82"/>
      <c r="O289" s="8"/>
    </row>
    <row r="290" spans="1:15" s="4" customFormat="1" ht="15" customHeight="1">
      <c r="A290" s="2"/>
      <c r="B290" s="269" t="s">
        <v>267</v>
      </c>
      <c r="C290" s="34" t="s">
        <v>12</v>
      </c>
      <c r="D290" s="34">
        <v>1</v>
      </c>
      <c r="E290" s="102">
        <v>65</v>
      </c>
      <c r="G290" s="10"/>
      <c r="H290" s="10"/>
      <c r="I290" s="10"/>
      <c r="J290" s="10"/>
      <c r="M290" s="6"/>
      <c r="N290" s="82"/>
    </row>
    <row r="291" spans="1:15" s="4" customFormat="1" ht="15" customHeight="1">
      <c r="A291" s="2"/>
      <c r="B291" s="269" t="s">
        <v>268</v>
      </c>
      <c r="C291" s="34" t="s">
        <v>12</v>
      </c>
      <c r="D291" s="34">
        <v>2</v>
      </c>
      <c r="E291" s="102">
        <v>84</v>
      </c>
      <c r="G291" s="10"/>
      <c r="H291" s="10"/>
      <c r="I291" s="10"/>
      <c r="J291" s="10"/>
      <c r="M291" s="6"/>
      <c r="N291" s="82"/>
    </row>
    <row r="292" spans="1:15" s="4" customFormat="1" ht="15" customHeight="1">
      <c r="A292" s="2"/>
      <c r="B292" s="269" t="s">
        <v>269</v>
      </c>
      <c r="C292" s="34" t="s">
        <v>12</v>
      </c>
      <c r="D292" s="34">
        <v>1</v>
      </c>
      <c r="E292" s="102">
        <v>2500</v>
      </c>
      <c r="G292" s="10"/>
      <c r="H292" s="10"/>
      <c r="I292" s="10"/>
      <c r="J292" s="10"/>
      <c r="M292" s="6"/>
      <c r="N292" s="82"/>
    </row>
    <row r="293" spans="1:15" s="4" customFormat="1" ht="15" customHeight="1">
      <c r="A293" s="2"/>
      <c r="B293" s="269" t="s">
        <v>270</v>
      </c>
      <c r="C293" s="34" t="s">
        <v>12</v>
      </c>
      <c r="D293" s="34">
        <v>1</v>
      </c>
      <c r="E293" s="102">
        <v>71</v>
      </c>
      <c r="G293" s="10"/>
      <c r="H293" s="10"/>
      <c r="I293" s="10"/>
      <c r="J293" s="10"/>
      <c r="M293" s="6"/>
      <c r="N293" s="82"/>
    </row>
    <row r="294" spans="1:15" s="4" customFormat="1" ht="15" customHeight="1">
      <c r="A294" s="2"/>
      <c r="B294" s="269" t="s">
        <v>271</v>
      </c>
      <c r="C294" s="34" t="s">
        <v>12</v>
      </c>
      <c r="D294" s="34">
        <v>1</v>
      </c>
      <c r="E294" s="102">
        <v>55</v>
      </c>
      <c r="G294" s="10"/>
      <c r="H294" s="10"/>
      <c r="I294" s="10"/>
      <c r="J294" s="10"/>
      <c r="M294" s="6"/>
      <c r="N294" s="82"/>
    </row>
    <row r="295" spans="1:15" s="4" customFormat="1" ht="15" customHeight="1">
      <c r="A295" s="2"/>
      <c r="B295" s="270" t="s">
        <v>272</v>
      </c>
      <c r="C295" s="34" t="s">
        <v>12</v>
      </c>
      <c r="D295" s="34">
        <v>1</v>
      </c>
      <c r="E295" s="102">
        <v>5</v>
      </c>
      <c r="G295" s="10"/>
      <c r="H295" s="10"/>
      <c r="I295" s="10"/>
      <c r="J295" s="10"/>
      <c r="M295" s="6"/>
      <c r="N295" s="82"/>
    </row>
    <row r="296" spans="1:15" s="4" customFormat="1" ht="15" customHeight="1">
      <c r="A296" s="2"/>
      <c r="B296" s="270" t="s">
        <v>273</v>
      </c>
      <c r="C296" s="34" t="s">
        <v>12</v>
      </c>
      <c r="D296" s="34">
        <v>3</v>
      </c>
      <c r="E296" s="102">
        <v>24</v>
      </c>
      <c r="G296" s="10"/>
      <c r="H296" s="10"/>
      <c r="I296" s="10"/>
      <c r="J296" s="10"/>
      <c r="M296" s="6"/>
      <c r="N296" s="82"/>
    </row>
    <row r="297" spans="1:15" s="4" customFormat="1" ht="15" customHeight="1">
      <c r="A297" s="2"/>
      <c r="B297" s="276" t="s">
        <v>274</v>
      </c>
      <c r="C297" s="34" t="s">
        <v>12</v>
      </c>
      <c r="D297" s="34">
        <v>1</v>
      </c>
      <c r="E297" s="102">
        <v>94</v>
      </c>
      <c r="G297" s="10"/>
      <c r="H297" s="10"/>
      <c r="I297" s="10"/>
      <c r="J297" s="10"/>
      <c r="M297" s="6"/>
      <c r="N297" s="82"/>
    </row>
    <row r="298" spans="1:15" s="4" customFormat="1" ht="15" customHeight="1">
      <c r="A298" s="2"/>
      <c r="B298" s="276" t="s">
        <v>275</v>
      </c>
      <c r="C298" s="34" t="s">
        <v>12</v>
      </c>
      <c r="D298" s="34">
        <v>1</v>
      </c>
      <c r="E298" s="102">
        <v>4.5</v>
      </c>
      <c r="G298" s="10"/>
      <c r="H298" s="10"/>
      <c r="I298" s="10"/>
      <c r="J298" s="10"/>
      <c r="M298" s="6"/>
      <c r="N298" s="82"/>
    </row>
    <row r="299" spans="1:15" s="4" customFormat="1" ht="15" customHeight="1">
      <c r="A299" s="2"/>
      <c r="B299" s="276" t="s">
        <v>276</v>
      </c>
      <c r="C299" s="34" t="s">
        <v>12</v>
      </c>
      <c r="D299" s="34">
        <v>1</v>
      </c>
      <c r="E299" s="102">
        <v>4.5</v>
      </c>
      <c r="G299" s="10"/>
      <c r="H299" s="10"/>
      <c r="I299" s="10"/>
      <c r="J299" s="10"/>
      <c r="M299" s="6"/>
      <c r="N299" s="82"/>
    </row>
    <row r="300" spans="1:15" s="4" customFormat="1" ht="15" customHeight="1">
      <c r="A300" s="2"/>
      <c r="B300" s="276" t="s">
        <v>277</v>
      </c>
      <c r="C300" s="34" t="s">
        <v>12</v>
      </c>
      <c r="D300" s="34">
        <v>1</v>
      </c>
      <c r="E300" s="102">
        <v>33</v>
      </c>
      <c r="G300" s="10"/>
      <c r="H300" s="10"/>
      <c r="I300" s="10"/>
      <c r="J300" s="10"/>
      <c r="M300" s="6"/>
      <c r="N300" s="82"/>
    </row>
    <row r="301" spans="1:15" s="4" customFormat="1" ht="15" customHeight="1">
      <c r="A301" s="2"/>
      <c r="B301" s="276" t="s">
        <v>278</v>
      </c>
      <c r="C301" s="34" t="s">
        <v>12</v>
      </c>
      <c r="D301" s="34">
        <v>1</v>
      </c>
      <c r="E301" s="102">
        <v>255</v>
      </c>
      <c r="G301" s="10"/>
      <c r="H301" s="10"/>
      <c r="I301" s="10"/>
      <c r="J301" s="10"/>
      <c r="M301" s="6"/>
      <c r="N301" s="82"/>
    </row>
    <row r="302" spans="1:15" s="4" customFormat="1" ht="15" customHeight="1">
      <c r="A302" s="2"/>
      <c r="B302" s="276" t="s">
        <v>239</v>
      </c>
      <c r="C302" s="34" t="s">
        <v>12</v>
      </c>
      <c r="D302" s="34">
        <v>2</v>
      </c>
      <c r="E302" s="102">
        <v>35</v>
      </c>
      <c r="G302" s="10"/>
      <c r="H302" s="10"/>
      <c r="I302" s="10"/>
      <c r="J302" s="10"/>
      <c r="M302" s="6"/>
      <c r="N302" s="82"/>
    </row>
    <row r="303" spans="1:15" s="4" customFormat="1" ht="15" customHeight="1">
      <c r="A303" s="2"/>
      <c r="B303" s="276" t="s">
        <v>279</v>
      </c>
      <c r="C303" s="34" t="s">
        <v>12</v>
      </c>
      <c r="D303" s="34">
        <v>2</v>
      </c>
      <c r="E303" s="102">
        <v>109</v>
      </c>
      <c r="G303" s="10"/>
      <c r="H303" s="10"/>
      <c r="I303" s="10"/>
      <c r="J303" s="10"/>
      <c r="M303" s="6"/>
      <c r="N303" s="82"/>
    </row>
    <row r="304" spans="1:15" s="4" customFormat="1" ht="15" customHeight="1">
      <c r="A304" s="2"/>
      <c r="B304" s="276" t="s">
        <v>280</v>
      </c>
      <c r="C304" s="34" t="s">
        <v>12</v>
      </c>
      <c r="D304" s="34">
        <v>6</v>
      </c>
      <c r="E304" s="102">
        <v>288</v>
      </c>
      <c r="G304" s="10"/>
      <c r="H304" s="10"/>
      <c r="I304" s="10"/>
      <c r="J304" s="10"/>
      <c r="M304" s="6"/>
      <c r="N304" s="82"/>
    </row>
    <row r="305" spans="1:14" s="4" customFormat="1" ht="15" customHeight="1">
      <c r="A305" s="2"/>
      <c r="B305" s="276" t="s">
        <v>281</v>
      </c>
      <c r="C305" s="34" t="s">
        <v>12</v>
      </c>
      <c r="D305" s="34">
        <v>1</v>
      </c>
      <c r="E305" s="102">
        <v>149</v>
      </c>
      <c r="G305" s="10"/>
      <c r="H305" s="10"/>
      <c r="I305" s="10"/>
      <c r="J305" s="10"/>
      <c r="M305" s="6"/>
      <c r="N305" s="82"/>
    </row>
    <row r="306" spans="1:14" s="1" customFormat="1" ht="15.75" customHeight="1">
      <c r="A306" s="3"/>
      <c r="B306" s="151" t="s">
        <v>282</v>
      </c>
      <c r="C306" s="218"/>
      <c r="D306" s="271"/>
      <c r="E306" s="99">
        <f>SUM(E307:E309)</f>
        <v>268</v>
      </c>
      <c r="F306" s="4"/>
      <c r="G306" s="272"/>
      <c r="H306" s="3"/>
      <c r="I306" s="273"/>
      <c r="M306" s="7"/>
      <c r="N306" s="126"/>
    </row>
    <row r="307" spans="1:14" s="4" customFormat="1" ht="16.5" customHeight="1">
      <c r="A307" s="37"/>
      <c r="B307" s="94" t="s">
        <v>283</v>
      </c>
      <c r="C307" s="65" t="s">
        <v>12</v>
      </c>
      <c r="D307" s="122">
        <v>1</v>
      </c>
      <c r="E307" s="102">
        <v>160</v>
      </c>
      <c r="G307" s="10"/>
      <c r="H307" s="3"/>
      <c r="I307" s="87"/>
      <c r="M307" s="6"/>
      <c r="N307" s="82"/>
    </row>
    <row r="308" spans="1:14" s="4" customFormat="1" ht="15.75" customHeight="1">
      <c r="A308" s="37"/>
      <c r="B308" s="94" t="s">
        <v>284</v>
      </c>
      <c r="C308" s="65" t="s">
        <v>12</v>
      </c>
      <c r="D308" s="123">
        <v>1</v>
      </c>
      <c r="E308" s="102">
        <v>100</v>
      </c>
      <c r="G308" s="10"/>
      <c r="H308" s="3"/>
      <c r="I308" s="87"/>
      <c r="M308" s="6"/>
      <c r="N308" s="82"/>
    </row>
    <row r="309" spans="1:14" s="4" customFormat="1" ht="15.75" customHeight="1">
      <c r="A309" s="37"/>
      <c r="B309" s="315" t="s">
        <v>285</v>
      </c>
      <c r="C309" s="34" t="s">
        <v>12</v>
      </c>
      <c r="D309" s="68">
        <v>1</v>
      </c>
      <c r="E309" s="102">
        <v>8</v>
      </c>
      <c r="G309" s="10"/>
      <c r="H309" s="3"/>
      <c r="I309" s="87"/>
      <c r="M309" s="6"/>
      <c r="N309" s="82"/>
    </row>
    <row r="310" spans="1:14" s="4" customFormat="1" ht="15.75" customHeight="1">
      <c r="A310" s="2"/>
      <c r="B310" s="141" t="s">
        <v>286</v>
      </c>
      <c r="C310" s="34"/>
      <c r="D310" s="274"/>
      <c r="E310" s="99">
        <f>SUM(E311:E330)</f>
        <v>572</v>
      </c>
      <c r="G310" s="128"/>
      <c r="H310" s="3"/>
      <c r="I310" s="87"/>
      <c r="M310" s="6"/>
      <c r="N310" s="82"/>
    </row>
    <row r="311" spans="1:14" s="4" customFormat="1" ht="31.5">
      <c r="A311" s="2"/>
      <c r="B311" s="101" t="s">
        <v>287</v>
      </c>
      <c r="C311" s="34" t="s">
        <v>12</v>
      </c>
      <c r="D311" s="68">
        <v>1</v>
      </c>
      <c r="E311" s="171">
        <f>54-24</f>
        <v>30</v>
      </c>
      <c r="G311" s="10"/>
      <c r="H311" s="3"/>
      <c r="I311" s="87"/>
      <c r="M311" s="6"/>
      <c r="N311" s="82"/>
    </row>
    <row r="312" spans="1:14" s="4" customFormat="1">
      <c r="A312" s="2"/>
      <c r="B312" s="288" t="s">
        <v>288</v>
      </c>
      <c r="C312" s="34" t="s">
        <v>12</v>
      </c>
      <c r="D312" s="68">
        <v>2</v>
      </c>
      <c r="E312" s="184">
        <v>31</v>
      </c>
      <c r="G312" s="10"/>
      <c r="H312" s="3"/>
      <c r="I312" s="87"/>
      <c r="M312" s="6"/>
      <c r="N312" s="82"/>
    </row>
    <row r="313" spans="1:14" s="4" customFormat="1" ht="15.75" customHeight="1">
      <c r="A313" s="2"/>
      <c r="B313" s="94" t="s">
        <v>289</v>
      </c>
      <c r="C313" s="34" t="s">
        <v>12</v>
      </c>
      <c r="D313" s="68">
        <v>1</v>
      </c>
      <c r="E313" s="171">
        <v>41</v>
      </c>
      <c r="G313" s="10"/>
      <c r="H313" s="3"/>
      <c r="I313" s="87"/>
      <c r="M313" s="6"/>
      <c r="N313" s="82"/>
    </row>
    <row r="314" spans="1:14" s="4" customFormat="1" ht="15.75" customHeight="1">
      <c r="A314" s="2"/>
      <c r="B314" s="94" t="s">
        <v>290</v>
      </c>
      <c r="C314" s="34" t="s">
        <v>12</v>
      </c>
      <c r="D314" s="68">
        <v>1</v>
      </c>
      <c r="E314" s="171">
        <v>40</v>
      </c>
      <c r="G314" s="10"/>
      <c r="H314" s="3"/>
      <c r="I314" s="87"/>
      <c r="M314" s="6"/>
      <c r="N314" s="82"/>
    </row>
    <row r="315" spans="1:14" s="4" customFormat="1" ht="15.75" customHeight="1">
      <c r="A315" s="2"/>
      <c r="B315" s="92" t="s">
        <v>291</v>
      </c>
      <c r="C315" s="34" t="s">
        <v>12</v>
      </c>
      <c r="D315" s="68">
        <v>1</v>
      </c>
      <c r="E315" s="184">
        <v>70</v>
      </c>
      <c r="G315" s="10"/>
      <c r="H315" s="3"/>
      <c r="I315" s="87"/>
      <c r="M315" s="6"/>
      <c r="N315" s="82"/>
    </row>
    <row r="316" spans="1:14" s="4" customFormat="1" ht="15.75" customHeight="1">
      <c r="A316" s="2"/>
      <c r="B316" s="300" t="s">
        <v>292</v>
      </c>
      <c r="C316" s="34" t="s">
        <v>12</v>
      </c>
      <c r="D316" s="68">
        <v>2</v>
      </c>
      <c r="E316" s="184">
        <f>40-8</f>
        <v>32</v>
      </c>
      <c r="F316" s="4" t="s">
        <v>18</v>
      </c>
      <c r="G316" s="10"/>
      <c r="H316" s="3"/>
      <c r="I316" s="87"/>
      <c r="M316" s="6"/>
      <c r="N316" s="82"/>
    </row>
    <row r="317" spans="1:14" s="4" customFormat="1" ht="15.75" customHeight="1">
      <c r="A317" s="2"/>
      <c r="B317" s="92" t="s">
        <v>293</v>
      </c>
      <c r="C317" s="34" t="s">
        <v>12</v>
      </c>
      <c r="D317" s="68">
        <v>1</v>
      </c>
      <c r="E317" s="184">
        <v>4</v>
      </c>
      <c r="G317" s="10"/>
      <c r="H317" s="3"/>
      <c r="I317" s="87"/>
      <c r="M317" s="6"/>
      <c r="N317" s="82"/>
    </row>
    <row r="318" spans="1:14" s="4" customFormat="1" ht="15.75" customHeight="1">
      <c r="A318" s="2"/>
      <c r="B318" s="92" t="s">
        <v>294</v>
      </c>
      <c r="C318" s="34" t="s">
        <v>12</v>
      </c>
      <c r="D318" s="68">
        <v>25</v>
      </c>
      <c r="E318" s="184">
        <v>75</v>
      </c>
      <c r="G318" s="10"/>
      <c r="H318" s="3"/>
      <c r="I318" s="87"/>
      <c r="M318" s="6"/>
      <c r="N318" s="82"/>
    </row>
    <row r="319" spans="1:14" s="4" customFormat="1" ht="15.75" customHeight="1">
      <c r="A319" s="2"/>
      <c r="B319" s="92" t="s">
        <v>295</v>
      </c>
      <c r="C319" s="34" t="s">
        <v>12</v>
      </c>
      <c r="D319" s="68">
        <v>7</v>
      </c>
      <c r="E319" s="184">
        <v>30</v>
      </c>
      <c r="G319" s="10"/>
      <c r="H319" s="3"/>
      <c r="I319" s="87"/>
      <c r="M319" s="6"/>
      <c r="N319" s="82"/>
    </row>
    <row r="320" spans="1:14" s="4" customFormat="1" ht="15.75" customHeight="1">
      <c r="A320" s="2"/>
      <c r="B320" s="92" t="s">
        <v>296</v>
      </c>
      <c r="C320" s="34" t="s">
        <v>12</v>
      </c>
      <c r="D320" s="68">
        <v>1</v>
      </c>
      <c r="E320" s="184">
        <v>75</v>
      </c>
      <c r="G320" s="10"/>
      <c r="H320" s="3"/>
      <c r="I320" s="87"/>
      <c r="M320" s="6"/>
      <c r="N320" s="82"/>
    </row>
    <row r="321" spans="1:15" s="4" customFormat="1" ht="15.75" customHeight="1">
      <c r="A321" s="2"/>
      <c r="B321" s="92" t="s">
        <v>297</v>
      </c>
      <c r="C321" s="34" t="s">
        <v>12</v>
      </c>
      <c r="D321" s="68">
        <v>1</v>
      </c>
      <c r="E321" s="184">
        <v>5</v>
      </c>
      <c r="G321" s="10"/>
      <c r="H321" s="3"/>
      <c r="I321" s="87"/>
      <c r="M321" s="6"/>
      <c r="N321" s="82"/>
    </row>
    <row r="322" spans="1:15" s="4" customFormat="1" ht="15.75" customHeight="1">
      <c r="A322" s="2"/>
      <c r="B322" s="92" t="s">
        <v>298</v>
      </c>
      <c r="C322" s="34" t="s">
        <v>12</v>
      </c>
      <c r="D322" s="68">
        <v>3</v>
      </c>
      <c r="E322" s="184">
        <v>13</v>
      </c>
      <c r="G322" s="10"/>
      <c r="H322" s="3"/>
      <c r="I322" s="87"/>
      <c r="M322" s="6"/>
      <c r="N322" s="82"/>
    </row>
    <row r="323" spans="1:15" s="4" customFormat="1" ht="15.75" customHeight="1">
      <c r="A323" s="2"/>
      <c r="B323" s="92" t="s">
        <v>299</v>
      </c>
      <c r="C323" s="34" t="s">
        <v>12</v>
      </c>
      <c r="D323" s="68">
        <v>1</v>
      </c>
      <c r="E323" s="184">
        <v>50</v>
      </c>
      <c r="G323" s="10"/>
      <c r="H323" s="3"/>
      <c r="I323" s="87"/>
      <c r="M323" s="6"/>
      <c r="N323" s="82"/>
    </row>
    <row r="324" spans="1:15" s="4" customFormat="1" ht="15.75" customHeight="1">
      <c r="A324" s="2"/>
      <c r="B324" s="96" t="s">
        <v>300</v>
      </c>
      <c r="C324" s="34" t="s">
        <v>12</v>
      </c>
      <c r="D324" s="109">
        <v>2</v>
      </c>
      <c r="E324" s="171">
        <v>48</v>
      </c>
      <c r="G324" s="10"/>
      <c r="H324" s="3"/>
      <c r="I324" s="87"/>
      <c r="M324" s="6"/>
      <c r="N324" s="82"/>
    </row>
    <row r="325" spans="1:15" s="4" customFormat="1" ht="15.75" customHeight="1">
      <c r="A325" s="2"/>
      <c r="B325" s="108" t="s">
        <v>301</v>
      </c>
      <c r="C325" s="34" t="s">
        <v>12</v>
      </c>
      <c r="D325" s="110">
        <v>1</v>
      </c>
      <c r="E325" s="171">
        <v>17</v>
      </c>
      <c r="G325" s="10"/>
      <c r="H325" s="3"/>
      <c r="I325" s="87"/>
      <c r="M325" s="6"/>
      <c r="N325" s="82"/>
    </row>
    <row r="326" spans="1:15" s="4" customFormat="1" ht="31.5">
      <c r="A326" s="2"/>
      <c r="B326" s="269" t="s">
        <v>302</v>
      </c>
      <c r="C326" s="34" t="s">
        <v>12</v>
      </c>
      <c r="D326" s="333">
        <v>15</v>
      </c>
      <c r="E326" s="127">
        <v>2</v>
      </c>
      <c r="F326" s="4" t="s">
        <v>18</v>
      </c>
      <c r="G326" s="10"/>
      <c r="H326" s="3"/>
      <c r="I326" s="87"/>
      <c r="M326" s="6"/>
      <c r="N326" s="82"/>
    </row>
    <row r="327" spans="1:15" s="4" customFormat="1" ht="31.5">
      <c r="A327" s="2"/>
      <c r="B327" s="269" t="s">
        <v>303</v>
      </c>
      <c r="C327" s="34" t="s">
        <v>12</v>
      </c>
      <c r="D327" s="333">
        <v>1</v>
      </c>
      <c r="E327" s="127">
        <v>2</v>
      </c>
      <c r="F327" s="4" t="s">
        <v>18</v>
      </c>
      <c r="G327" s="10"/>
      <c r="H327" s="3"/>
      <c r="I327" s="87"/>
      <c r="M327" s="6"/>
      <c r="N327" s="82"/>
    </row>
    <row r="328" spans="1:15" s="4" customFormat="1" ht="31.5">
      <c r="A328" s="2"/>
      <c r="B328" s="269" t="s">
        <v>304</v>
      </c>
      <c r="C328" s="34" t="s">
        <v>12</v>
      </c>
      <c r="D328" s="333">
        <v>2</v>
      </c>
      <c r="E328" s="127">
        <v>2</v>
      </c>
      <c r="F328" s="4" t="s">
        <v>18</v>
      </c>
      <c r="G328" s="10"/>
      <c r="H328" s="3"/>
      <c r="I328" s="87"/>
      <c r="M328" s="6"/>
      <c r="N328" s="82"/>
    </row>
    <row r="329" spans="1:15" s="4" customFormat="1" ht="31.5">
      <c r="A329" s="2"/>
      <c r="B329" s="269" t="s">
        <v>305</v>
      </c>
      <c r="C329" s="34" t="s">
        <v>12</v>
      </c>
      <c r="D329" s="333">
        <v>2</v>
      </c>
      <c r="E329" s="127">
        <v>2</v>
      </c>
      <c r="F329" s="4" t="s">
        <v>18</v>
      </c>
      <c r="G329" s="10"/>
      <c r="H329" s="3"/>
      <c r="I329" s="87"/>
      <c r="M329" s="6"/>
      <c r="N329" s="82"/>
    </row>
    <row r="330" spans="1:15" s="4" customFormat="1">
      <c r="A330" s="2"/>
      <c r="B330" s="275" t="s">
        <v>306</v>
      </c>
      <c r="C330" s="34" t="s">
        <v>12</v>
      </c>
      <c r="D330" s="68">
        <v>25</v>
      </c>
      <c r="E330" s="171">
        <v>3</v>
      </c>
      <c r="G330" s="10"/>
      <c r="H330" s="3"/>
      <c r="I330" s="87"/>
      <c r="M330" s="6"/>
      <c r="N330" s="82"/>
    </row>
    <row r="331" spans="1:15" s="4" customFormat="1" ht="15.75" customHeight="1">
      <c r="A331" s="2"/>
      <c r="B331" s="141" t="s">
        <v>307</v>
      </c>
      <c r="C331" s="218"/>
      <c r="D331" s="218"/>
      <c r="E331" s="99">
        <f>SUM(E332:E335)</f>
        <v>186</v>
      </c>
      <c r="G331" s="128"/>
      <c r="H331" s="3"/>
      <c r="J331" s="8"/>
      <c r="M331" s="6"/>
      <c r="N331" s="82"/>
      <c r="O331" s="48"/>
    </row>
    <row r="332" spans="1:15" s="4" customFormat="1" ht="17.25" customHeight="1">
      <c r="A332" s="2"/>
      <c r="B332" s="264" t="s">
        <v>308</v>
      </c>
      <c r="C332" s="34" t="s">
        <v>12</v>
      </c>
      <c r="D332" s="86">
        <v>3</v>
      </c>
      <c r="E332" s="102">
        <f>15+7</f>
        <v>22</v>
      </c>
      <c r="G332" s="10"/>
      <c r="H332" s="3"/>
      <c r="I332" s="87"/>
      <c r="M332" s="6"/>
      <c r="N332" s="82"/>
    </row>
    <row r="333" spans="1:15" s="4" customFormat="1" ht="17.25" customHeight="1">
      <c r="A333" s="2"/>
      <c r="B333" s="116" t="s">
        <v>309</v>
      </c>
      <c r="C333" s="34" t="s">
        <v>12</v>
      </c>
      <c r="D333" s="110">
        <v>1</v>
      </c>
      <c r="E333" s="102">
        <v>11</v>
      </c>
      <c r="G333" s="10"/>
      <c r="H333" s="3"/>
      <c r="I333" s="87"/>
      <c r="M333" s="6"/>
      <c r="N333" s="82"/>
    </row>
    <row r="334" spans="1:15" s="4" customFormat="1" ht="15.75" customHeight="1">
      <c r="A334" s="37"/>
      <c r="B334" s="77" t="s">
        <v>310</v>
      </c>
      <c r="C334" s="34" t="s">
        <v>12</v>
      </c>
      <c r="D334" s="86">
        <v>1</v>
      </c>
      <c r="E334" s="102">
        <v>133</v>
      </c>
      <c r="G334" s="10"/>
      <c r="H334" s="3"/>
      <c r="I334" s="87"/>
      <c r="M334" s="6"/>
      <c r="N334" s="82"/>
    </row>
    <row r="335" spans="1:15" s="4" customFormat="1" ht="15.75" customHeight="1">
      <c r="A335" s="37"/>
      <c r="B335" s="77" t="s">
        <v>311</v>
      </c>
      <c r="C335" s="34" t="s">
        <v>12</v>
      </c>
      <c r="D335" s="86">
        <v>2</v>
      </c>
      <c r="E335" s="102">
        <v>20</v>
      </c>
      <c r="G335" s="10"/>
      <c r="H335" s="3"/>
      <c r="I335" s="87"/>
      <c r="M335" s="6"/>
      <c r="N335" s="82"/>
    </row>
    <row r="336" spans="1:15" s="4" customFormat="1" ht="15.75" customHeight="1">
      <c r="A336" s="2"/>
      <c r="B336" s="149" t="s">
        <v>312</v>
      </c>
      <c r="C336" s="34"/>
      <c r="D336" s="86"/>
      <c r="E336" s="99">
        <f>SUM(E337:E338)</f>
        <v>783</v>
      </c>
      <c r="G336" s="128"/>
      <c r="H336" s="3"/>
      <c r="I336" s="87"/>
      <c r="M336" s="6"/>
      <c r="N336" s="82"/>
    </row>
    <row r="337" spans="1:61" s="4" customFormat="1" ht="15.75" customHeight="1">
      <c r="A337" s="37"/>
      <c r="B337" s="276" t="s">
        <v>313</v>
      </c>
      <c r="C337" s="34" t="s">
        <v>12</v>
      </c>
      <c r="D337" s="86">
        <v>1</v>
      </c>
      <c r="E337" s="102">
        <v>762</v>
      </c>
      <c r="G337" s="10"/>
      <c r="H337" s="3"/>
      <c r="I337" s="87"/>
      <c r="M337" s="6"/>
      <c r="N337" s="82"/>
    </row>
    <row r="338" spans="1:61" s="4" customFormat="1" ht="15.75" customHeight="1">
      <c r="A338" s="37"/>
      <c r="B338" s="120" t="s">
        <v>314</v>
      </c>
      <c r="C338" s="65" t="s">
        <v>12</v>
      </c>
      <c r="D338" s="277">
        <v>1</v>
      </c>
      <c r="E338" s="102">
        <v>21</v>
      </c>
      <c r="G338" s="10"/>
      <c r="H338" s="3"/>
      <c r="I338" s="87"/>
      <c r="M338" s="6"/>
      <c r="N338" s="82"/>
    </row>
    <row r="339" spans="1:61" s="4" customFormat="1" ht="15.75" customHeight="1">
      <c r="A339" s="2"/>
      <c r="B339" s="141" t="s">
        <v>315</v>
      </c>
      <c r="C339" s="65"/>
      <c r="D339" s="277"/>
      <c r="E339" s="99">
        <f>SUM(E340:E343)</f>
        <v>169</v>
      </c>
      <c r="G339" s="128"/>
      <c r="H339" s="3"/>
      <c r="I339" s="87"/>
      <c r="M339" s="6"/>
      <c r="N339" s="82"/>
    </row>
    <row r="340" spans="1:61" s="4" customFormat="1" ht="15.75" customHeight="1">
      <c r="A340" s="37"/>
      <c r="B340" s="278" t="s">
        <v>316</v>
      </c>
      <c r="C340" s="65" t="s">
        <v>12</v>
      </c>
      <c r="D340" s="277">
        <v>1</v>
      </c>
      <c r="E340" s="102">
        <v>66</v>
      </c>
      <c r="G340" s="10"/>
      <c r="H340" s="3"/>
      <c r="I340" s="87"/>
      <c r="M340" s="6"/>
      <c r="N340" s="82"/>
    </row>
    <row r="341" spans="1:61" s="4" customFormat="1" ht="15.75" customHeight="1">
      <c r="A341" s="37"/>
      <c r="B341" s="212" t="s">
        <v>317</v>
      </c>
      <c r="C341" s="34" t="s">
        <v>12</v>
      </c>
      <c r="D341" s="86">
        <v>1</v>
      </c>
      <c r="E341" s="102">
        <v>17</v>
      </c>
      <c r="G341" s="10"/>
      <c r="H341" s="3"/>
      <c r="I341" s="87"/>
      <c r="K341" s="4">
        <v>0</v>
      </c>
      <c r="M341" s="6"/>
      <c r="N341" s="82"/>
    </row>
    <row r="342" spans="1:61" s="4" customFormat="1" ht="15.75" customHeight="1">
      <c r="A342" s="37"/>
      <c r="B342" s="334" t="s">
        <v>318</v>
      </c>
      <c r="C342" s="34" t="s">
        <v>12</v>
      </c>
      <c r="D342" s="86">
        <v>8</v>
      </c>
      <c r="E342" s="102">
        <v>70</v>
      </c>
      <c r="F342" s="4" t="s">
        <v>18</v>
      </c>
      <c r="G342" s="10"/>
      <c r="H342" s="3"/>
      <c r="I342" s="87"/>
      <c r="M342" s="6"/>
      <c r="N342" s="82"/>
    </row>
    <row r="343" spans="1:61" s="4" customFormat="1" ht="15.75" customHeight="1">
      <c r="A343" s="37"/>
      <c r="B343" s="212" t="s">
        <v>319</v>
      </c>
      <c r="C343" s="34" t="s">
        <v>12</v>
      </c>
      <c r="D343" s="86">
        <v>1</v>
      </c>
      <c r="E343" s="102">
        <v>16</v>
      </c>
      <c r="G343" s="10"/>
      <c r="H343" s="3"/>
      <c r="I343" s="87"/>
      <c r="M343" s="6"/>
      <c r="N343" s="82"/>
    </row>
    <row r="344" spans="1:61" s="4" customFormat="1" ht="31.5">
      <c r="A344" s="2"/>
      <c r="B344" s="222" t="s">
        <v>320</v>
      </c>
      <c r="C344" s="65"/>
      <c r="D344" s="277"/>
      <c r="E344" s="99">
        <f>SUM(E345:E346)</f>
        <v>43</v>
      </c>
      <c r="G344" s="10"/>
      <c r="H344" s="3"/>
      <c r="I344" s="87"/>
      <c r="M344" s="6"/>
      <c r="N344" s="82"/>
    </row>
    <row r="345" spans="1:61" s="4" customFormat="1" ht="15.75" customHeight="1">
      <c r="A345" s="37"/>
      <c r="B345" s="103" t="s">
        <v>321</v>
      </c>
      <c r="C345" s="65" t="s">
        <v>12</v>
      </c>
      <c r="D345" s="277">
        <v>1</v>
      </c>
      <c r="E345" s="102">
        <v>23</v>
      </c>
      <c r="G345" s="10"/>
      <c r="H345" s="3"/>
      <c r="I345" s="87"/>
      <c r="M345" s="6"/>
      <c r="N345" s="82"/>
    </row>
    <row r="346" spans="1:61" s="4" customFormat="1" ht="15.75" customHeight="1">
      <c r="A346" s="37"/>
      <c r="B346" s="103" t="s">
        <v>322</v>
      </c>
      <c r="C346" s="65" t="s">
        <v>12</v>
      </c>
      <c r="D346" s="277">
        <v>1</v>
      </c>
      <c r="E346" s="102">
        <v>20</v>
      </c>
      <c r="G346" s="10"/>
      <c r="H346" s="3"/>
      <c r="I346" s="87"/>
      <c r="M346" s="6"/>
      <c r="N346" s="82"/>
    </row>
    <row r="347" spans="1:61" s="4" customFormat="1" ht="15.75" customHeight="1">
      <c r="A347" s="2"/>
      <c r="B347" s="154" t="s">
        <v>323</v>
      </c>
      <c r="C347" s="65"/>
      <c r="D347" s="277"/>
      <c r="E347" s="99">
        <f>SUM(E348:E352)</f>
        <v>132</v>
      </c>
      <c r="G347" s="10"/>
      <c r="H347" s="3"/>
      <c r="I347" s="87"/>
      <c r="M347" s="6"/>
      <c r="N347" s="82"/>
    </row>
    <row r="348" spans="1:61" s="44" customFormat="1" ht="15.75" customHeight="1">
      <c r="A348" s="37"/>
      <c r="B348" s="121" t="s">
        <v>324</v>
      </c>
      <c r="C348" s="65" t="s">
        <v>12</v>
      </c>
      <c r="D348" s="277">
        <v>1</v>
      </c>
      <c r="E348" s="102">
        <v>15</v>
      </c>
      <c r="F348" s="4"/>
      <c r="G348" s="10"/>
      <c r="H348" s="3"/>
      <c r="I348" s="87"/>
      <c r="J348" s="4"/>
      <c r="K348" s="4"/>
      <c r="L348" s="4"/>
      <c r="M348" s="6"/>
      <c r="N348" s="82"/>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row>
    <row r="349" spans="1:61" s="44" customFormat="1" ht="15.75" customHeight="1">
      <c r="A349" s="37"/>
      <c r="B349" s="47" t="s">
        <v>325</v>
      </c>
      <c r="C349" s="34" t="s">
        <v>12</v>
      </c>
      <c r="D349" s="86">
        <v>1</v>
      </c>
      <c r="E349" s="102">
        <v>16.5</v>
      </c>
      <c r="F349" s="4" t="s">
        <v>18</v>
      </c>
      <c r="G349" s="10"/>
      <c r="H349" s="3"/>
      <c r="I349" s="87"/>
      <c r="J349" s="4"/>
      <c r="K349" s="4"/>
      <c r="L349" s="4"/>
      <c r="M349" s="6"/>
      <c r="N349" s="82"/>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row>
    <row r="350" spans="1:61" s="44" customFormat="1" ht="15.75" customHeight="1">
      <c r="A350" s="37"/>
      <c r="B350" s="293" t="s">
        <v>326</v>
      </c>
      <c r="C350" s="34" t="s">
        <v>12</v>
      </c>
      <c r="D350" s="86">
        <v>25</v>
      </c>
      <c r="E350" s="102">
        <v>5.5</v>
      </c>
      <c r="F350" s="4" t="s">
        <v>18</v>
      </c>
      <c r="G350" s="10"/>
      <c r="H350" s="3"/>
      <c r="I350" s="87"/>
      <c r="J350" s="4"/>
      <c r="K350" s="4"/>
      <c r="L350" s="4"/>
      <c r="M350" s="6"/>
      <c r="N350" s="82"/>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row>
    <row r="351" spans="1:61" s="44" customFormat="1" ht="15.75" customHeight="1">
      <c r="A351" s="37"/>
      <c r="B351" s="293" t="s">
        <v>327</v>
      </c>
      <c r="C351" s="34" t="s">
        <v>12</v>
      </c>
      <c r="D351" s="86">
        <v>1</v>
      </c>
      <c r="E351" s="102">
        <v>3</v>
      </c>
      <c r="F351" s="4" t="s">
        <v>18</v>
      </c>
      <c r="G351" s="10"/>
      <c r="H351" s="3"/>
      <c r="I351" s="87"/>
      <c r="J351" s="4"/>
      <c r="K351" s="4"/>
      <c r="L351" s="4"/>
      <c r="M351" s="6"/>
      <c r="N351" s="82"/>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row>
    <row r="352" spans="1:61" s="44" customFormat="1" ht="15.75" customHeight="1">
      <c r="A352" s="37"/>
      <c r="B352" s="47" t="s">
        <v>328</v>
      </c>
      <c r="C352" s="34" t="s">
        <v>12</v>
      </c>
      <c r="D352" s="86">
        <v>1</v>
      </c>
      <c r="E352" s="102">
        <v>92</v>
      </c>
      <c r="F352" s="4" t="s">
        <v>18</v>
      </c>
      <c r="G352" s="10"/>
      <c r="H352" s="3"/>
      <c r="I352" s="87"/>
      <c r="J352" s="4"/>
      <c r="K352" s="4"/>
      <c r="L352" s="4"/>
      <c r="M352" s="6"/>
      <c r="N352" s="82"/>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row>
    <row r="353" spans="1:61" s="44" customFormat="1" ht="19.5" customHeight="1">
      <c r="A353" s="37"/>
      <c r="B353" s="246" t="s">
        <v>65</v>
      </c>
      <c r="C353" s="69" t="s">
        <v>329</v>
      </c>
      <c r="D353" s="172"/>
      <c r="E353" s="172">
        <f>E354+E380+E376+E384</f>
        <v>455.11</v>
      </c>
      <c r="F353" s="4"/>
      <c r="G353" s="10"/>
      <c r="H353" s="3"/>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row>
    <row r="354" spans="1:61" s="45" customFormat="1" ht="17.25" customHeight="1">
      <c r="A354" s="279"/>
      <c r="B354" s="70" t="s">
        <v>330</v>
      </c>
      <c r="C354" s="280"/>
      <c r="D354" s="218"/>
      <c r="E354" s="173">
        <f>SUM(E355:E375)</f>
        <v>370</v>
      </c>
      <c r="F354" s="4"/>
      <c r="G354" s="10"/>
      <c r="H354" s="3"/>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row>
    <row r="355" spans="1:61" s="45" customFormat="1" ht="17.25" customHeight="1">
      <c r="A355" s="279"/>
      <c r="B355" s="77" t="s">
        <v>331</v>
      </c>
      <c r="C355" s="34" t="s">
        <v>12</v>
      </c>
      <c r="D355" s="86">
        <v>2</v>
      </c>
      <c r="E355" s="174">
        <v>60</v>
      </c>
      <c r="F355" s="4"/>
      <c r="G355" s="10"/>
      <c r="H355" s="10"/>
      <c r="I355" s="10"/>
      <c r="J355" s="10"/>
      <c r="K355" s="10"/>
      <c r="L355" s="10"/>
      <c r="M355" s="10"/>
      <c r="N355" s="10"/>
      <c r="O355" s="10"/>
      <c r="P355" s="10"/>
      <c r="Q355" s="10"/>
      <c r="R355" s="10"/>
      <c r="S355" s="10"/>
      <c r="T355" s="10"/>
      <c r="U355" s="10"/>
      <c r="V355" s="10"/>
      <c r="W355" s="10"/>
      <c r="X355" s="10"/>
      <c r="Y355" s="10"/>
      <c r="Z355" s="10"/>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row>
    <row r="356" spans="1:61" s="45" customFormat="1" ht="17.25" customHeight="1">
      <c r="A356" s="279"/>
      <c r="B356" s="79" t="s">
        <v>332</v>
      </c>
      <c r="C356" s="34" t="s">
        <v>12</v>
      </c>
      <c r="D356" s="86">
        <v>4</v>
      </c>
      <c r="E356" s="174">
        <v>19</v>
      </c>
      <c r="F356" s="4"/>
      <c r="G356" s="10"/>
      <c r="H356" s="10"/>
      <c r="I356" s="10"/>
      <c r="J356" s="10"/>
      <c r="K356" s="10"/>
      <c r="L356" s="10"/>
      <c r="M356" s="10"/>
      <c r="N356" s="10"/>
      <c r="O356" s="10"/>
      <c r="P356" s="10"/>
      <c r="Q356" s="10"/>
      <c r="R356" s="10"/>
      <c r="S356" s="10"/>
      <c r="T356" s="10"/>
      <c r="U356" s="10"/>
      <c r="V356" s="10"/>
      <c r="W356" s="10"/>
      <c r="X356" s="10"/>
      <c r="Y356" s="10"/>
      <c r="Z356" s="10"/>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row>
    <row r="357" spans="1:61" s="45" customFormat="1" ht="17.25" customHeight="1">
      <c r="A357" s="279"/>
      <c r="B357" s="77" t="s">
        <v>333</v>
      </c>
      <c r="C357" s="34" t="s">
        <v>12</v>
      </c>
      <c r="D357" s="86">
        <v>4</v>
      </c>
      <c r="E357" s="174">
        <v>10</v>
      </c>
      <c r="F357" s="4"/>
      <c r="G357" s="10"/>
      <c r="H357" s="10"/>
      <c r="I357" s="10"/>
      <c r="J357" s="10"/>
      <c r="K357" s="10"/>
      <c r="L357" s="10"/>
      <c r="M357" s="10"/>
      <c r="N357" s="10"/>
      <c r="O357" s="10"/>
      <c r="P357" s="10"/>
      <c r="Q357" s="10"/>
      <c r="R357" s="10"/>
      <c r="S357" s="10"/>
      <c r="T357" s="10"/>
      <c r="U357" s="10"/>
      <c r="V357" s="10"/>
      <c r="W357" s="10"/>
      <c r="X357" s="10"/>
      <c r="Y357" s="10"/>
      <c r="Z357" s="10"/>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row>
    <row r="358" spans="1:61" s="1" customFormat="1" ht="17.25" customHeight="1">
      <c r="A358" s="3"/>
      <c r="B358" s="257" t="s">
        <v>334</v>
      </c>
      <c r="C358" s="34" t="s">
        <v>12</v>
      </c>
      <c r="D358" s="86">
        <v>12</v>
      </c>
      <c r="E358" s="156">
        <v>13</v>
      </c>
      <c r="F358" s="4" t="s">
        <v>18</v>
      </c>
      <c r="G358" s="10"/>
      <c r="H358" s="10"/>
      <c r="I358" s="10"/>
      <c r="J358" s="10"/>
      <c r="K358" s="10"/>
      <c r="L358" s="10"/>
      <c r="M358" s="10"/>
      <c r="N358" s="10"/>
      <c r="O358" s="10"/>
      <c r="P358" s="10"/>
      <c r="Q358" s="10"/>
      <c r="R358" s="10"/>
      <c r="S358" s="10"/>
      <c r="T358" s="10"/>
      <c r="U358" s="10"/>
      <c r="V358" s="10"/>
      <c r="W358" s="10"/>
      <c r="X358" s="10"/>
      <c r="Y358" s="10"/>
      <c r="Z358" s="10"/>
    </row>
    <row r="359" spans="1:61" s="45" customFormat="1" ht="17.25" customHeight="1">
      <c r="A359" s="279"/>
      <c r="B359" s="77" t="s">
        <v>335</v>
      </c>
      <c r="C359" s="34" t="s">
        <v>12</v>
      </c>
      <c r="D359" s="86">
        <v>7</v>
      </c>
      <c r="E359" s="174">
        <v>10</v>
      </c>
      <c r="F359" s="4"/>
      <c r="G359" s="10"/>
      <c r="H359" s="10"/>
      <c r="I359" s="10"/>
      <c r="J359" s="10"/>
      <c r="K359" s="10"/>
      <c r="L359" s="10"/>
      <c r="M359" s="10"/>
      <c r="N359" s="10"/>
      <c r="O359" s="10"/>
      <c r="P359" s="10"/>
      <c r="Q359" s="10"/>
      <c r="R359" s="10"/>
      <c r="S359" s="10"/>
      <c r="T359" s="10"/>
      <c r="U359" s="10"/>
      <c r="V359" s="10"/>
      <c r="W359" s="10"/>
      <c r="X359" s="10"/>
      <c r="Y359" s="10"/>
      <c r="Z359" s="10"/>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row>
    <row r="360" spans="1:61" s="45" customFormat="1" ht="17.25" customHeight="1">
      <c r="A360" s="279"/>
      <c r="B360" s="80" t="s">
        <v>336</v>
      </c>
      <c r="C360" s="34" t="s">
        <v>12</v>
      </c>
      <c r="D360" s="86">
        <v>4</v>
      </c>
      <c r="E360" s="174">
        <f>4+2</f>
        <v>6</v>
      </c>
      <c r="F360" s="4" t="s">
        <v>18</v>
      </c>
      <c r="G360" s="10"/>
      <c r="H360" s="10"/>
      <c r="I360" s="10"/>
      <c r="J360" s="10"/>
      <c r="K360" s="10"/>
      <c r="L360" s="10"/>
      <c r="M360" s="10"/>
      <c r="N360" s="10"/>
      <c r="O360" s="10"/>
      <c r="P360" s="10"/>
      <c r="Q360" s="10"/>
      <c r="R360" s="10"/>
      <c r="S360" s="10"/>
      <c r="T360" s="10"/>
      <c r="U360" s="10"/>
      <c r="V360" s="10"/>
      <c r="W360" s="10"/>
      <c r="X360" s="10"/>
      <c r="Y360" s="10"/>
      <c r="Z360" s="10"/>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row>
    <row r="361" spans="1:61" s="45" customFormat="1" ht="17.25" customHeight="1">
      <c r="A361" s="279"/>
      <c r="B361" s="300" t="s">
        <v>337</v>
      </c>
      <c r="C361" s="34" t="s">
        <v>12</v>
      </c>
      <c r="D361" s="86">
        <v>10</v>
      </c>
      <c r="E361" s="174">
        <v>37</v>
      </c>
      <c r="F361" s="4" t="s">
        <v>18</v>
      </c>
      <c r="G361" s="10"/>
      <c r="H361" s="10"/>
      <c r="I361" s="10"/>
      <c r="J361" s="10"/>
      <c r="K361" s="10"/>
      <c r="L361" s="10"/>
      <c r="M361" s="10"/>
      <c r="N361" s="10"/>
      <c r="O361" s="10"/>
      <c r="P361" s="10"/>
      <c r="Q361" s="10"/>
      <c r="R361" s="10"/>
      <c r="S361" s="10"/>
      <c r="T361" s="10"/>
      <c r="U361" s="10"/>
      <c r="V361" s="10"/>
      <c r="W361" s="10"/>
      <c r="X361" s="10"/>
      <c r="Y361" s="10"/>
      <c r="Z361" s="10"/>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row>
    <row r="362" spans="1:61" s="45" customFormat="1" ht="17.25" customHeight="1">
      <c r="A362" s="279"/>
      <c r="B362" s="300" t="s">
        <v>338</v>
      </c>
      <c r="C362" s="34" t="s">
        <v>12</v>
      </c>
      <c r="D362" s="86">
        <v>1</v>
      </c>
      <c r="E362" s="174">
        <v>35</v>
      </c>
      <c r="F362" s="4" t="s">
        <v>18</v>
      </c>
      <c r="G362" s="10"/>
      <c r="H362" s="10"/>
      <c r="I362" s="10"/>
      <c r="J362" s="10"/>
      <c r="K362" s="10"/>
      <c r="L362" s="10"/>
      <c r="M362" s="10"/>
      <c r="N362" s="10"/>
      <c r="O362" s="10"/>
      <c r="P362" s="10"/>
      <c r="Q362" s="10"/>
      <c r="R362" s="10"/>
      <c r="S362" s="10"/>
      <c r="T362" s="10"/>
      <c r="U362" s="10"/>
      <c r="V362" s="10"/>
      <c r="W362" s="10"/>
      <c r="X362" s="10"/>
      <c r="Y362" s="10"/>
      <c r="Z362" s="10"/>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row>
    <row r="363" spans="1:61" s="45" customFormat="1" ht="17.25" customHeight="1">
      <c r="A363" s="279"/>
      <c r="B363" s="300" t="s">
        <v>339</v>
      </c>
      <c r="C363" s="34" t="s">
        <v>12</v>
      </c>
      <c r="D363" s="86">
        <v>1</v>
      </c>
      <c r="E363" s="174">
        <v>6</v>
      </c>
      <c r="F363" s="4" t="s">
        <v>18</v>
      </c>
      <c r="G363" s="10"/>
      <c r="H363" s="10"/>
      <c r="I363" s="10"/>
      <c r="J363" s="10"/>
      <c r="K363" s="10"/>
      <c r="L363" s="10"/>
      <c r="M363" s="10"/>
      <c r="N363" s="10"/>
      <c r="O363" s="10"/>
      <c r="P363" s="10"/>
      <c r="Q363" s="10"/>
      <c r="R363" s="10"/>
      <c r="S363" s="10"/>
      <c r="T363" s="10"/>
      <c r="U363" s="10"/>
      <c r="V363" s="10"/>
      <c r="W363" s="10"/>
      <c r="X363" s="10"/>
      <c r="Y363" s="10"/>
      <c r="Z363" s="10"/>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row>
    <row r="364" spans="1:61" s="45" customFormat="1" ht="17.25" customHeight="1">
      <c r="A364" s="279"/>
      <c r="B364" s="300" t="s">
        <v>340</v>
      </c>
      <c r="C364" s="34" t="s">
        <v>12</v>
      </c>
      <c r="D364" s="86">
        <v>3</v>
      </c>
      <c r="E364" s="174">
        <v>17</v>
      </c>
      <c r="F364" s="4" t="s">
        <v>18</v>
      </c>
      <c r="G364" s="10"/>
      <c r="H364" s="10"/>
      <c r="I364" s="10"/>
      <c r="J364" s="10"/>
      <c r="K364" s="10"/>
      <c r="L364" s="10"/>
      <c r="M364" s="10"/>
      <c r="N364" s="10"/>
      <c r="O364" s="10"/>
      <c r="P364" s="10"/>
      <c r="Q364" s="10"/>
      <c r="R364" s="10"/>
      <c r="S364" s="10"/>
      <c r="T364" s="10"/>
      <c r="U364" s="10"/>
      <c r="V364" s="10"/>
      <c r="W364" s="10"/>
      <c r="X364" s="10"/>
      <c r="Y364" s="10"/>
      <c r="Z364" s="10"/>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row>
    <row r="365" spans="1:61" s="45" customFormat="1" ht="17.25" customHeight="1">
      <c r="A365" s="279"/>
      <c r="B365" s="300" t="s">
        <v>341</v>
      </c>
      <c r="C365" s="34" t="s">
        <v>12</v>
      </c>
      <c r="D365" s="86">
        <v>1</v>
      </c>
      <c r="E365" s="174">
        <v>6</v>
      </c>
      <c r="F365" s="4" t="s">
        <v>18</v>
      </c>
      <c r="G365" s="10"/>
      <c r="H365" s="10"/>
      <c r="I365" s="10"/>
      <c r="J365" s="10"/>
      <c r="K365" s="10"/>
      <c r="L365" s="10"/>
      <c r="M365" s="10"/>
      <c r="N365" s="10"/>
      <c r="O365" s="10"/>
      <c r="P365" s="10"/>
      <c r="Q365" s="10"/>
      <c r="R365" s="10"/>
      <c r="S365" s="10"/>
      <c r="T365" s="10"/>
      <c r="U365" s="10"/>
      <c r="V365" s="10"/>
      <c r="W365" s="10"/>
      <c r="X365" s="10"/>
      <c r="Y365" s="10"/>
      <c r="Z365" s="10"/>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row>
    <row r="366" spans="1:61" s="45" customFormat="1" ht="17.25" customHeight="1">
      <c r="A366" s="279"/>
      <c r="B366" s="300" t="s">
        <v>342</v>
      </c>
      <c r="C366" s="34" t="s">
        <v>12</v>
      </c>
      <c r="D366" s="86">
        <v>1</v>
      </c>
      <c r="E366" s="174">
        <v>5</v>
      </c>
      <c r="F366" s="4" t="s">
        <v>18</v>
      </c>
      <c r="G366" s="10"/>
      <c r="H366" s="10"/>
      <c r="I366" s="10"/>
      <c r="J366" s="10"/>
      <c r="K366" s="10"/>
      <c r="L366" s="10"/>
      <c r="M366" s="10"/>
      <c r="N366" s="10"/>
      <c r="O366" s="10"/>
      <c r="P366" s="10"/>
      <c r="Q366" s="10"/>
      <c r="R366" s="10"/>
      <c r="S366" s="10"/>
      <c r="T366" s="10"/>
      <c r="U366" s="10"/>
      <c r="V366" s="10"/>
      <c r="W366" s="10"/>
      <c r="X366" s="10"/>
      <c r="Y366" s="10"/>
      <c r="Z366" s="10"/>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row>
    <row r="367" spans="1:61" s="45" customFormat="1" ht="17.25" customHeight="1">
      <c r="A367" s="279"/>
      <c r="B367" s="264" t="s">
        <v>343</v>
      </c>
      <c r="C367" s="34" t="s">
        <v>12</v>
      </c>
      <c r="D367" s="86">
        <v>4</v>
      </c>
      <c r="E367" s="174">
        <v>4</v>
      </c>
      <c r="F367" s="4" t="s">
        <v>18</v>
      </c>
      <c r="G367" s="10"/>
      <c r="H367" s="10"/>
      <c r="I367" s="10"/>
      <c r="J367" s="10"/>
      <c r="K367" s="10"/>
      <c r="L367" s="10"/>
      <c r="M367" s="10"/>
      <c r="N367" s="10"/>
      <c r="O367" s="10"/>
      <c r="P367" s="10"/>
      <c r="Q367" s="10"/>
      <c r="R367" s="10"/>
      <c r="S367" s="10"/>
      <c r="T367" s="10"/>
      <c r="U367" s="10"/>
      <c r="V367" s="10"/>
      <c r="W367" s="10"/>
      <c r="X367" s="10"/>
      <c r="Y367" s="10"/>
      <c r="Z367" s="10"/>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row>
    <row r="368" spans="1:61" s="45" customFormat="1" ht="17.25" customHeight="1">
      <c r="A368" s="279"/>
      <c r="B368" s="78" t="s">
        <v>344</v>
      </c>
      <c r="C368" s="34" t="s">
        <v>12</v>
      </c>
      <c r="D368" s="86">
        <v>4</v>
      </c>
      <c r="E368" s="174">
        <v>20</v>
      </c>
      <c r="F368" s="4"/>
      <c r="G368" s="10"/>
      <c r="H368" s="3"/>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row>
    <row r="369" spans="1:61" s="45" customFormat="1" ht="17.25" customHeight="1">
      <c r="A369" s="279"/>
      <c r="B369" s="78" t="s">
        <v>345</v>
      </c>
      <c r="C369" s="34" t="s">
        <v>12</v>
      </c>
      <c r="D369" s="86">
        <v>1</v>
      </c>
      <c r="E369" s="174">
        <v>3</v>
      </c>
      <c r="F369" s="4"/>
      <c r="G369" s="10"/>
      <c r="H369" s="3"/>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row>
    <row r="370" spans="1:61" s="45" customFormat="1" ht="17.25" customHeight="1">
      <c r="A370" s="279"/>
      <c r="B370" s="78" t="s">
        <v>346</v>
      </c>
      <c r="C370" s="34" t="s">
        <v>12</v>
      </c>
      <c r="D370" s="86">
        <v>1</v>
      </c>
      <c r="E370" s="174">
        <v>5</v>
      </c>
      <c r="F370" s="4"/>
      <c r="G370" s="10"/>
      <c r="H370" s="3"/>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row>
    <row r="371" spans="1:61" s="45" customFormat="1" ht="17.25" customHeight="1">
      <c r="A371" s="279"/>
      <c r="B371" s="78" t="s">
        <v>347</v>
      </c>
      <c r="C371" s="34" t="s">
        <v>12</v>
      </c>
      <c r="D371" s="86">
        <v>1</v>
      </c>
      <c r="E371" s="174">
        <v>8</v>
      </c>
      <c r="F371" s="4"/>
      <c r="G371" s="10"/>
      <c r="H371" s="3"/>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row>
    <row r="372" spans="1:61" s="45" customFormat="1" ht="17.25" customHeight="1">
      <c r="A372" s="279"/>
      <c r="B372" s="78" t="s">
        <v>348</v>
      </c>
      <c r="C372" s="34" t="s">
        <v>12</v>
      </c>
      <c r="D372" s="86">
        <v>1</v>
      </c>
      <c r="E372" s="174">
        <v>3</v>
      </c>
      <c r="F372" s="4"/>
      <c r="G372" s="10"/>
      <c r="H372" s="3"/>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row>
    <row r="373" spans="1:61" s="45" customFormat="1" ht="17.25" customHeight="1">
      <c r="A373" s="279"/>
      <c r="B373" s="78" t="s">
        <v>349</v>
      </c>
      <c r="C373" s="34" t="s">
        <v>12</v>
      </c>
      <c r="D373" s="86">
        <v>1</v>
      </c>
      <c r="E373" s="174">
        <v>7</v>
      </c>
      <c r="F373" s="4"/>
      <c r="G373" s="10"/>
      <c r="H373" s="3"/>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row>
    <row r="374" spans="1:61" s="45" customFormat="1" ht="17.25" customHeight="1">
      <c r="A374" s="279"/>
      <c r="B374" s="80" t="s">
        <v>350</v>
      </c>
      <c r="C374" s="34" t="s">
        <v>12</v>
      </c>
      <c r="D374" s="86">
        <f>1+2</f>
        <v>3</v>
      </c>
      <c r="E374" s="174">
        <v>2</v>
      </c>
      <c r="F374" s="4" t="s">
        <v>18</v>
      </c>
      <c r="G374" s="10"/>
      <c r="H374" s="3"/>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row>
    <row r="375" spans="1:61" s="45" customFormat="1" ht="17.25" customHeight="1">
      <c r="A375" s="279"/>
      <c r="B375" s="80" t="s">
        <v>351</v>
      </c>
      <c r="C375" s="34" t="s">
        <v>12</v>
      </c>
      <c r="D375" s="86">
        <v>2</v>
      </c>
      <c r="E375" s="174">
        <f>130-36</f>
        <v>94</v>
      </c>
      <c r="F375" s="4"/>
      <c r="G375" s="10"/>
      <c r="H375" s="3"/>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row>
    <row r="376" spans="1:61" s="4" customFormat="1" ht="18" customHeight="1">
      <c r="A376" s="2"/>
      <c r="B376" s="88" t="s">
        <v>129</v>
      </c>
      <c r="C376" s="34"/>
      <c r="D376" s="34"/>
      <c r="E376" s="62">
        <f>SUM(E377:E379)</f>
        <v>23</v>
      </c>
      <c r="G376" s="10"/>
      <c r="H376" s="3"/>
      <c r="I376" s="87"/>
    </row>
    <row r="377" spans="1:61" s="4" customFormat="1" ht="18" customHeight="1">
      <c r="A377" s="2"/>
      <c r="B377" s="89" t="s">
        <v>352</v>
      </c>
      <c r="C377" s="34" t="s">
        <v>12</v>
      </c>
      <c r="D377" s="34" t="s">
        <v>12</v>
      </c>
      <c r="E377" s="35">
        <v>9</v>
      </c>
      <c r="G377" s="10"/>
      <c r="H377" s="3"/>
      <c r="I377" s="87"/>
    </row>
    <row r="378" spans="1:61" s="4" customFormat="1" ht="18" customHeight="1">
      <c r="A378" s="2"/>
      <c r="B378" s="89" t="s">
        <v>353</v>
      </c>
      <c r="C378" s="34" t="s">
        <v>12</v>
      </c>
      <c r="D378" s="34" t="s">
        <v>12</v>
      </c>
      <c r="E378" s="35">
        <v>10</v>
      </c>
      <c r="G378" s="10"/>
      <c r="H378" s="3"/>
      <c r="I378" s="87"/>
    </row>
    <row r="379" spans="1:61" s="4" customFormat="1" ht="18" customHeight="1">
      <c r="A379" s="2"/>
      <c r="B379" s="89" t="s">
        <v>354</v>
      </c>
      <c r="C379" s="34" t="s">
        <v>12</v>
      </c>
      <c r="D379" s="34" t="s">
        <v>12</v>
      </c>
      <c r="E379" s="35">
        <v>4</v>
      </c>
      <c r="G379" s="10"/>
      <c r="H379" s="3"/>
      <c r="I379" s="87"/>
    </row>
    <row r="380" spans="1:61" s="4" customFormat="1" ht="18" customHeight="1">
      <c r="A380" s="2"/>
      <c r="B380" s="84" t="s">
        <v>71</v>
      </c>
      <c r="C380" s="34"/>
      <c r="D380" s="34"/>
      <c r="E380" s="62">
        <f>SUM(E381:E383)</f>
        <v>31.11</v>
      </c>
      <c r="G380" s="10"/>
      <c r="H380" s="3"/>
      <c r="I380" s="87"/>
    </row>
    <row r="381" spans="1:61" s="4" customFormat="1" ht="18" customHeight="1">
      <c r="A381" s="2"/>
      <c r="B381" s="80" t="s">
        <v>355</v>
      </c>
      <c r="C381" s="34" t="s">
        <v>12</v>
      </c>
      <c r="D381" s="86">
        <v>1</v>
      </c>
      <c r="E381" s="35">
        <v>4.3099999999999996</v>
      </c>
      <c r="G381" s="10"/>
      <c r="H381" s="3"/>
      <c r="I381" s="87"/>
    </row>
    <row r="382" spans="1:61" s="4" customFormat="1" ht="18" customHeight="1">
      <c r="A382" s="2"/>
      <c r="B382" s="80" t="s">
        <v>86</v>
      </c>
      <c r="C382" s="34" t="s">
        <v>12</v>
      </c>
      <c r="D382" s="34">
        <v>14</v>
      </c>
      <c r="E382" s="35">
        <v>24</v>
      </c>
      <c r="G382" s="10"/>
      <c r="H382" s="3"/>
      <c r="I382" s="87"/>
    </row>
    <row r="383" spans="1:61" s="4" customFormat="1" ht="18" customHeight="1">
      <c r="A383" s="2"/>
      <c r="B383" s="80" t="s">
        <v>356</v>
      </c>
      <c r="C383" s="34" t="s">
        <v>12</v>
      </c>
      <c r="D383" s="34">
        <v>1</v>
      </c>
      <c r="E383" s="35">
        <v>2.8</v>
      </c>
      <c r="G383" s="10"/>
      <c r="H383" s="3"/>
      <c r="I383" s="87"/>
    </row>
    <row r="384" spans="1:61" s="4" customFormat="1" ht="18" customHeight="1">
      <c r="A384" s="2"/>
      <c r="B384" s="299" t="s">
        <v>67</v>
      </c>
      <c r="C384" s="31"/>
      <c r="D384" s="31"/>
      <c r="E384" s="175">
        <f>SUM(E385:E387)</f>
        <v>31</v>
      </c>
      <c r="G384" s="10"/>
      <c r="H384" s="3"/>
      <c r="I384" s="87"/>
    </row>
    <row r="385" spans="1:12" s="4" customFormat="1" ht="18" customHeight="1">
      <c r="A385" s="2"/>
      <c r="B385" s="144" t="s">
        <v>69</v>
      </c>
      <c r="C385" s="34" t="s">
        <v>12</v>
      </c>
      <c r="D385" s="34">
        <v>1</v>
      </c>
      <c r="E385" s="35">
        <v>13</v>
      </c>
      <c r="G385" s="10"/>
      <c r="H385" s="3"/>
      <c r="I385" s="87"/>
    </row>
    <row r="386" spans="1:12" s="4" customFormat="1" ht="18" customHeight="1">
      <c r="A386" s="2"/>
      <c r="B386" s="144" t="s">
        <v>357</v>
      </c>
      <c r="C386" s="34" t="s">
        <v>12</v>
      </c>
      <c r="D386" s="34">
        <v>1</v>
      </c>
      <c r="E386" s="35">
        <v>5</v>
      </c>
      <c r="G386" s="10"/>
      <c r="H386" s="3"/>
      <c r="I386" s="87"/>
    </row>
    <row r="387" spans="1:12" s="4" customFormat="1" ht="18" customHeight="1">
      <c r="A387" s="2"/>
      <c r="B387" s="144" t="s">
        <v>358</v>
      </c>
      <c r="C387" s="34" t="s">
        <v>12</v>
      </c>
      <c r="D387" s="34">
        <v>1</v>
      </c>
      <c r="E387" s="35">
        <v>13</v>
      </c>
      <c r="G387" s="10"/>
      <c r="H387" s="3"/>
      <c r="I387" s="87"/>
    </row>
    <row r="388" spans="1:12" s="4" customFormat="1" ht="18" customHeight="1">
      <c r="A388" s="2"/>
      <c r="B388" s="31" t="s">
        <v>98</v>
      </c>
      <c r="C388" s="281" t="s">
        <v>99</v>
      </c>
      <c r="D388" s="34"/>
      <c r="E388" s="62">
        <f>E391+E389+E393</f>
        <v>118</v>
      </c>
      <c r="G388" s="10"/>
      <c r="H388" s="3"/>
      <c r="I388" s="87"/>
    </row>
    <row r="389" spans="1:12" s="4" customFormat="1" ht="18" customHeight="1">
      <c r="A389" s="2"/>
      <c r="B389" s="227" t="s">
        <v>104</v>
      </c>
      <c r="C389" s="281"/>
      <c r="D389" s="34"/>
      <c r="E389" s="62">
        <f>E390</f>
        <v>65</v>
      </c>
      <c r="G389" s="10"/>
      <c r="H389" s="3"/>
      <c r="I389" s="87"/>
    </row>
    <row r="390" spans="1:12" s="4" customFormat="1" ht="18" customHeight="1">
      <c r="A390" s="2"/>
      <c r="B390" s="47" t="s">
        <v>359</v>
      </c>
      <c r="C390" s="34" t="s">
        <v>12</v>
      </c>
      <c r="D390" s="34">
        <v>1</v>
      </c>
      <c r="E390" s="35">
        <f>90-25</f>
        <v>65</v>
      </c>
      <c r="F390" s="4" t="s">
        <v>18</v>
      </c>
      <c r="G390" s="10"/>
      <c r="H390" s="3"/>
      <c r="I390" s="87"/>
    </row>
    <row r="391" spans="1:12" s="4" customFormat="1" ht="18" customHeight="1">
      <c r="A391" s="2"/>
      <c r="B391" s="31" t="s">
        <v>207</v>
      </c>
      <c r="C391" s="34"/>
      <c r="D391" s="34"/>
      <c r="E391" s="62">
        <f>E392</f>
        <v>10</v>
      </c>
      <c r="G391" s="10"/>
      <c r="H391" s="3"/>
      <c r="I391" s="87"/>
    </row>
    <row r="392" spans="1:12" s="4" customFormat="1" ht="18" customHeight="1">
      <c r="A392" s="2"/>
      <c r="B392" s="107" t="s">
        <v>360</v>
      </c>
      <c r="C392" s="34" t="s">
        <v>12</v>
      </c>
      <c r="D392" s="34">
        <v>1</v>
      </c>
      <c r="E392" s="35">
        <v>10</v>
      </c>
      <c r="G392" s="10"/>
      <c r="H392" s="3"/>
      <c r="I392" s="87"/>
    </row>
    <row r="393" spans="1:12" s="4" customFormat="1" ht="18" customHeight="1">
      <c r="A393" s="2"/>
      <c r="B393" s="31" t="s">
        <v>361</v>
      </c>
      <c r="C393" s="34"/>
      <c r="D393" s="34"/>
      <c r="E393" s="323">
        <f>E394</f>
        <v>43</v>
      </c>
      <c r="G393" s="10"/>
      <c r="H393" s="3"/>
      <c r="I393" s="87"/>
    </row>
    <row r="394" spans="1:12" s="4" customFormat="1" ht="18" customHeight="1">
      <c r="A394" s="2"/>
      <c r="B394" s="146" t="s">
        <v>362</v>
      </c>
      <c r="C394" s="34" t="s">
        <v>12</v>
      </c>
      <c r="D394" s="34">
        <v>1</v>
      </c>
      <c r="E394" s="35">
        <v>43</v>
      </c>
      <c r="F394" s="4" t="s">
        <v>18</v>
      </c>
      <c r="G394" s="10"/>
      <c r="H394" s="3"/>
      <c r="I394" s="87"/>
    </row>
    <row r="395" spans="1:12" s="4" customFormat="1" ht="34.5" customHeight="1">
      <c r="A395" s="337" t="s">
        <v>112</v>
      </c>
      <c r="B395" s="338"/>
      <c r="C395" s="338"/>
      <c r="D395" s="338"/>
      <c r="E395" s="164">
        <f>E396+E429+E434</f>
        <v>2512.5</v>
      </c>
      <c r="G395" s="10"/>
      <c r="H395" s="3"/>
      <c r="J395" s="8"/>
      <c r="L395" s="8"/>
    </row>
    <row r="396" spans="1:12" s="4" customFormat="1" ht="14.25" customHeight="1">
      <c r="A396" s="249"/>
      <c r="B396" s="282" t="s">
        <v>363</v>
      </c>
      <c r="C396" s="240" t="s">
        <v>212</v>
      </c>
      <c r="D396" s="282"/>
      <c r="E396" s="176">
        <f>E423+E397+E410+E419+E415+E427+E403+E421</f>
        <v>2177</v>
      </c>
      <c r="G396" s="10"/>
      <c r="H396" s="3"/>
      <c r="J396" s="8"/>
      <c r="L396" s="8"/>
    </row>
    <row r="397" spans="1:12" s="4" customFormat="1" ht="14.25" customHeight="1">
      <c r="A397" s="249"/>
      <c r="B397" s="141" t="s">
        <v>213</v>
      </c>
      <c r="C397" s="240"/>
      <c r="D397" s="282"/>
      <c r="E397" s="176">
        <f>SUM(E398:E402)</f>
        <v>399</v>
      </c>
      <c r="G397" s="10"/>
      <c r="H397" s="3"/>
      <c r="J397" s="8"/>
      <c r="L397" s="8"/>
    </row>
    <row r="398" spans="1:12" s="4" customFormat="1">
      <c r="A398" s="249"/>
      <c r="B398" s="144" t="s">
        <v>364</v>
      </c>
      <c r="C398" s="34" t="s">
        <v>12</v>
      </c>
      <c r="D398" s="46">
        <v>1</v>
      </c>
      <c r="E398" s="177">
        <v>90</v>
      </c>
      <c r="G398" s="10"/>
      <c r="H398" s="3"/>
      <c r="J398" s="8"/>
      <c r="L398" s="8"/>
    </row>
    <row r="399" spans="1:12" s="4" customFormat="1">
      <c r="A399" s="249"/>
      <c r="B399" s="144" t="s">
        <v>365</v>
      </c>
      <c r="C399" s="34" t="s">
        <v>12</v>
      </c>
      <c r="D399" s="46">
        <v>1</v>
      </c>
      <c r="E399" s="177">
        <v>78</v>
      </c>
      <c r="G399" s="10"/>
      <c r="H399" s="3"/>
      <c r="J399" s="8"/>
      <c r="L399" s="8"/>
    </row>
    <row r="400" spans="1:12" s="4" customFormat="1" ht="32.25" customHeight="1">
      <c r="A400" s="249"/>
      <c r="B400" s="316" t="s">
        <v>366</v>
      </c>
      <c r="C400" s="34" t="s">
        <v>12</v>
      </c>
      <c r="D400" s="46">
        <v>1</v>
      </c>
      <c r="E400" s="177">
        <f>120+1</f>
        <v>121</v>
      </c>
      <c r="G400" s="10"/>
      <c r="H400" s="3"/>
      <c r="J400" s="8"/>
      <c r="L400" s="8"/>
    </row>
    <row r="401" spans="1:12" s="4" customFormat="1" ht="63">
      <c r="A401" s="249"/>
      <c r="B401" s="316" t="s">
        <v>367</v>
      </c>
      <c r="C401" s="34" t="s">
        <v>12</v>
      </c>
      <c r="D401" s="46">
        <v>1</v>
      </c>
      <c r="E401" s="177">
        <v>55</v>
      </c>
      <c r="G401" s="10"/>
      <c r="H401" s="3"/>
      <c r="J401" s="8"/>
      <c r="L401" s="8"/>
    </row>
    <row r="402" spans="1:12" s="4" customFormat="1" ht="50.25" customHeight="1">
      <c r="A402" s="249"/>
      <c r="B402" s="316" t="s">
        <v>368</v>
      </c>
      <c r="C402" s="34" t="s">
        <v>12</v>
      </c>
      <c r="D402" s="46">
        <v>1</v>
      </c>
      <c r="E402" s="177">
        <v>55</v>
      </c>
      <c r="G402" s="10"/>
      <c r="H402" s="3"/>
      <c r="J402" s="8"/>
      <c r="L402" s="8"/>
    </row>
    <row r="403" spans="1:12" s="4" customFormat="1" ht="14.25" customHeight="1">
      <c r="A403" s="249"/>
      <c r="B403" s="141" t="s">
        <v>266</v>
      </c>
      <c r="C403" s="34"/>
      <c r="D403" s="46"/>
      <c r="E403" s="99">
        <f>SUM(E404:E409)</f>
        <v>713</v>
      </c>
      <c r="G403" s="10"/>
      <c r="H403" s="3"/>
      <c r="J403" s="8"/>
      <c r="L403" s="8"/>
    </row>
    <row r="404" spans="1:12" s="4" customFormat="1" ht="14.25" customHeight="1">
      <c r="A404" s="249"/>
      <c r="B404" s="144" t="s">
        <v>369</v>
      </c>
      <c r="C404" s="34" t="s">
        <v>12</v>
      </c>
      <c r="D404" s="46">
        <v>1</v>
      </c>
      <c r="E404" s="102">
        <v>226</v>
      </c>
      <c r="G404" s="10"/>
      <c r="H404" s="3"/>
      <c r="J404" s="8"/>
      <c r="L404" s="8"/>
    </row>
    <row r="405" spans="1:12" s="4" customFormat="1" ht="14.25" customHeight="1">
      <c r="A405" s="249"/>
      <c r="B405" s="144" t="s">
        <v>370</v>
      </c>
      <c r="C405" s="34" t="s">
        <v>12</v>
      </c>
      <c r="D405" s="46">
        <v>1</v>
      </c>
      <c r="E405" s="102">
        <v>83</v>
      </c>
      <c r="G405" s="10"/>
      <c r="H405" s="3"/>
      <c r="J405" s="8"/>
      <c r="L405" s="8"/>
    </row>
    <row r="406" spans="1:12" s="4" customFormat="1" ht="14.25" customHeight="1">
      <c r="A406" s="249"/>
      <c r="B406" s="144" t="s">
        <v>371</v>
      </c>
      <c r="C406" s="34" t="s">
        <v>12</v>
      </c>
      <c r="D406" s="46">
        <v>1</v>
      </c>
      <c r="E406" s="102">
        <v>95</v>
      </c>
      <c r="G406" s="10"/>
      <c r="H406" s="3"/>
      <c r="J406" s="8"/>
      <c r="L406" s="8"/>
    </row>
    <row r="407" spans="1:12" s="4" customFormat="1" ht="14.25" customHeight="1">
      <c r="A407" s="249"/>
      <c r="B407" s="144" t="s">
        <v>372</v>
      </c>
      <c r="C407" s="34" t="s">
        <v>12</v>
      </c>
      <c r="D407" s="46">
        <v>1</v>
      </c>
      <c r="E407" s="102">
        <v>95</v>
      </c>
      <c r="G407" s="10"/>
      <c r="H407" s="3"/>
      <c r="J407" s="8"/>
      <c r="L407" s="8"/>
    </row>
    <row r="408" spans="1:12" s="4" customFormat="1" ht="14.25" customHeight="1">
      <c r="A408" s="249"/>
      <c r="B408" s="144" t="s">
        <v>373</v>
      </c>
      <c r="C408" s="34" t="s">
        <v>12</v>
      </c>
      <c r="D408" s="46">
        <v>1</v>
      </c>
      <c r="E408" s="102">
        <v>113</v>
      </c>
      <c r="G408" s="10"/>
      <c r="H408" s="3"/>
      <c r="J408" s="8"/>
      <c r="L408" s="8"/>
    </row>
    <row r="409" spans="1:12" s="4" customFormat="1" ht="14.25" customHeight="1">
      <c r="A409" s="249"/>
      <c r="B409" s="144" t="s">
        <v>374</v>
      </c>
      <c r="C409" s="34" t="s">
        <v>12</v>
      </c>
      <c r="D409" s="46">
        <v>1</v>
      </c>
      <c r="E409" s="102">
        <v>101</v>
      </c>
      <c r="G409" s="10"/>
      <c r="H409" s="3"/>
      <c r="J409" s="8"/>
      <c r="L409" s="8"/>
    </row>
    <row r="410" spans="1:12" s="4" customFormat="1">
      <c r="A410" s="249"/>
      <c r="B410" s="141" t="s">
        <v>375</v>
      </c>
      <c r="C410" s="34"/>
      <c r="D410" s="46"/>
      <c r="E410" s="99">
        <f>SUM(E411:E414)</f>
        <v>82</v>
      </c>
      <c r="G410" s="128"/>
      <c r="H410" s="3"/>
      <c r="J410" s="8"/>
      <c r="L410" s="8"/>
    </row>
    <row r="411" spans="1:12" s="4" customFormat="1" ht="31.5">
      <c r="A411" s="249"/>
      <c r="B411" s="316" t="s">
        <v>376</v>
      </c>
      <c r="C411" s="34" t="s">
        <v>12</v>
      </c>
      <c r="D411" s="46">
        <v>1</v>
      </c>
      <c r="E411" s="102">
        <f>140-91</f>
        <v>49</v>
      </c>
      <c r="F411" s="4" t="s">
        <v>18</v>
      </c>
      <c r="G411" s="10"/>
      <c r="H411" s="3"/>
      <c r="J411" s="8"/>
      <c r="L411" s="8"/>
    </row>
    <row r="412" spans="1:12" s="4" customFormat="1" ht="15.75" customHeight="1">
      <c r="A412" s="249"/>
      <c r="B412" s="121" t="s">
        <v>377</v>
      </c>
      <c r="C412" s="34" t="s">
        <v>12</v>
      </c>
      <c r="D412" s="46">
        <v>1</v>
      </c>
      <c r="E412" s="177">
        <v>9</v>
      </c>
      <c r="G412" s="10"/>
      <c r="H412" s="3"/>
      <c r="J412" s="8"/>
      <c r="L412" s="8"/>
    </row>
    <row r="413" spans="1:12" s="4" customFormat="1" ht="15.75" customHeight="1">
      <c r="A413" s="249"/>
      <c r="B413" s="316" t="s">
        <v>378</v>
      </c>
      <c r="C413" s="34" t="s">
        <v>12</v>
      </c>
      <c r="D413" s="46">
        <v>1</v>
      </c>
      <c r="E413" s="177">
        <f>30-15</f>
        <v>15</v>
      </c>
      <c r="F413" s="4" t="s">
        <v>18</v>
      </c>
      <c r="G413" s="10"/>
      <c r="H413" s="3"/>
      <c r="J413" s="8"/>
      <c r="L413" s="8"/>
    </row>
    <row r="414" spans="1:12" s="4" customFormat="1" ht="15.75" customHeight="1">
      <c r="A414" s="249"/>
      <c r="B414" s="316" t="s">
        <v>379</v>
      </c>
      <c r="C414" s="34" t="s">
        <v>12</v>
      </c>
      <c r="D414" s="46">
        <v>1</v>
      </c>
      <c r="E414" s="177">
        <f>20-11</f>
        <v>9</v>
      </c>
      <c r="F414" s="4" t="s">
        <v>18</v>
      </c>
      <c r="G414" s="10"/>
      <c r="H414" s="3"/>
      <c r="J414" s="8"/>
      <c r="L414" s="8"/>
    </row>
    <row r="415" spans="1:12" s="4" customFormat="1" ht="15.75" customHeight="1">
      <c r="A415" s="249"/>
      <c r="B415" s="149" t="s">
        <v>312</v>
      </c>
      <c r="C415" s="232"/>
      <c r="D415" s="283"/>
      <c r="E415" s="99">
        <f>SUM(E416:E418)</f>
        <v>188</v>
      </c>
      <c r="G415" s="10"/>
      <c r="H415" s="3"/>
      <c r="J415" s="8"/>
      <c r="L415" s="8"/>
    </row>
    <row r="416" spans="1:12" s="4" customFormat="1" ht="31.5">
      <c r="A416" s="249"/>
      <c r="B416" s="284" t="s">
        <v>380</v>
      </c>
      <c r="C416" s="34" t="s">
        <v>12</v>
      </c>
      <c r="D416" s="46">
        <v>1</v>
      </c>
      <c r="E416" s="177">
        <v>28</v>
      </c>
      <c r="G416" s="10"/>
      <c r="H416" s="3"/>
      <c r="J416" s="8"/>
      <c r="L416" s="8"/>
    </row>
    <row r="417" spans="1:12" s="4" customFormat="1" ht="47.25">
      <c r="A417" s="249"/>
      <c r="B417" s="284" t="s">
        <v>381</v>
      </c>
      <c r="C417" s="34" t="s">
        <v>12</v>
      </c>
      <c r="D417" s="46">
        <v>1</v>
      </c>
      <c r="E417" s="177">
        <v>40</v>
      </c>
      <c r="G417" s="10"/>
      <c r="H417" s="3"/>
      <c r="J417" s="8"/>
      <c r="L417" s="8"/>
    </row>
    <row r="418" spans="1:12" s="4" customFormat="1">
      <c r="A418" s="249"/>
      <c r="B418" s="284" t="s">
        <v>382</v>
      </c>
      <c r="C418" s="34" t="s">
        <v>12</v>
      </c>
      <c r="D418" s="46">
        <v>1</v>
      </c>
      <c r="E418" s="177">
        <v>120</v>
      </c>
      <c r="G418" s="10"/>
      <c r="H418" s="3"/>
      <c r="J418" s="8"/>
      <c r="L418" s="8"/>
    </row>
    <row r="419" spans="1:12" s="4" customFormat="1" ht="15.75" customHeight="1">
      <c r="A419" s="249"/>
      <c r="B419" s="149" t="s">
        <v>383</v>
      </c>
      <c r="C419" s="34"/>
      <c r="D419" s="46"/>
      <c r="E419" s="99">
        <f>SUM(E420:E420)</f>
        <v>178</v>
      </c>
      <c r="G419" s="10"/>
      <c r="H419" s="3"/>
      <c r="J419" s="8"/>
      <c r="L419" s="8"/>
    </row>
    <row r="420" spans="1:12" s="4" customFormat="1" ht="78.75">
      <c r="A420" s="249"/>
      <c r="B420" s="103" t="s">
        <v>384</v>
      </c>
      <c r="C420" s="34" t="s">
        <v>12</v>
      </c>
      <c r="D420" s="46">
        <v>1</v>
      </c>
      <c r="E420" s="75">
        <v>178</v>
      </c>
      <c r="G420" s="10"/>
      <c r="H420" s="3"/>
      <c r="J420" s="8"/>
      <c r="L420" s="8"/>
    </row>
    <row r="421" spans="1:12" s="4" customFormat="1" ht="15.75" customHeight="1">
      <c r="A421" s="111"/>
      <c r="B421" s="153" t="s">
        <v>315</v>
      </c>
      <c r="C421" s="34"/>
      <c r="D421" s="86"/>
      <c r="E421" s="99">
        <f>E422</f>
        <v>155</v>
      </c>
      <c r="G421" s="112"/>
      <c r="H421" s="3"/>
      <c r="I421" s="87"/>
      <c r="L421" s="113"/>
    </row>
    <row r="422" spans="1:12" s="4" customFormat="1" ht="78.75">
      <c r="A422" s="111"/>
      <c r="B422" s="115" t="s">
        <v>385</v>
      </c>
      <c r="C422" s="34" t="s">
        <v>12</v>
      </c>
      <c r="D422" s="86">
        <v>1</v>
      </c>
      <c r="E422" s="102">
        <f>200-45</f>
        <v>155</v>
      </c>
      <c r="G422" s="112"/>
      <c r="H422" s="3"/>
      <c r="I422" s="87"/>
      <c r="L422" s="113"/>
    </row>
    <row r="423" spans="1:12" s="4" customFormat="1" ht="19.5" customHeight="1">
      <c r="A423" s="111"/>
      <c r="B423" s="141" t="s">
        <v>307</v>
      </c>
      <c r="C423" s="46"/>
      <c r="D423" s="46"/>
      <c r="E423" s="99">
        <f>SUM(E424:E426)</f>
        <v>182</v>
      </c>
      <c r="G423" s="10"/>
      <c r="H423" s="3"/>
      <c r="L423" s="8"/>
    </row>
    <row r="424" spans="1:12" s="4" customFormat="1" ht="18.75" customHeight="1">
      <c r="A424" s="111"/>
      <c r="B424" s="285" t="s">
        <v>386</v>
      </c>
      <c r="C424" s="252" t="s">
        <v>12</v>
      </c>
      <c r="D424" s="46">
        <v>1</v>
      </c>
      <c r="E424" s="102">
        <f>120-48</f>
        <v>72</v>
      </c>
      <c r="G424" s="112"/>
      <c r="H424" s="3"/>
      <c r="I424" s="87"/>
      <c r="L424" s="8"/>
    </row>
    <row r="425" spans="1:12" s="4" customFormat="1">
      <c r="A425" s="111"/>
      <c r="B425" s="286" t="s">
        <v>387</v>
      </c>
      <c r="C425" s="252" t="s">
        <v>12</v>
      </c>
      <c r="D425" s="46">
        <v>1</v>
      </c>
      <c r="E425" s="102">
        <v>53</v>
      </c>
      <c r="G425" s="112"/>
      <c r="H425" s="3"/>
      <c r="I425" s="87"/>
      <c r="L425" s="8"/>
    </row>
    <row r="426" spans="1:12" s="4" customFormat="1" ht="30">
      <c r="A426" s="111"/>
      <c r="B426" s="286" t="s">
        <v>388</v>
      </c>
      <c r="C426" s="252" t="s">
        <v>12</v>
      </c>
      <c r="D426" s="46">
        <v>1</v>
      </c>
      <c r="E426" s="102">
        <v>57</v>
      </c>
      <c r="G426" s="112"/>
      <c r="H426" s="3"/>
      <c r="I426" s="87"/>
      <c r="L426" s="8"/>
    </row>
    <row r="427" spans="1:12" s="4" customFormat="1" ht="15.75" customHeight="1">
      <c r="A427" s="111"/>
      <c r="B427" s="151" t="s">
        <v>282</v>
      </c>
      <c r="C427" s="34"/>
      <c r="D427" s="46"/>
      <c r="E427" s="99">
        <f>SUM(E428:E428)</f>
        <v>280</v>
      </c>
      <c r="G427" s="112"/>
      <c r="H427" s="3"/>
      <c r="I427" s="87"/>
      <c r="L427" s="8"/>
    </row>
    <row r="428" spans="1:12" s="4" customFormat="1" ht="47.25">
      <c r="A428" s="111"/>
      <c r="B428" s="47" t="s">
        <v>389</v>
      </c>
      <c r="C428" s="252" t="s">
        <v>12</v>
      </c>
      <c r="D428" s="46">
        <v>1</v>
      </c>
      <c r="E428" s="102">
        <f>280+112-112</f>
        <v>280</v>
      </c>
      <c r="G428" s="112"/>
      <c r="H428" s="3"/>
      <c r="I428" s="87"/>
      <c r="L428" s="8"/>
    </row>
    <row r="429" spans="1:12" s="4" customFormat="1">
      <c r="A429" s="111"/>
      <c r="B429" s="246" t="s">
        <v>65</v>
      </c>
      <c r="C429" s="69" t="s">
        <v>329</v>
      </c>
      <c r="D429" s="287"/>
      <c r="E429" s="172">
        <f>E430+E432</f>
        <v>314</v>
      </c>
      <c r="G429" s="112"/>
      <c r="H429" s="3"/>
      <c r="I429" s="87"/>
      <c r="J429" s="8"/>
      <c r="L429" s="8"/>
    </row>
    <row r="430" spans="1:12" s="4" customFormat="1">
      <c r="A430" s="111"/>
      <c r="B430" s="84" t="s">
        <v>71</v>
      </c>
      <c r="C430" s="34"/>
      <c r="D430" s="46"/>
      <c r="E430" s="99">
        <f>E431</f>
        <v>264</v>
      </c>
      <c r="G430" s="112"/>
      <c r="H430" s="3"/>
      <c r="I430" s="87"/>
      <c r="J430" s="8"/>
      <c r="L430" s="8"/>
    </row>
    <row r="431" spans="1:12" s="4" customFormat="1" ht="47.25">
      <c r="A431" s="111"/>
      <c r="B431" s="78" t="s">
        <v>390</v>
      </c>
      <c r="C431" s="252" t="s">
        <v>12</v>
      </c>
      <c r="D431" s="46">
        <v>1</v>
      </c>
      <c r="E431" s="102">
        <v>264</v>
      </c>
      <c r="G431" s="112"/>
      <c r="H431" s="3"/>
      <c r="I431" s="87"/>
      <c r="J431" s="8"/>
      <c r="L431" s="8"/>
    </row>
    <row r="432" spans="1:12" s="4" customFormat="1">
      <c r="A432" s="111"/>
      <c r="B432" s="141" t="s">
        <v>129</v>
      </c>
      <c r="C432" s="218"/>
      <c r="D432" s="46"/>
      <c r="E432" s="99">
        <f>E433</f>
        <v>50</v>
      </c>
      <c r="G432" s="112"/>
      <c r="H432" s="3"/>
      <c r="I432" s="87"/>
      <c r="J432" s="8"/>
      <c r="L432" s="8"/>
    </row>
    <row r="433" spans="1:15" s="4" customFormat="1">
      <c r="A433" s="111"/>
      <c r="B433" s="95" t="s">
        <v>391</v>
      </c>
      <c r="C433" s="252" t="s">
        <v>12</v>
      </c>
      <c r="D433" s="46">
        <v>1</v>
      </c>
      <c r="E433" s="102">
        <v>50</v>
      </c>
      <c r="G433" s="112"/>
      <c r="H433" s="3"/>
      <c r="I433" s="87"/>
      <c r="J433" s="8"/>
      <c r="L433" s="8"/>
    </row>
    <row r="434" spans="1:15" s="4" customFormat="1">
      <c r="A434" s="111"/>
      <c r="B434" s="246" t="s">
        <v>392</v>
      </c>
      <c r="C434" s="69" t="s">
        <v>393</v>
      </c>
      <c r="D434" s="46"/>
      <c r="E434" s="322">
        <f>E436</f>
        <v>21.5</v>
      </c>
      <c r="G434" s="112"/>
      <c r="H434" s="3"/>
      <c r="I434" s="87"/>
      <c r="J434" s="8"/>
      <c r="L434" s="8"/>
    </row>
    <row r="435" spans="1:15" s="4" customFormat="1">
      <c r="A435" s="111"/>
      <c r="B435" s="227" t="s">
        <v>104</v>
      </c>
      <c r="C435" s="69"/>
      <c r="D435" s="46"/>
      <c r="E435" s="322">
        <f>E436</f>
        <v>21.5</v>
      </c>
      <c r="G435" s="112"/>
      <c r="H435" s="3"/>
      <c r="I435" s="87"/>
      <c r="J435" s="8"/>
      <c r="L435" s="8"/>
    </row>
    <row r="436" spans="1:15" s="4" customFormat="1" ht="31.5">
      <c r="A436" s="111"/>
      <c r="B436" s="146" t="s">
        <v>394</v>
      </c>
      <c r="C436" s="252" t="s">
        <v>12</v>
      </c>
      <c r="D436" s="46">
        <v>1</v>
      </c>
      <c r="E436" s="102">
        <v>21.5</v>
      </c>
      <c r="F436" s="4" t="s">
        <v>18</v>
      </c>
      <c r="G436" s="112"/>
      <c r="H436" s="3"/>
      <c r="I436" s="87"/>
      <c r="J436" s="8"/>
      <c r="L436" s="8"/>
    </row>
    <row r="437" spans="1:15" s="4" customFormat="1" ht="15.75" customHeight="1">
      <c r="A437" s="343" t="s">
        <v>395</v>
      </c>
      <c r="B437" s="344"/>
      <c r="C437" s="344"/>
      <c r="D437" s="124"/>
      <c r="E437" s="125">
        <f>E438</f>
        <v>0</v>
      </c>
      <c r="G437" s="10"/>
      <c r="H437" s="126"/>
      <c r="J437" s="8"/>
      <c r="L437" s="8"/>
    </row>
    <row r="438" spans="1:15" s="4" customFormat="1" ht="15.75" customHeight="1">
      <c r="A438" s="98"/>
      <c r="B438" s="98"/>
      <c r="C438" s="237"/>
      <c r="D438" s="98"/>
      <c r="E438" s="127">
        <v>0</v>
      </c>
      <c r="G438" s="10"/>
      <c r="H438" s="126"/>
      <c r="J438" s="8"/>
      <c r="L438" s="8"/>
    </row>
    <row r="439" spans="1:15" s="4" customFormat="1" ht="21.75" customHeight="1">
      <c r="A439" s="353" t="s">
        <v>170</v>
      </c>
      <c r="B439" s="354"/>
      <c r="C439" s="354"/>
      <c r="D439" s="354"/>
      <c r="E439" s="12">
        <f>E440+E464+E459</f>
        <v>14539.5</v>
      </c>
      <c r="G439" s="10"/>
      <c r="H439" s="126"/>
      <c r="J439" s="1"/>
    </row>
    <row r="440" spans="1:15" s="4" customFormat="1" ht="18.75" customHeight="1">
      <c r="A440" s="130"/>
      <c r="B440" s="282" t="s">
        <v>363</v>
      </c>
      <c r="C440" s="240" t="s">
        <v>212</v>
      </c>
      <c r="D440" s="282"/>
      <c r="E440" s="176">
        <f>E444+E447+E449+E452+E441+E454+E457</f>
        <v>13941</v>
      </c>
      <c r="G440" s="10"/>
      <c r="H440" s="126"/>
      <c r="J440" s="1"/>
    </row>
    <row r="441" spans="1:15" s="4" customFormat="1" ht="18.75" customHeight="1">
      <c r="A441" s="130"/>
      <c r="B441" s="141" t="s">
        <v>213</v>
      </c>
      <c r="C441" s="240"/>
      <c r="D441" s="282"/>
      <c r="E441" s="176">
        <f>SUM(E442:E443)</f>
        <v>1003</v>
      </c>
      <c r="G441" s="10"/>
      <c r="H441" s="126"/>
      <c r="J441" s="1"/>
    </row>
    <row r="442" spans="1:15" s="4" customFormat="1" ht="31.5">
      <c r="A442" s="130"/>
      <c r="B442" s="78" t="s">
        <v>396</v>
      </c>
      <c r="C442" s="34" t="s">
        <v>12</v>
      </c>
      <c r="D442" s="46">
        <v>1</v>
      </c>
      <c r="E442" s="177">
        <v>908</v>
      </c>
      <c r="G442" s="10"/>
      <c r="H442" s="126"/>
      <c r="J442" s="1"/>
    </row>
    <row r="443" spans="1:15" s="4" customFormat="1" ht="31.5">
      <c r="A443" s="130"/>
      <c r="B443" s="183" t="s">
        <v>397</v>
      </c>
      <c r="C443" s="34" t="s">
        <v>12</v>
      </c>
      <c r="D443" s="46">
        <v>1</v>
      </c>
      <c r="E443" s="177">
        <v>95</v>
      </c>
      <c r="G443" s="10"/>
      <c r="H443" s="126"/>
      <c r="J443" s="1"/>
    </row>
    <row r="444" spans="1:15" s="4" customFormat="1" ht="15" customHeight="1">
      <c r="A444" s="130"/>
      <c r="B444" s="149" t="s">
        <v>398</v>
      </c>
      <c r="C444" s="34"/>
      <c r="D444" s="46"/>
      <c r="E444" s="99">
        <f>SUM(E445:E446)</f>
        <v>236</v>
      </c>
      <c r="G444" s="10"/>
      <c r="H444" s="126"/>
      <c r="J444" s="1"/>
    </row>
    <row r="445" spans="1:15" s="4" customFormat="1" ht="15" customHeight="1">
      <c r="A445" s="130"/>
      <c r="B445" s="288" t="s">
        <v>399</v>
      </c>
      <c r="C445" s="34" t="s">
        <v>12</v>
      </c>
      <c r="D445" s="46">
        <v>1</v>
      </c>
      <c r="E445" s="102">
        <v>30</v>
      </c>
      <c r="G445" s="10"/>
      <c r="H445" s="126"/>
      <c r="J445" s="1"/>
    </row>
    <row r="446" spans="1:15" s="4" customFormat="1" ht="15" customHeight="1">
      <c r="A446" s="130"/>
      <c r="B446" s="317" t="s">
        <v>400</v>
      </c>
      <c r="C446" s="34" t="s">
        <v>12</v>
      </c>
      <c r="D446" s="46">
        <v>1</v>
      </c>
      <c r="E446" s="102">
        <f>93+113</f>
        <v>206</v>
      </c>
      <c r="G446" s="10"/>
      <c r="H446" s="126"/>
      <c r="J446" s="1"/>
    </row>
    <row r="447" spans="1:15" s="4" customFormat="1" ht="15.75" customHeight="1">
      <c r="A447" s="37"/>
      <c r="B447" s="289" t="s">
        <v>307</v>
      </c>
      <c r="C447" s="34"/>
      <c r="D447" s="34"/>
      <c r="E447" s="99">
        <f>SUM(E448:E448)</f>
        <v>2280</v>
      </c>
      <c r="G447" s="10"/>
      <c r="H447" s="3"/>
      <c r="O447" s="48"/>
    </row>
    <row r="448" spans="1:15" s="4" customFormat="1" ht="30">
      <c r="A448" s="111"/>
      <c r="B448" s="286" t="s">
        <v>401</v>
      </c>
      <c r="C448" s="34" t="s">
        <v>12</v>
      </c>
      <c r="D448" s="46">
        <v>1</v>
      </c>
      <c r="E448" s="102">
        <f>2140+140</f>
        <v>2280</v>
      </c>
      <c r="G448" s="112"/>
      <c r="H448" s="3"/>
      <c r="I448" s="87"/>
      <c r="J448" s="290"/>
      <c r="O448" s="48"/>
    </row>
    <row r="449" spans="1:15" s="4" customFormat="1" ht="19.5" customHeight="1">
      <c r="A449" s="2"/>
      <c r="B449" s="141" t="s">
        <v>266</v>
      </c>
      <c r="C449" s="34"/>
      <c r="D449" s="46"/>
      <c r="E449" s="99">
        <f>SUM(E450:E451)</f>
        <v>8700</v>
      </c>
      <c r="G449" s="10"/>
      <c r="H449" s="3"/>
      <c r="O449" s="48"/>
    </row>
    <row r="450" spans="1:15" s="4" customFormat="1" ht="15.75" customHeight="1">
      <c r="A450" s="2"/>
      <c r="B450" s="291" t="s">
        <v>402</v>
      </c>
      <c r="C450" s="34" t="s">
        <v>12</v>
      </c>
      <c r="D450" s="34">
        <v>1</v>
      </c>
      <c r="E450" s="178">
        <v>1800</v>
      </c>
      <c r="G450" s="10"/>
      <c r="H450" s="3"/>
      <c r="I450" s="87"/>
      <c r="O450" s="48"/>
    </row>
    <row r="451" spans="1:15" s="4" customFormat="1">
      <c r="A451" s="2"/>
      <c r="B451" s="292" t="s">
        <v>403</v>
      </c>
      <c r="C451" s="34" t="s">
        <v>12</v>
      </c>
      <c r="D451" s="34">
        <v>1</v>
      </c>
      <c r="E451" s="178">
        <v>6900</v>
      </c>
      <c r="G451" s="10"/>
      <c r="H451" s="3"/>
      <c r="I451" s="87"/>
      <c r="O451" s="48"/>
    </row>
    <row r="452" spans="1:15" s="4" customFormat="1" ht="40.5" customHeight="1">
      <c r="A452" s="2"/>
      <c r="B452" s="222" t="s">
        <v>320</v>
      </c>
      <c r="C452" s="222"/>
      <c r="D452" s="222"/>
      <c r="E452" s="168">
        <f>SUM(E453:E453)</f>
        <v>1257</v>
      </c>
      <c r="G452" s="126"/>
      <c r="I452" s="105"/>
      <c r="J452" s="87"/>
      <c r="O452" s="48"/>
    </row>
    <row r="453" spans="1:15" s="4" customFormat="1">
      <c r="A453" s="2"/>
      <c r="B453" s="293" t="s">
        <v>404</v>
      </c>
      <c r="C453" s="34" t="s">
        <v>12</v>
      </c>
      <c r="D453" s="34">
        <v>1</v>
      </c>
      <c r="E453" s="106">
        <f>1249+8</f>
        <v>1257</v>
      </c>
      <c r="F453" s="4" t="s">
        <v>18</v>
      </c>
      <c r="G453" s="49"/>
      <c r="H453" s="3"/>
      <c r="I453" s="105"/>
      <c r="J453" s="87"/>
      <c r="O453" s="48"/>
    </row>
    <row r="454" spans="1:15" s="4" customFormat="1" ht="15.75" customHeight="1">
      <c r="A454" s="2"/>
      <c r="B454" s="151" t="s">
        <v>282</v>
      </c>
      <c r="C454" s="34"/>
      <c r="D454" s="34"/>
      <c r="E454" s="152">
        <f>SUM(E455:E456)</f>
        <v>450</v>
      </c>
      <c r="G454" s="49"/>
      <c r="H454" s="3"/>
      <c r="I454" s="105"/>
      <c r="J454" s="87"/>
      <c r="O454" s="48"/>
    </row>
    <row r="455" spans="1:15" s="4" customFormat="1" ht="15.75" customHeight="1">
      <c r="A455" s="2"/>
      <c r="B455" s="292" t="s">
        <v>405</v>
      </c>
      <c r="C455" s="34" t="s">
        <v>12</v>
      </c>
      <c r="D455" s="34">
        <v>1</v>
      </c>
      <c r="E455" s="106">
        <v>350</v>
      </c>
      <c r="G455" s="49"/>
      <c r="H455" s="3"/>
      <c r="I455" s="105"/>
      <c r="J455" s="87"/>
      <c r="O455" s="48"/>
    </row>
    <row r="456" spans="1:15" s="4" customFormat="1" ht="30">
      <c r="A456" s="2"/>
      <c r="B456" s="285" t="s">
        <v>406</v>
      </c>
      <c r="C456" s="34" t="s">
        <v>12</v>
      </c>
      <c r="D456" s="34">
        <v>1</v>
      </c>
      <c r="E456" s="106">
        <v>100</v>
      </c>
      <c r="G456" s="49"/>
      <c r="H456" s="3"/>
      <c r="I456" s="105"/>
      <c r="J456" s="87"/>
      <c r="O456" s="48"/>
    </row>
    <row r="457" spans="1:15" s="4" customFormat="1">
      <c r="A457" s="2"/>
      <c r="B457" s="153" t="s">
        <v>315</v>
      </c>
      <c r="C457" s="34"/>
      <c r="D457" s="34"/>
      <c r="E457" s="318">
        <f>E458</f>
        <v>15</v>
      </c>
      <c r="G457" s="49"/>
      <c r="H457" s="3"/>
      <c r="I457" s="105"/>
      <c r="J457" s="87"/>
      <c r="O457" s="48"/>
    </row>
    <row r="458" spans="1:15" s="4" customFormat="1">
      <c r="A458" s="2"/>
      <c r="B458" s="302" t="s">
        <v>407</v>
      </c>
      <c r="C458" s="34" t="s">
        <v>12</v>
      </c>
      <c r="D458" s="34">
        <v>1</v>
      </c>
      <c r="E458" s="106">
        <v>15</v>
      </c>
      <c r="G458" s="49"/>
      <c r="H458" s="3"/>
      <c r="I458" s="105"/>
      <c r="J458" s="87"/>
      <c r="O458" s="48"/>
    </row>
    <row r="459" spans="1:15" s="4" customFormat="1" ht="15.75" customHeight="1">
      <c r="A459" s="2"/>
      <c r="B459" s="31" t="s">
        <v>65</v>
      </c>
      <c r="C459" s="69" t="s">
        <v>66</v>
      </c>
      <c r="D459" s="34"/>
      <c r="E459" s="179">
        <f>E460</f>
        <v>65</v>
      </c>
      <c r="G459" s="49"/>
      <c r="H459" s="3"/>
      <c r="I459" s="105"/>
      <c r="J459" s="87"/>
      <c r="O459" s="48"/>
    </row>
    <row r="460" spans="1:15" s="4" customFormat="1" ht="15.75" customHeight="1">
      <c r="A460" s="2"/>
      <c r="B460" s="98" t="s">
        <v>131</v>
      </c>
      <c r="C460" s="34"/>
      <c r="D460" s="34"/>
      <c r="E460" s="99">
        <f>SUM(E461:E463)</f>
        <v>65</v>
      </c>
      <c r="G460" s="49"/>
      <c r="H460" s="3"/>
      <c r="I460" s="105"/>
      <c r="J460" s="87"/>
      <c r="O460" s="48"/>
    </row>
    <row r="461" spans="1:15" s="4" customFormat="1" ht="15.75" customHeight="1">
      <c r="A461" s="2"/>
      <c r="B461" s="80" t="s">
        <v>408</v>
      </c>
      <c r="C461" s="34" t="s">
        <v>12</v>
      </c>
      <c r="D461" s="34">
        <v>1</v>
      </c>
      <c r="E461" s="102">
        <f>17+3</f>
        <v>20</v>
      </c>
      <c r="F461" s="4" t="s">
        <v>18</v>
      </c>
      <c r="G461" s="49"/>
      <c r="H461" s="3"/>
      <c r="I461" s="105"/>
      <c r="J461" s="87"/>
      <c r="O461" s="48"/>
    </row>
    <row r="462" spans="1:15" s="4" customFormat="1" ht="15.75" customHeight="1">
      <c r="A462" s="2"/>
      <c r="B462" s="78" t="s">
        <v>409</v>
      </c>
      <c r="C462" s="34" t="s">
        <v>12</v>
      </c>
      <c r="D462" s="34">
        <v>1</v>
      </c>
      <c r="E462" s="102">
        <v>9</v>
      </c>
      <c r="G462" s="49"/>
      <c r="H462" s="3"/>
      <c r="I462" s="105"/>
      <c r="J462" s="87"/>
      <c r="O462" s="48"/>
    </row>
    <row r="463" spans="1:15" s="4" customFormat="1" ht="15.75" customHeight="1">
      <c r="A463" s="2"/>
      <c r="B463" s="47" t="s">
        <v>410</v>
      </c>
      <c r="C463" s="34" t="s">
        <v>12</v>
      </c>
      <c r="D463" s="34">
        <v>1</v>
      </c>
      <c r="E463" s="102">
        <v>36</v>
      </c>
      <c r="G463" s="49"/>
      <c r="H463" s="3"/>
      <c r="I463" s="105"/>
      <c r="J463" s="87"/>
      <c r="O463" s="48"/>
    </row>
    <row r="464" spans="1:15" s="4" customFormat="1" ht="15.75" customHeight="1">
      <c r="A464" s="37"/>
      <c r="B464" s="246" t="s">
        <v>392</v>
      </c>
      <c r="C464" s="69" t="s">
        <v>393</v>
      </c>
      <c r="D464" s="69"/>
      <c r="E464" s="180">
        <f>E465+E468</f>
        <v>533.5</v>
      </c>
      <c r="G464" s="49"/>
      <c r="H464" s="3"/>
      <c r="O464" s="48"/>
    </row>
    <row r="465" spans="1:15" s="4" customFormat="1" ht="15.75" customHeight="1">
      <c r="A465" s="2"/>
      <c r="B465" s="227" t="s">
        <v>104</v>
      </c>
      <c r="C465" s="34"/>
      <c r="D465" s="34"/>
      <c r="E465" s="99">
        <f>SUM(E466:E467)</f>
        <v>473.5</v>
      </c>
      <c r="G465" s="49"/>
      <c r="H465" s="126"/>
      <c r="O465" s="48"/>
    </row>
    <row r="466" spans="1:15" s="4" customFormat="1" ht="15.75" customHeight="1">
      <c r="A466" s="2"/>
      <c r="B466" s="47" t="s">
        <v>411</v>
      </c>
      <c r="C466" s="34" t="s">
        <v>12</v>
      </c>
      <c r="D466" s="34">
        <v>1</v>
      </c>
      <c r="E466" s="102">
        <f>370-20</f>
        <v>350</v>
      </c>
      <c r="F466" s="4" t="s">
        <v>18</v>
      </c>
      <c r="G466" s="49"/>
      <c r="H466" s="3"/>
      <c r="I466" s="87"/>
      <c r="O466" s="48"/>
    </row>
    <row r="467" spans="1:15" s="4" customFormat="1" ht="15.75" customHeight="1">
      <c r="A467" s="2"/>
      <c r="B467" s="47" t="s">
        <v>206</v>
      </c>
      <c r="C467" s="34" t="s">
        <v>12</v>
      </c>
      <c r="D467" s="34">
        <v>1</v>
      </c>
      <c r="E467" s="102">
        <f>100+27-3.5</f>
        <v>123.5</v>
      </c>
      <c r="F467" s="4" t="s">
        <v>18</v>
      </c>
      <c r="G467" s="49"/>
      <c r="H467" s="3"/>
      <c r="I467" s="87"/>
      <c r="O467" s="48"/>
    </row>
    <row r="468" spans="1:15" s="4" customFormat="1" ht="15.75" customHeight="1">
      <c r="A468" s="2"/>
      <c r="B468" s="328" t="s">
        <v>207</v>
      </c>
      <c r="C468" s="34"/>
      <c r="D468" s="34"/>
      <c r="E468" s="322">
        <f>E469</f>
        <v>60</v>
      </c>
      <c r="G468" s="49"/>
      <c r="H468" s="3"/>
      <c r="I468" s="87"/>
      <c r="O468" s="48"/>
    </row>
    <row r="469" spans="1:15" s="4" customFormat="1" ht="15.75" customHeight="1">
      <c r="A469" s="2"/>
      <c r="B469" s="146" t="s">
        <v>208</v>
      </c>
      <c r="C469" s="34" t="s">
        <v>12</v>
      </c>
      <c r="D469" s="34">
        <v>1</v>
      </c>
      <c r="E469" s="102">
        <v>60</v>
      </c>
      <c r="F469" s="4" t="s">
        <v>18</v>
      </c>
      <c r="G469" s="49"/>
      <c r="H469" s="3"/>
      <c r="I469" s="87"/>
      <c r="O469" s="48"/>
    </row>
    <row r="470" spans="1:15" s="4" customFormat="1">
      <c r="A470" s="355" t="s">
        <v>412</v>
      </c>
      <c r="B470" s="356"/>
      <c r="C470" s="356"/>
      <c r="D470" s="356"/>
      <c r="E470" s="36">
        <f>E481+E471+E477+E473</f>
        <v>27100</v>
      </c>
      <c r="G470" s="49"/>
      <c r="H470" s="3"/>
      <c r="J470" s="11"/>
      <c r="O470" s="48"/>
    </row>
    <row r="471" spans="1:15" s="4" customFormat="1">
      <c r="A471" s="294"/>
      <c r="B471" s="57" t="s">
        <v>413</v>
      </c>
      <c r="C471" s="57"/>
      <c r="D471" s="57"/>
      <c r="E471" s="58">
        <f>E472</f>
        <v>5926</v>
      </c>
      <c r="G471" s="49"/>
      <c r="H471" s="3"/>
      <c r="J471" s="11"/>
      <c r="O471" s="48"/>
    </row>
    <row r="472" spans="1:15" s="4" customFormat="1" ht="31.5">
      <c r="A472" s="294"/>
      <c r="B472" s="47" t="s">
        <v>414</v>
      </c>
      <c r="C472" s="47"/>
      <c r="D472" s="47"/>
      <c r="E472" s="146">
        <v>5926</v>
      </c>
      <c r="G472" s="49"/>
      <c r="H472" s="3"/>
      <c r="J472" s="11"/>
      <c r="O472" s="48"/>
    </row>
    <row r="473" spans="1:15" s="4" customFormat="1">
      <c r="A473" s="294"/>
      <c r="B473" s="140" t="s">
        <v>415</v>
      </c>
      <c r="C473" s="140"/>
      <c r="D473" s="140"/>
      <c r="E473" s="321">
        <f>E474</f>
        <v>63</v>
      </c>
      <c r="G473" s="49"/>
      <c r="H473" s="3"/>
      <c r="J473" s="11"/>
      <c r="O473" s="48"/>
    </row>
    <row r="474" spans="1:15" s="4" customFormat="1">
      <c r="A474" s="294"/>
      <c r="B474" s="335" t="s">
        <v>416</v>
      </c>
      <c r="C474" s="335"/>
      <c r="D474" s="335"/>
      <c r="E474" s="321">
        <f>SUM(E475:E476)</f>
        <v>63</v>
      </c>
      <c r="G474" s="49"/>
      <c r="H474" s="3"/>
      <c r="J474" s="11"/>
      <c r="O474" s="48"/>
    </row>
    <row r="475" spans="1:15" s="4" customFormat="1" ht="31.5">
      <c r="A475" s="294"/>
      <c r="B475" s="336" t="s">
        <v>417</v>
      </c>
      <c r="C475" s="47"/>
      <c r="D475" s="47"/>
      <c r="E475" s="146">
        <v>48</v>
      </c>
      <c r="F475" s="4" t="s">
        <v>18</v>
      </c>
      <c r="G475" s="49"/>
      <c r="H475" s="3"/>
      <c r="J475" s="11"/>
      <c r="O475" s="48"/>
    </row>
    <row r="476" spans="1:15" s="4" customFormat="1" ht="31.5">
      <c r="A476" s="294"/>
      <c r="B476" s="84" t="s">
        <v>418</v>
      </c>
      <c r="C476" s="47"/>
      <c r="D476" s="47"/>
      <c r="E476" s="146">
        <v>15</v>
      </c>
      <c r="F476" s="4" t="s">
        <v>18</v>
      </c>
      <c r="G476" s="49"/>
      <c r="H476" s="3"/>
      <c r="J476" s="11"/>
      <c r="O476" s="48"/>
    </row>
    <row r="477" spans="1:15" s="4" customFormat="1">
      <c r="A477" s="294"/>
      <c r="B477" s="57" t="s">
        <v>419</v>
      </c>
      <c r="C477" s="57"/>
      <c r="D477" s="57"/>
      <c r="E477" s="58">
        <f>E478</f>
        <v>21103</v>
      </c>
      <c r="G477" s="49"/>
      <c r="H477" s="3"/>
      <c r="J477" s="11"/>
      <c r="O477" s="48"/>
    </row>
    <row r="478" spans="1:15" s="4" customFormat="1">
      <c r="A478" s="294"/>
      <c r="B478" s="301" t="s">
        <v>307</v>
      </c>
      <c r="C478" s="47"/>
      <c r="D478" s="47"/>
      <c r="E478" s="146">
        <f>E479</f>
        <v>21103</v>
      </c>
      <c r="G478" s="49"/>
      <c r="H478" s="3"/>
      <c r="J478" s="11"/>
      <c r="O478" s="48"/>
    </row>
    <row r="479" spans="1:15" s="4" customFormat="1">
      <c r="A479" s="294"/>
      <c r="B479" s="319" t="s">
        <v>420</v>
      </c>
      <c r="C479" s="47"/>
      <c r="D479" s="47"/>
      <c r="E479" s="146">
        <f>E480</f>
        <v>21103</v>
      </c>
      <c r="G479" s="49"/>
      <c r="H479" s="3"/>
      <c r="J479" s="11"/>
      <c r="O479" s="48"/>
    </row>
    <row r="480" spans="1:15" s="4" customFormat="1" ht="31.5">
      <c r="A480" s="294"/>
      <c r="B480" s="47" t="s">
        <v>421</v>
      </c>
      <c r="C480" s="47"/>
      <c r="D480" s="47"/>
      <c r="E480" s="146">
        <v>21103</v>
      </c>
      <c r="G480" s="49"/>
      <c r="H480" s="3"/>
      <c r="J480" s="11"/>
      <c r="O480" s="48"/>
    </row>
    <row r="481" spans="1:15" s="4" customFormat="1" ht="15.75" customHeight="1">
      <c r="A481" s="294"/>
      <c r="B481" s="57" t="s">
        <v>422</v>
      </c>
      <c r="C481" s="57"/>
      <c r="D481" s="57"/>
      <c r="E481" s="58">
        <f>E482</f>
        <v>8</v>
      </c>
      <c r="G481" s="49"/>
      <c r="H481" s="3"/>
      <c r="I481" s="11"/>
      <c r="O481" s="48"/>
    </row>
    <row r="482" spans="1:15" s="4" customFormat="1" ht="15.75" customHeight="1">
      <c r="A482" s="294"/>
      <c r="B482" s="320" t="s">
        <v>423</v>
      </c>
      <c r="C482" s="34"/>
      <c r="D482" s="46"/>
      <c r="E482" s="51">
        <f>E483</f>
        <v>8</v>
      </c>
      <c r="G482" s="56"/>
      <c r="H482" s="3"/>
      <c r="I482" s="11"/>
      <c r="O482" s="48"/>
    </row>
    <row r="483" spans="1:15" s="4" customFormat="1" ht="15.75" customHeight="1">
      <c r="A483" s="294"/>
      <c r="B483" s="59" t="s">
        <v>424</v>
      </c>
      <c r="C483" s="34"/>
      <c r="D483" s="46"/>
      <c r="E483" s="117">
        <f>E484</f>
        <v>8</v>
      </c>
      <c r="G483" s="56"/>
      <c r="H483" s="3"/>
      <c r="I483" s="11"/>
      <c r="O483" s="48"/>
    </row>
    <row r="484" spans="1:15" s="4" customFormat="1" ht="15.75" customHeight="1">
      <c r="A484" s="294"/>
      <c r="B484" s="92" t="s">
        <v>425</v>
      </c>
      <c r="C484" s="34"/>
      <c r="D484" s="46"/>
      <c r="E484" s="117">
        <v>8</v>
      </c>
      <c r="G484" s="56"/>
      <c r="H484" s="3"/>
      <c r="I484" s="11"/>
      <c r="O484" s="48"/>
    </row>
    <row r="485" spans="1:15" s="4" customFormat="1" ht="37.5" customHeight="1">
      <c r="A485" s="355" t="s">
        <v>426</v>
      </c>
      <c r="B485" s="356" t="s">
        <v>427</v>
      </c>
      <c r="C485" s="356"/>
      <c r="D485" s="356"/>
      <c r="E485" s="36">
        <f>E489+E486</f>
        <v>40042</v>
      </c>
      <c r="G485" s="56"/>
      <c r="H485" s="3"/>
      <c r="O485" s="48"/>
    </row>
    <row r="486" spans="1:15" s="4" customFormat="1" ht="15" customHeight="1">
      <c r="A486" s="2"/>
      <c r="B486" s="143" t="s">
        <v>413</v>
      </c>
      <c r="C486" s="34"/>
      <c r="D486" s="54"/>
      <c r="E486" s="170">
        <f>E487+E488</f>
        <v>30523</v>
      </c>
      <c r="G486" s="150"/>
      <c r="H486" s="3"/>
      <c r="O486" s="48"/>
    </row>
    <row r="487" spans="1:15" s="4" customFormat="1" ht="47.25">
      <c r="A487" s="357"/>
      <c r="B487" s="47" t="s">
        <v>428</v>
      </c>
      <c r="C487" s="34"/>
      <c r="D487" s="54"/>
      <c r="E487" s="55">
        <v>1081</v>
      </c>
      <c r="G487" s="56"/>
      <c r="H487" s="3"/>
      <c r="O487" s="48"/>
    </row>
    <row r="488" spans="1:15" s="4" customFormat="1" ht="15" customHeight="1">
      <c r="A488" s="357"/>
      <c r="B488" s="47" t="s">
        <v>429</v>
      </c>
      <c r="C488" s="34"/>
      <c r="D488" s="54"/>
      <c r="E488" s="55">
        <v>29442</v>
      </c>
      <c r="G488" s="56"/>
      <c r="H488" s="3"/>
      <c r="O488" s="48"/>
    </row>
    <row r="489" spans="1:15" s="4" customFormat="1" ht="15" customHeight="1">
      <c r="A489" s="357"/>
      <c r="B489" s="118" t="s">
        <v>363</v>
      </c>
      <c r="C489" s="240" t="s">
        <v>212</v>
      </c>
      <c r="D489" s="119"/>
      <c r="E489" s="51">
        <f>E490+E495+E493</f>
        <v>9519</v>
      </c>
      <c r="G489" s="56"/>
      <c r="H489" s="3"/>
      <c r="O489" s="48"/>
    </row>
    <row r="490" spans="1:15" s="4" customFormat="1" ht="15" customHeight="1">
      <c r="A490" s="357"/>
      <c r="B490" s="185" t="s">
        <v>213</v>
      </c>
      <c r="C490" s="34"/>
      <c r="D490" s="86"/>
      <c r="E490" s="51">
        <f>E491+E492</f>
        <v>3714</v>
      </c>
      <c r="G490" s="56"/>
      <c r="H490" s="3"/>
      <c r="O490" s="48"/>
    </row>
    <row r="491" spans="1:15" s="4" customFormat="1" ht="15" customHeight="1">
      <c r="A491" s="357"/>
      <c r="B491" s="147" t="s">
        <v>430</v>
      </c>
      <c r="C491" s="34" t="s">
        <v>12</v>
      </c>
      <c r="D491" s="54">
        <v>1</v>
      </c>
      <c r="E491" s="55">
        <v>41</v>
      </c>
      <c r="G491" s="56"/>
      <c r="H491" s="3"/>
      <c r="O491" s="48"/>
    </row>
    <row r="492" spans="1:15" s="4" customFormat="1" ht="15" customHeight="1">
      <c r="A492" s="357"/>
      <c r="B492" s="295" t="s">
        <v>431</v>
      </c>
      <c r="C492" s="34" t="s">
        <v>12</v>
      </c>
      <c r="D492" s="54">
        <v>1</v>
      </c>
      <c r="E492" s="55">
        <v>3673</v>
      </c>
      <c r="G492" s="56"/>
      <c r="H492" s="3"/>
      <c r="O492" s="48"/>
    </row>
    <row r="493" spans="1:15" s="4" customFormat="1" ht="15" customHeight="1">
      <c r="A493" s="357"/>
      <c r="B493" s="185" t="s">
        <v>266</v>
      </c>
      <c r="C493" s="34"/>
      <c r="D493" s="46"/>
      <c r="E493" s="186">
        <f>E494</f>
        <v>2620</v>
      </c>
      <c r="G493" s="56"/>
      <c r="H493" s="3"/>
      <c r="O493" s="48"/>
    </row>
    <row r="494" spans="1:15" s="4" customFormat="1" ht="31.5">
      <c r="A494" s="357"/>
      <c r="B494" s="47" t="s">
        <v>432</v>
      </c>
      <c r="C494" s="34" t="s">
        <v>12</v>
      </c>
      <c r="D494" s="54">
        <v>1</v>
      </c>
      <c r="E494" s="55">
        <v>2620</v>
      </c>
      <c r="G494" s="56"/>
      <c r="H494" s="3"/>
      <c r="O494" s="48"/>
    </row>
    <row r="495" spans="1:15" s="4" customFormat="1" ht="15" customHeight="1">
      <c r="A495" s="357"/>
      <c r="B495" s="185" t="s">
        <v>312</v>
      </c>
      <c r="C495" s="34"/>
      <c r="D495" s="46"/>
      <c r="E495" s="51">
        <f>E496+E497</f>
        <v>3185</v>
      </c>
      <c r="G495" s="150"/>
      <c r="H495" s="3"/>
      <c r="O495" s="48"/>
    </row>
    <row r="496" spans="1:15" s="4" customFormat="1" ht="15" customHeight="1">
      <c r="A496" s="357"/>
      <c r="B496" s="115" t="s">
        <v>433</v>
      </c>
      <c r="C496" s="34" t="s">
        <v>12</v>
      </c>
      <c r="D496" s="54">
        <v>1</v>
      </c>
      <c r="E496" s="102">
        <v>1773</v>
      </c>
      <c r="G496" s="56"/>
      <c r="H496" s="3"/>
      <c r="O496" s="48"/>
    </row>
    <row r="497" spans="1:61" s="4" customFormat="1" ht="31.5">
      <c r="A497" s="357"/>
      <c r="B497" s="116" t="s">
        <v>434</v>
      </c>
      <c r="C497" s="34" t="s">
        <v>12</v>
      </c>
      <c r="D497" s="46">
        <v>1</v>
      </c>
      <c r="E497" s="117">
        <v>1412</v>
      </c>
      <c r="G497" s="56"/>
      <c r="H497" s="3"/>
      <c r="O497" s="48"/>
    </row>
    <row r="498" spans="1:61" s="4" customFormat="1" ht="15" customHeight="1">
      <c r="A498" s="37"/>
      <c r="B498" s="296"/>
      <c r="C498" s="6"/>
      <c r="D498" s="114"/>
      <c r="E498" s="181"/>
      <c r="G498" s="56"/>
      <c r="H498" s="3"/>
      <c r="O498" s="48"/>
    </row>
    <row r="499" spans="1:61" s="4" customFormat="1">
      <c r="A499" s="37"/>
      <c r="B499" s="297"/>
      <c r="C499" s="45"/>
      <c r="D499" s="45"/>
      <c r="E499" s="45"/>
      <c r="G499" s="298"/>
      <c r="H499" s="3"/>
      <c r="O499" s="48"/>
    </row>
    <row r="500" spans="1:61" s="4" customFormat="1">
      <c r="A500" s="37"/>
      <c r="B500" s="352" t="s">
        <v>435</v>
      </c>
      <c r="C500" s="352"/>
      <c r="D500" s="352"/>
      <c r="E500" s="352"/>
      <c r="G500" s="298"/>
      <c r="H500" s="3"/>
      <c r="O500" s="48"/>
    </row>
    <row r="501" spans="1:61" s="18" customFormat="1">
      <c r="A501" s="38"/>
      <c r="B501" s="351" t="s">
        <v>436</v>
      </c>
      <c r="C501" s="351"/>
      <c r="D501" s="351"/>
      <c r="E501" s="351"/>
      <c r="F501" s="76"/>
      <c r="G501" s="206"/>
      <c r="H501" s="41"/>
      <c r="O501" s="42"/>
    </row>
    <row r="502" spans="1:61" s="18" customFormat="1">
      <c r="A502" s="38"/>
      <c r="B502" s="207"/>
      <c r="C502" s="207"/>
      <c r="D502" s="207"/>
      <c r="E502" s="207"/>
      <c r="F502" s="76"/>
      <c r="G502" s="206"/>
      <c r="H502" s="41"/>
      <c r="O502" s="42"/>
    </row>
    <row r="503" spans="1:61" s="18" customFormat="1">
      <c r="A503" s="38"/>
      <c r="B503" s="207"/>
      <c r="C503" s="207"/>
      <c r="D503" s="207"/>
      <c r="E503" s="207"/>
      <c r="F503" s="76"/>
      <c r="G503" s="206"/>
      <c r="H503" s="41"/>
      <c r="O503" s="42"/>
    </row>
    <row r="504" spans="1:61" s="18" customFormat="1">
      <c r="A504" s="38"/>
      <c r="B504" s="50"/>
      <c r="C504" s="351" t="s">
        <v>437</v>
      </c>
      <c r="D504" s="351"/>
      <c r="E504" s="351"/>
      <c r="F504" s="76"/>
      <c r="G504" s="40"/>
      <c r="H504" s="41"/>
      <c r="O504" s="42"/>
    </row>
    <row r="505" spans="1:61" s="18" customFormat="1">
      <c r="A505" s="38"/>
      <c r="B505" s="76"/>
      <c r="C505" s="351" t="s">
        <v>438</v>
      </c>
      <c r="D505" s="351"/>
      <c r="E505" s="351"/>
      <c r="F505" s="50"/>
      <c r="G505" s="40"/>
      <c r="H505" s="41"/>
      <c r="J505" s="50"/>
      <c r="O505" s="42"/>
    </row>
    <row r="506" spans="1:61">
      <c r="C506" s="38"/>
      <c r="D506" s="187"/>
      <c r="F506" s="50"/>
    </row>
    <row r="507" spans="1:61">
      <c r="C507" s="50"/>
      <c r="D507" s="187"/>
      <c r="F507" s="50"/>
      <c r="H507" s="50"/>
      <c r="I507" s="50"/>
      <c r="J507" s="50"/>
      <c r="K507" s="50"/>
      <c r="L507" s="50"/>
      <c r="M507" s="50"/>
      <c r="N507" s="50"/>
      <c r="O507" s="50"/>
      <c r="P507" s="50"/>
      <c r="Q507" s="50"/>
      <c r="R507" s="50"/>
      <c r="S507" s="50"/>
      <c r="T507" s="50"/>
      <c r="U507" s="50"/>
      <c r="V507" s="50"/>
      <c r="W507" s="50"/>
      <c r="X507" s="50"/>
      <c r="Y507" s="50"/>
      <c r="Z507" s="50"/>
      <c r="AA507" s="50"/>
      <c r="AB507" s="50"/>
      <c r="AC507" s="50"/>
      <c r="AD507" s="50"/>
      <c r="AE507" s="50"/>
      <c r="AF507" s="50"/>
      <c r="AG507" s="50"/>
      <c r="AH507" s="50"/>
      <c r="AI507" s="50"/>
      <c r="AJ507" s="50"/>
      <c r="AK507" s="50"/>
      <c r="AL507" s="50"/>
      <c r="AM507" s="50"/>
      <c r="AN507" s="50"/>
      <c r="AO507" s="50"/>
      <c r="AP507" s="50"/>
      <c r="AQ507" s="50"/>
      <c r="AR507" s="50"/>
      <c r="AS507" s="50"/>
      <c r="AT507" s="50"/>
      <c r="AU507" s="50"/>
      <c r="AV507" s="50"/>
      <c r="AW507" s="50"/>
      <c r="AX507" s="50"/>
      <c r="AY507" s="50"/>
      <c r="AZ507" s="50"/>
      <c r="BA507" s="50"/>
      <c r="BB507" s="50"/>
      <c r="BC507" s="50"/>
      <c r="BD507" s="50"/>
      <c r="BE507" s="50"/>
      <c r="BF507" s="50"/>
      <c r="BG507" s="50"/>
      <c r="BH507" s="50"/>
      <c r="BI507" s="50"/>
    </row>
    <row r="508" spans="1:61" s="38" customFormat="1">
      <c r="A508" s="50"/>
      <c r="C508" s="187"/>
      <c r="G508" s="208"/>
      <c r="H508" s="41"/>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row>
    <row r="509" spans="1:61" s="38" customFormat="1">
      <c r="A509" s="50"/>
      <c r="C509" s="187"/>
      <c r="G509" s="208"/>
      <c r="H509" s="41"/>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row>
    <row r="510" spans="1:61" s="38" customFormat="1">
      <c r="A510" s="50"/>
      <c r="C510" s="187"/>
      <c r="D510" s="39"/>
      <c r="E510" s="207" t="s">
        <v>439</v>
      </c>
      <c r="G510" s="208"/>
      <c r="H510" s="41"/>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row>
    <row r="511" spans="1:61">
      <c r="E511" s="207" t="s">
        <v>440</v>
      </c>
    </row>
    <row r="512" spans="1:61">
      <c r="E512" s="207" t="s">
        <v>441</v>
      </c>
    </row>
    <row r="514" spans="1:61" s="187" customFormat="1">
      <c r="A514" s="50"/>
      <c r="D514" s="39"/>
      <c r="E514" s="38"/>
      <c r="F514" s="38"/>
      <c r="G514" s="208"/>
      <c r="H514" s="41"/>
      <c r="I514" s="18"/>
      <c r="J514" s="18"/>
      <c r="K514" s="18"/>
      <c r="L514" s="18"/>
      <c r="M514" s="18"/>
      <c r="N514" s="18"/>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G514" s="18"/>
      <c r="BH514" s="18"/>
      <c r="BI514" s="18"/>
    </row>
    <row r="518" spans="1:61">
      <c r="B518" s="209" t="s">
        <v>442</v>
      </c>
    </row>
    <row r="519" spans="1:61">
      <c r="B519" s="210" t="s">
        <v>443</v>
      </c>
    </row>
  </sheetData>
  <autoFilter ref="A6:BI497" xr:uid="{00000000-0009-0000-0000-000000000000}"/>
  <mergeCells count="21">
    <mergeCell ref="C504:E504"/>
    <mergeCell ref="C505:E505"/>
    <mergeCell ref="B500:E500"/>
    <mergeCell ref="B501:E501"/>
    <mergeCell ref="A437:C437"/>
    <mergeCell ref="A439:D439"/>
    <mergeCell ref="A470:D470"/>
    <mergeCell ref="A485:D485"/>
    <mergeCell ref="A487:A497"/>
    <mergeCell ref="A395:D395"/>
    <mergeCell ref="C2:F2"/>
    <mergeCell ref="A3:J3"/>
    <mergeCell ref="A4:F4"/>
    <mergeCell ref="H7:J7"/>
    <mergeCell ref="A10:B10"/>
    <mergeCell ref="A108:C108"/>
    <mergeCell ref="G143:I143"/>
    <mergeCell ref="G144:I144"/>
    <mergeCell ref="A175:C175"/>
    <mergeCell ref="A179:D179"/>
    <mergeCell ref="C232:D232"/>
  </mergeCells>
  <pageMargins left="0.78740157480314965" right="0.19685039370078741" top="0.11811023622047245" bottom="0.15748031496062992" header="0.11811023622047245" footer="0.15748031496062992"/>
  <pageSetup paperSize="9" scale="81" fitToHeight="0" orientation="landscape" r:id="rId1"/>
  <headerFooter alignWithMargins="0">
    <oddHeader>&amp;R
&amp;D</oddHeader>
    <oddFooter>Page &amp;P</oddFooter>
  </headerFooter>
  <rowBreaks count="15" manualBreakCount="15">
    <brk id="36" max="60" man="1"/>
    <brk id="72" max="60" man="1"/>
    <brk id="107" max="60" man="1"/>
    <brk id="121" max="60" man="1"/>
    <brk id="168" max="60" man="1"/>
    <brk id="186" max="60" man="1"/>
    <brk id="223" max="60" man="1"/>
    <brk id="260" max="60" man="1"/>
    <brk id="297" max="60" man="1"/>
    <brk id="333" max="60" man="1"/>
    <brk id="363" max="60" man="1"/>
    <brk id="394" max="60" man="1"/>
    <brk id="420" max="60" man="1"/>
    <brk id="448" max="60" man="1"/>
    <brk id="484" max="60" man="1"/>
  </rowBreaks>
  <colBreaks count="1" manualBreakCount="1">
    <brk id="5" max="52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25D698-7C69-4806-A647-8A9557534E9F}"/>
</file>

<file path=customXml/itemProps2.xml><?xml version="1.0" encoding="utf-8"?>
<ds:datastoreItem xmlns:ds="http://schemas.openxmlformats.org/officeDocument/2006/customXml" ds:itemID="{2AA6F259-5A92-4A86-B267-0039CFA4CC31}"/>
</file>

<file path=customXml/itemProps3.xml><?xml version="1.0" encoding="utf-8"?>
<ds:datastoreItem xmlns:ds="http://schemas.openxmlformats.org/officeDocument/2006/customXml" ds:itemID="{661A241B-1D2B-4645-83FC-517B1F44E766}"/>
</file>

<file path=docProps/app.xml><?xml version="1.0" encoding="utf-8"?>
<Properties xmlns="http://schemas.openxmlformats.org/officeDocument/2006/extended-properties" xmlns:vt="http://schemas.openxmlformats.org/officeDocument/2006/docPropsVTypes">
  <Application>Microsoft Excel Online</Application>
  <Manager/>
  <Company>Consiliul Judetean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sabinab</dc:creator>
  <cp:keywords/>
  <dc:description/>
  <cp:lastModifiedBy/>
  <cp:revision/>
  <dcterms:created xsi:type="dcterms:W3CDTF">2021-05-14T09:23:02Z</dcterms:created>
  <dcterms:modified xsi:type="dcterms:W3CDTF">2025-11-07T09:06:00Z</dcterms:modified>
  <cp:category/>
  <cp:contentStatus/>
</cp:coreProperties>
</file>