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ileana_cristescu_cjarges_ro/Documents/Desktop/"/>
    </mc:Choice>
  </mc:AlternateContent>
  <xr:revisionPtr revIDLastSave="0" documentId="8_{D0B6DD4D-7EA7-4132-9712-37F44D6751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 septembrie" sheetId="151" r:id="rId1"/>
  </sheets>
  <definedNames>
    <definedName name="_xlnm.Print_Titles" localSheetId="0">'25 septembrie'!$12:$21</definedName>
    <definedName name="_xlnm.Print_Area" localSheetId="0">'25 septembrie'!$A$1:$K$262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4" i="151" l="1"/>
  <c r="D149" i="151"/>
  <c r="C189" i="151"/>
  <c r="C154" i="151"/>
  <c r="D219" i="151"/>
  <c r="I219" i="151" s="1"/>
  <c r="K219" i="151" s="1"/>
  <c r="D199" i="151"/>
  <c r="D144" i="151"/>
  <c r="D129" i="151"/>
  <c r="I129" i="151" s="1"/>
  <c r="D104" i="151"/>
  <c r="C184" i="151"/>
  <c r="C174" i="151"/>
  <c r="C169" i="151"/>
  <c r="I169" i="151" s="1"/>
  <c r="K169" i="151" s="1"/>
  <c r="C134" i="151"/>
  <c r="C124" i="151"/>
  <c r="I124" i="151" s="1"/>
  <c r="K124" i="151" s="1"/>
  <c r="H229" i="151"/>
  <c r="F229" i="151"/>
  <c r="E229" i="151"/>
  <c r="K227" i="151"/>
  <c r="I227" i="151"/>
  <c r="K226" i="151"/>
  <c r="I226" i="151"/>
  <c r="I225" i="151"/>
  <c r="K225" i="151" s="1"/>
  <c r="I224" i="151"/>
  <c r="K224" i="151" s="1"/>
  <c r="I223" i="151"/>
  <c r="K223" i="151" s="1"/>
  <c r="I222" i="151"/>
  <c r="K222" i="151" s="1"/>
  <c r="I221" i="151"/>
  <c r="K221" i="151" s="1"/>
  <c r="I220" i="151"/>
  <c r="K220" i="151" s="1"/>
  <c r="C219" i="151"/>
  <c r="I218" i="151"/>
  <c r="K218" i="151" s="1"/>
  <c r="I217" i="151"/>
  <c r="K217" i="151" s="1"/>
  <c r="I216" i="151"/>
  <c r="K216" i="151" s="1"/>
  <c r="I215" i="151"/>
  <c r="K215" i="151" s="1"/>
  <c r="I214" i="151"/>
  <c r="K214" i="151" s="1"/>
  <c r="I213" i="151"/>
  <c r="K213" i="151" s="1"/>
  <c r="K212" i="151"/>
  <c r="I212" i="151"/>
  <c r="K211" i="151"/>
  <c r="I211" i="151"/>
  <c r="I210" i="151"/>
  <c r="K210" i="151" s="1"/>
  <c r="I209" i="151"/>
  <c r="K209" i="151" s="1"/>
  <c r="I208" i="151"/>
  <c r="K208" i="151" s="1"/>
  <c r="C207" i="151"/>
  <c r="I207" i="151" s="1"/>
  <c r="K207" i="151" s="1"/>
  <c r="C206" i="151"/>
  <c r="I206" i="151" s="1"/>
  <c r="K206" i="151" s="1"/>
  <c r="I205" i="151"/>
  <c r="K205" i="151" s="1"/>
  <c r="C205" i="151"/>
  <c r="C204" i="151"/>
  <c r="I204" i="151" s="1"/>
  <c r="K204" i="151" s="1"/>
  <c r="I202" i="151"/>
  <c r="K202" i="151" s="1"/>
  <c r="I201" i="151"/>
  <c r="K201" i="151" s="1"/>
  <c r="I200" i="151"/>
  <c r="K200" i="151" s="1"/>
  <c r="I199" i="151"/>
  <c r="K199" i="151" s="1"/>
  <c r="G199" i="151"/>
  <c r="C199" i="151"/>
  <c r="I198" i="151"/>
  <c r="K198" i="151" s="1"/>
  <c r="I197" i="151"/>
  <c r="K197" i="151" s="1"/>
  <c r="I196" i="151"/>
  <c r="K196" i="151" s="1"/>
  <c r="I195" i="151"/>
  <c r="K195" i="151" s="1"/>
  <c r="D194" i="151"/>
  <c r="C194" i="151"/>
  <c r="I194" i="151" s="1"/>
  <c r="K194" i="151" s="1"/>
  <c r="I193" i="151"/>
  <c r="K193" i="151" s="1"/>
  <c r="K192" i="151"/>
  <c r="I192" i="151"/>
  <c r="K191" i="151"/>
  <c r="I191" i="151"/>
  <c r="I190" i="151"/>
  <c r="K190" i="151" s="1"/>
  <c r="I189" i="151"/>
  <c r="K189" i="151" s="1"/>
  <c r="I188" i="151"/>
  <c r="K188" i="151" s="1"/>
  <c r="I187" i="151"/>
  <c r="K187" i="151" s="1"/>
  <c r="I186" i="151"/>
  <c r="K186" i="151" s="1"/>
  <c r="I185" i="151"/>
  <c r="K185" i="151" s="1"/>
  <c r="D184" i="151"/>
  <c r="I184" i="151" s="1"/>
  <c r="K184" i="151" s="1"/>
  <c r="I183" i="151"/>
  <c r="K183" i="151" s="1"/>
  <c r="I182" i="151"/>
  <c r="K182" i="151" s="1"/>
  <c r="I181" i="151"/>
  <c r="K181" i="151" s="1"/>
  <c r="I180" i="151"/>
  <c r="K180" i="151" s="1"/>
  <c r="I179" i="151"/>
  <c r="K179" i="151" s="1"/>
  <c r="I178" i="151"/>
  <c r="K178" i="151" s="1"/>
  <c r="I177" i="151"/>
  <c r="J177" i="151" s="1"/>
  <c r="C177" i="151"/>
  <c r="C176" i="151"/>
  <c r="I176" i="151" s="1"/>
  <c r="C175" i="151"/>
  <c r="I175" i="151" s="1"/>
  <c r="I174" i="151"/>
  <c r="K173" i="151" s="1"/>
  <c r="G174" i="151"/>
  <c r="G144" i="151" s="1"/>
  <c r="G139" i="151" s="1"/>
  <c r="I173" i="151"/>
  <c r="K172" i="151"/>
  <c r="I172" i="151"/>
  <c r="I171" i="151"/>
  <c r="K171" i="151" s="1"/>
  <c r="I170" i="151"/>
  <c r="K170" i="151" s="1"/>
  <c r="I167" i="151"/>
  <c r="K167" i="151" s="1"/>
  <c r="I166" i="151"/>
  <c r="K166" i="151" s="1"/>
  <c r="K165" i="151"/>
  <c r="I165" i="151"/>
  <c r="K164" i="151"/>
  <c r="I164" i="151"/>
  <c r="I163" i="151"/>
  <c r="K163" i="151" s="1"/>
  <c r="I162" i="151"/>
  <c r="K162" i="151" s="1"/>
  <c r="K161" i="151"/>
  <c r="I161" i="151"/>
  <c r="I160" i="151"/>
  <c r="K160" i="151" s="1"/>
  <c r="I159" i="151"/>
  <c r="K159" i="151" s="1"/>
  <c r="K158" i="151"/>
  <c r="I158" i="151"/>
  <c r="D157" i="151"/>
  <c r="C157" i="151"/>
  <c r="I157" i="151" s="1"/>
  <c r="K157" i="151" s="1"/>
  <c r="D156" i="151"/>
  <c r="C156" i="151"/>
  <c r="I156" i="151" s="1"/>
  <c r="K156" i="151" s="1"/>
  <c r="D155" i="151"/>
  <c r="D145" i="151" s="1"/>
  <c r="D140" i="151" s="1"/>
  <c r="C155" i="151"/>
  <c r="I155" i="151" s="1"/>
  <c r="K155" i="151" s="1"/>
  <c r="K153" i="151"/>
  <c r="I153" i="151"/>
  <c r="D152" i="151"/>
  <c r="C152" i="151"/>
  <c r="I152" i="151" s="1"/>
  <c r="D151" i="151"/>
  <c r="D146" i="151" s="1"/>
  <c r="D141" i="151" s="1"/>
  <c r="C151" i="151"/>
  <c r="C146" i="151" s="1"/>
  <c r="C141" i="151" s="1"/>
  <c r="D150" i="151"/>
  <c r="C150" i="151"/>
  <c r="I150" i="151" s="1"/>
  <c r="C149" i="151"/>
  <c r="I148" i="151"/>
  <c r="K148" i="151" s="1"/>
  <c r="H147" i="151"/>
  <c r="G147" i="151"/>
  <c r="F147" i="151"/>
  <c r="E147" i="151"/>
  <c r="D147" i="151"/>
  <c r="C147" i="151"/>
  <c r="H146" i="151"/>
  <c r="G146" i="151"/>
  <c r="F146" i="151"/>
  <c r="F141" i="151" s="1"/>
  <c r="F231" i="151" s="1"/>
  <c r="E146" i="151"/>
  <c r="H145" i="151"/>
  <c r="G145" i="151"/>
  <c r="F145" i="151"/>
  <c r="E145" i="151"/>
  <c r="H144" i="151"/>
  <c r="F144" i="151"/>
  <c r="E144" i="151"/>
  <c r="G142" i="151"/>
  <c r="F142" i="151"/>
  <c r="E142" i="151"/>
  <c r="D142" i="151"/>
  <c r="C142" i="151"/>
  <c r="I142" i="151" s="1"/>
  <c r="G141" i="151"/>
  <c r="E141" i="151"/>
  <c r="G140" i="151"/>
  <c r="F140" i="151"/>
  <c r="E140" i="151"/>
  <c r="F139" i="151"/>
  <c r="E139" i="151"/>
  <c r="I137" i="151"/>
  <c r="K137" i="151" s="1"/>
  <c r="I136" i="151"/>
  <c r="K136" i="151" s="1"/>
  <c r="I135" i="151"/>
  <c r="K135" i="151" s="1"/>
  <c r="I134" i="151"/>
  <c r="K134" i="151" s="1"/>
  <c r="K133" i="151"/>
  <c r="D132" i="151"/>
  <c r="I132" i="151" s="1"/>
  <c r="D131" i="151"/>
  <c r="I131" i="151" s="1"/>
  <c r="D130" i="151"/>
  <c r="D120" i="151" s="1"/>
  <c r="K128" i="151"/>
  <c r="I128" i="151"/>
  <c r="K127" i="151"/>
  <c r="I127" i="151"/>
  <c r="I126" i="151"/>
  <c r="K126" i="151" s="1"/>
  <c r="I125" i="151"/>
  <c r="K125" i="151" s="1"/>
  <c r="D124" i="151"/>
  <c r="D119" i="151" s="1"/>
  <c r="D122" i="151"/>
  <c r="D27" i="151" s="1"/>
  <c r="D232" i="151" s="1"/>
  <c r="C122" i="151"/>
  <c r="C121" i="151"/>
  <c r="C120" i="151"/>
  <c r="I120" i="151" s="1"/>
  <c r="K117" i="151"/>
  <c r="I117" i="151"/>
  <c r="K116" i="151"/>
  <c r="I116" i="151"/>
  <c r="I115" i="151"/>
  <c r="K115" i="151" s="1"/>
  <c r="G114" i="151"/>
  <c r="G24" i="151" s="1"/>
  <c r="G229" i="151" s="1"/>
  <c r="I113" i="151"/>
  <c r="K113" i="151" s="1"/>
  <c r="I112" i="151"/>
  <c r="K112" i="151" s="1"/>
  <c r="I111" i="151"/>
  <c r="K111" i="151" s="1"/>
  <c r="I110" i="151"/>
  <c r="K110" i="151" s="1"/>
  <c r="I109" i="151"/>
  <c r="K109" i="151" s="1"/>
  <c r="I108" i="151"/>
  <c r="K108" i="151" s="1"/>
  <c r="D107" i="151"/>
  <c r="I107" i="151" s="1"/>
  <c r="K107" i="151" s="1"/>
  <c r="D106" i="151"/>
  <c r="I106" i="151" s="1"/>
  <c r="K106" i="151" s="1"/>
  <c r="D105" i="151"/>
  <c r="I105" i="151" s="1"/>
  <c r="K105" i="151" s="1"/>
  <c r="I104" i="151"/>
  <c r="K104" i="151" s="1"/>
  <c r="C104" i="151"/>
  <c r="K103" i="151"/>
  <c r="I103" i="151"/>
  <c r="I102" i="151"/>
  <c r="K102" i="151" s="1"/>
  <c r="I101" i="151"/>
  <c r="K101" i="151" s="1"/>
  <c r="I100" i="151"/>
  <c r="K100" i="151" s="1"/>
  <c r="I99" i="151"/>
  <c r="K99" i="151" s="1"/>
  <c r="K98" i="151"/>
  <c r="I98" i="151"/>
  <c r="I97" i="151"/>
  <c r="K97" i="151" s="1"/>
  <c r="I96" i="151"/>
  <c r="K96" i="151" s="1"/>
  <c r="I95" i="151"/>
  <c r="K95" i="151" s="1"/>
  <c r="I94" i="151"/>
  <c r="K94" i="151" s="1"/>
  <c r="I93" i="151"/>
  <c r="K93" i="151" s="1"/>
  <c r="I92" i="151"/>
  <c r="K92" i="151" s="1"/>
  <c r="I91" i="151"/>
  <c r="K91" i="151" s="1"/>
  <c r="I90" i="151"/>
  <c r="K90" i="151" s="1"/>
  <c r="I89" i="151"/>
  <c r="K89" i="151" s="1"/>
  <c r="K88" i="151"/>
  <c r="I88" i="151"/>
  <c r="K87" i="151"/>
  <c r="I87" i="151"/>
  <c r="I86" i="151"/>
  <c r="K86" i="151" s="1"/>
  <c r="I85" i="151"/>
  <c r="K85" i="151" s="1"/>
  <c r="I84" i="151"/>
  <c r="K84" i="151" s="1"/>
  <c r="I83" i="151"/>
  <c r="K83" i="151" s="1"/>
  <c r="I82" i="151"/>
  <c r="K82" i="151" s="1"/>
  <c r="I81" i="151"/>
  <c r="K81" i="151" s="1"/>
  <c r="I80" i="151"/>
  <c r="K80" i="151" s="1"/>
  <c r="C79" i="151"/>
  <c r="C74" i="151" s="1"/>
  <c r="I74" i="151" s="1"/>
  <c r="K74" i="151" s="1"/>
  <c r="I78" i="151"/>
  <c r="K78" i="151" s="1"/>
  <c r="C77" i="151"/>
  <c r="I77" i="151" s="1"/>
  <c r="K77" i="151" s="1"/>
  <c r="C76" i="151"/>
  <c r="I76" i="151" s="1"/>
  <c r="K76" i="151" s="1"/>
  <c r="C75" i="151"/>
  <c r="I75" i="151" s="1"/>
  <c r="K75" i="151" s="1"/>
  <c r="I72" i="151"/>
  <c r="K72" i="151" s="1"/>
  <c r="I71" i="151"/>
  <c r="K71" i="151" s="1"/>
  <c r="I70" i="151"/>
  <c r="K70" i="151" s="1"/>
  <c r="I69" i="151"/>
  <c r="K69" i="151" s="1"/>
  <c r="I68" i="151"/>
  <c r="K68" i="151" s="1"/>
  <c r="I67" i="151"/>
  <c r="K67" i="151" s="1"/>
  <c r="K66" i="151"/>
  <c r="I66" i="151"/>
  <c r="K65" i="151"/>
  <c r="I65" i="151"/>
  <c r="I64" i="151"/>
  <c r="K64" i="151" s="1"/>
  <c r="I63" i="151"/>
  <c r="K63" i="151" s="1"/>
  <c r="K62" i="151"/>
  <c r="I62" i="151"/>
  <c r="I61" i="151"/>
  <c r="K61" i="151" s="1"/>
  <c r="I60" i="151"/>
  <c r="K60" i="151" s="1"/>
  <c r="K59" i="151"/>
  <c r="I59" i="151"/>
  <c r="K58" i="151"/>
  <c r="I58" i="151"/>
  <c r="I57" i="151"/>
  <c r="K57" i="151" s="1"/>
  <c r="I56" i="151"/>
  <c r="K56" i="151" s="1"/>
  <c r="I55" i="151"/>
  <c r="K55" i="151" s="1"/>
  <c r="I54" i="151"/>
  <c r="K54" i="151" s="1"/>
  <c r="I53" i="151"/>
  <c r="K53" i="151" s="1"/>
  <c r="C52" i="151"/>
  <c r="I52" i="151" s="1"/>
  <c r="K52" i="151" s="1"/>
  <c r="I51" i="151"/>
  <c r="K51" i="151" s="1"/>
  <c r="C51" i="151"/>
  <c r="C50" i="151"/>
  <c r="I50" i="151" s="1"/>
  <c r="K50" i="151" s="1"/>
  <c r="C49" i="151"/>
  <c r="I49" i="151" s="1"/>
  <c r="K49" i="151" s="1"/>
  <c r="K48" i="151"/>
  <c r="I48" i="151"/>
  <c r="I47" i="151"/>
  <c r="K47" i="151" s="1"/>
  <c r="I46" i="151"/>
  <c r="K46" i="151" s="1"/>
  <c r="K45" i="151"/>
  <c r="I45" i="151"/>
  <c r="K44" i="151"/>
  <c r="I44" i="151"/>
  <c r="I43" i="151"/>
  <c r="K43" i="151" s="1"/>
  <c r="C42" i="151"/>
  <c r="I42" i="151" s="1"/>
  <c r="K42" i="151" s="1"/>
  <c r="C41" i="151"/>
  <c r="C36" i="151" s="1"/>
  <c r="C40" i="151"/>
  <c r="C35" i="151" s="1"/>
  <c r="C39" i="151"/>
  <c r="C34" i="151" s="1"/>
  <c r="C38" i="151"/>
  <c r="I38" i="151" s="1"/>
  <c r="K38" i="151" s="1"/>
  <c r="D37" i="151"/>
  <c r="D36" i="151"/>
  <c r="D31" i="151" s="1"/>
  <c r="D35" i="151"/>
  <c r="D30" i="151" s="1"/>
  <c r="D34" i="151"/>
  <c r="J32" i="151"/>
  <c r="H32" i="151"/>
  <c r="G32" i="151"/>
  <c r="F32" i="151"/>
  <c r="E32" i="151"/>
  <c r="D32" i="151"/>
  <c r="J31" i="151"/>
  <c r="H31" i="151"/>
  <c r="H26" i="151" s="1"/>
  <c r="H231" i="151" s="1"/>
  <c r="G31" i="151"/>
  <c r="G26" i="151" s="1"/>
  <c r="G231" i="151" s="1"/>
  <c r="F31" i="151"/>
  <c r="E31" i="151"/>
  <c r="J30" i="151"/>
  <c r="H30" i="151"/>
  <c r="G30" i="151"/>
  <c r="F30" i="151"/>
  <c r="E30" i="151"/>
  <c r="E25" i="151" s="1"/>
  <c r="J29" i="151"/>
  <c r="H29" i="151"/>
  <c r="G29" i="151"/>
  <c r="F29" i="151"/>
  <c r="E29" i="151"/>
  <c r="D29" i="151"/>
  <c r="H27" i="151"/>
  <c r="H232" i="151" s="1"/>
  <c r="G27" i="151"/>
  <c r="G232" i="151" s="1"/>
  <c r="F27" i="151"/>
  <c r="F232" i="151" s="1"/>
  <c r="E27" i="151"/>
  <c r="F26" i="151"/>
  <c r="E26" i="151"/>
  <c r="H25" i="151"/>
  <c r="H230" i="151" s="1"/>
  <c r="G25" i="151"/>
  <c r="G230" i="151" s="1"/>
  <c r="F25" i="151"/>
  <c r="F230" i="151" s="1"/>
  <c r="H24" i="151"/>
  <c r="F24" i="151"/>
  <c r="E24" i="151"/>
  <c r="D139" i="151" l="1"/>
  <c r="D24" i="151"/>
  <c r="D229" i="151" s="1"/>
  <c r="C144" i="151"/>
  <c r="C139" i="151" s="1"/>
  <c r="I139" i="151" s="1"/>
  <c r="J147" i="151"/>
  <c r="J142" i="151" s="1"/>
  <c r="J132" i="151" s="1"/>
  <c r="J122" i="151" s="1"/>
  <c r="J27" i="151" s="1"/>
  <c r="J232" i="151" s="1"/>
  <c r="K177" i="151"/>
  <c r="C29" i="151"/>
  <c r="I34" i="151"/>
  <c r="K34" i="151" s="1"/>
  <c r="K120" i="151"/>
  <c r="C30" i="151"/>
  <c r="I35" i="151"/>
  <c r="K35" i="151" s="1"/>
  <c r="C31" i="151"/>
  <c r="I36" i="151"/>
  <c r="K36" i="151" s="1"/>
  <c r="K131" i="151"/>
  <c r="K132" i="151"/>
  <c r="J26" i="151"/>
  <c r="J231" i="151" s="1"/>
  <c r="I145" i="151"/>
  <c r="K145" i="151" s="1"/>
  <c r="K150" i="151"/>
  <c r="I141" i="151"/>
  <c r="K141" i="151" s="1"/>
  <c r="I147" i="151"/>
  <c r="K147" i="151" s="1"/>
  <c r="K152" i="151"/>
  <c r="D25" i="151"/>
  <c r="D230" i="151" s="1"/>
  <c r="K175" i="151"/>
  <c r="J175" i="151"/>
  <c r="J145" i="151" s="1"/>
  <c r="J140" i="151" s="1"/>
  <c r="J130" i="151" s="1"/>
  <c r="J120" i="151" s="1"/>
  <c r="J25" i="151" s="1"/>
  <c r="J230" i="151" s="1"/>
  <c r="J176" i="151"/>
  <c r="J146" i="151" s="1"/>
  <c r="J141" i="151" s="1"/>
  <c r="J131" i="151" s="1"/>
  <c r="J121" i="151" s="1"/>
  <c r="I40" i="151"/>
  <c r="K40" i="151" s="1"/>
  <c r="I41" i="151"/>
  <c r="K41" i="151" s="1"/>
  <c r="I114" i="151"/>
  <c r="K114" i="151" s="1"/>
  <c r="C119" i="151"/>
  <c r="I119" i="151" s="1"/>
  <c r="I149" i="151"/>
  <c r="I130" i="151"/>
  <c r="K130" i="151" s="1"/>
  <c r="I39" i="151"/>
  <c r="K39" i="151" s="1"/>
  <c r="J174" i="151"/>
  <c r="J144" i="151" s="1"/>
  <c r="J139" i="151" s="1"/>
  <c r="J129" i="151" s="1"/>
  <c r="J119" i="151" s="1"/>
  <c r="J24" i="151" s="1"/>
  <c r="J229" i="151" s="1"/>
  <c r="I122" i="151"/>
  <c r="K122" i="151" s="1"/>
  <c r="I154" i="151"/>
  <c r="K154" i="151" s="1"/>
  <c r="C145" i="151"/>
  <c r="C140" i="151" s="1"/>
  <c r="I140" i="151" s="1"/>
  <c r="K140" i="151" s="1"/>
  <c r="I151" i="151"/>
  <c r="D121" i="151"/>
  <c r="D26" i="151" s="1"/>
  <c r="D231" i="151" s="1"/>
  <c r="I79" i="151"/>
  <c r="K79" i="151" s="1"/>
  <c r="C37" i="151"/>
  <c r="K129" i="151" l="1"/>
  <c r="K174" i="151"/>
  <c r="I121" i="151"/>
  <c r="K121" i="151" s="1"/>
  <c r="I144" i="151"/>
  <c r="K144" i="151" s="1"/>
  <c r="K149" i="151"/>
  <c r="K151" i="151"/>
  <c r="I146" i="151"/>
  <c r="K146" i="151" s="1"/>
  <c r="K176" i="151"/>
  <c r="K139" i="151"/>
  <c r="C26" i="151"/>
  <c r="I31" i="151"/>
  <c r="K31" i="151" s="1"/>
  <c r="I29" i="151"/>
  <c r="K29" i="151" s="1"/>
  <c r="C24" i="151"/>
  <c r="K119" i="151"/>
  <c r="C32" i="151"/>
  <c r="I37" i="151"/>
  <c r="K37" i="151" s="1"/>
  <c r="C25" i="151"/>
  <c r="I30" i="151"/>
  <c r="K30" i="151" s="1"/>
  <c r="K142" i="151"/>
  <c r="I32" i="151" l="1"/>
  <c r="K32" i="151" s="1"/>
  <c r="C27" i="151"/>
  <c r="I24" i="151"/>
  <c r="K24" i="151" s="1"/>
  <c r="C229" i="151"/>
  <c r="I229" i="151" s="1"/>
  <c r="K229" i="151" s="1"/>
  <c r="I26" i="151"/>
  <c r="K26" i="151" s="1"/>
  <c r="C231" i="151"/>
  <c r="I231" i="151" s="1"/>
  <c r="K231" i="151" s="1"/>
  <c r="C230" i="151"/>
  <c r="I230" i="151" s="1"/>
  <c r="K230" i="151" s="1"/>
  <c r="I25" i="151"/>
  <c r="K25" i="151" s="1"/>
  <c r="C232" i="151" l="1"/>
  <c r="I232" i="151" s="1"/>
  <c r="K232" i="151" s="1"/>
  <c r="I27" i="151"/>
  <c r="K27" i="151" s="1"/>
</calcChain>
</file>

<file path=xl/sharedStrings.xml><?xml version="1.0" encoding="utf-8"?>
<sst xmlns="http://schemas.openxmlformats.org/spreadsheetml/2006/main" count="293" uniqueCount="130">
  <si>
    <t>JUDETUL :ARGES</t>
  </si>
  <si>
    <t>Unitatea administrativ-teritoriala :JUDETUL ARGES</t>
  </si>
  <si>
    <t>FORMULAR:11</t>
  </si>
  <si>
    <t>I Buget 2025</t>
  </si>
  <si>
    <t>II Estimari 2026</t>
  </si>
  <si>
    <t>III Estimari 2027</t>
  </si>
  <si>
    <t>IV Estimari 2028</t>
  </si>
  <si>
    <t>BUGETUL GENERAL AL UNITĂŢII ADMINISTRATIV-TERITORIALE</t>
  </si>
  <si>
    <t>PE ANUL 2025 SI ESTIMARI PENTRU ANII 2026-2028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</si>
  <si>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</si>
  <si>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</si>
  <si>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</si>
  <si>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</si>
  <si>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</si>
  <si>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</si>
  <si>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</si>
  <si>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</t>
  </si>
  <si>
    <t>Total                     buget          general</t>
  </si>
  <si>
    <t xml:space="preserve"> 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</si>
  <si>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</si>
  <si>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</si>
  <si>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</si>
  <si>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</si>
  <si>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</si>
  <si>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</si>
  <si>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</si>
  <si>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</si>
  <si>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</si>
  <si>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</si>
  <si>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r>
      <t xml:space="preserve">VENITURI  TOTAL  </t>
    </r>
    <r>
      <rPr>
        <b/>
        <sz val="8"/>
        <rFont val="Arial"/>
        <family val="2"/>
      </rPr>
      <t xml:space="preserve">(rd.02+18+19+20+23)     </t>
    </r>
    <r>
      <rPr>
        <b/>
        <sz val="9"/>
        <rFont val="Arial"/>
        <family val="2"/>
      </rPr>
      <t xml:space="preserve">            </t>
    </r>
  </si>
  <si>
    <t>01</t>
  </si>
  <si>
    <t>I</t>
  </si>
  <si>
    <t>II</t>
  </si>
  <si>
    <t>III</t>
  </si>
  <si>
    <t>IV</t>
  </si>
  <si>
    <r>
      <t xml:space="preserve">Venituri curente   </t>
    </r>
    <r>
      <rPr>
        <sz val="8"/>
        <rFont val="Arial"/>
        <family val="2"/>
      </rPr>
      <t xml:space="preserve">(rd.03+17)  </t>
    </r>
    <r>
      <rPr>
        <sz val="9"/>
        <rFont val="Arial"/>
        <family val="2"/>
      </rPr>
      <t xml:space="preserve">                     </t>
    </r>
  </si>
  <si>
    <t>02</t>
  </si>
  <si>
    <r>
      <t xml:space="preserve">Venituri fiscale  </t>
    </r>
    <r>
      <rPr>
        <sz val="8"/>
        <rFont val="Arial"/>
        <family val="2"/>
      </rPr>
      <t>(rd.04+06+09+10+11+16)</t>
    </r>
    <r>
      <rPr>
        <sz val="9"/>
        <rFont val="Arial"/>
        <family val="2"/>
      </rPr>
      <t xml:space="preserve">                        </t>
    </r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</si>
  <si>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</si>
  <si>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</si>
  <si>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</si>
  <si>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</si>
  <si>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</si>
  <si>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</si>
  <si>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</si>
  <si>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</si>
  <si>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</si>
  <si>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</si>
  <si>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</si>
  <si>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</si>
  <si>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</si>
  <si>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</si>
  <si>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</si>
  <si>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r>
      <t xml:space="preserve">Impozite si taxe pe bunuri si servicii   </t>
    </r>
    <r>
      <rPr>
        <sz val="8"/>
        <rFont val="Arial"/>
        <family val="2"/>
      </rPr>
      <t xml:space="preserve">(rd.12 la rd.15)    </t>
    </r>
    <r>
      <rPr>
        <sz val="9"/>
        <rFont val="Arial"/>
        <family val="2"/>
      </rPr>
      <t xml:space="preserve">           </t>
    </r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</si>
  <si>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</si>
  <si>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</si>
  <si>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</si>
  <si>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</si>
  <si>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</si>
  <si>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</si>
  <si>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</si>
  <si>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</si>
  <si>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</si>
  <si>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</si>
  <si>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</si>
  <si>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</si>
  <si>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</si>
  <si>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</si>
  <si>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</si>
  <si>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IIII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</si>
  <si>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</si>
  <si>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</si>
  <si>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</si>
  <si>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</si>
  <si>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</si>
  <si>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</si>
  <si>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</si>
  <si>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</si>
  <si>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</si>
  <si>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</si>
  <si>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r>
      <t>CHELTUIELI - TOTAL  (rd.</t>
    </r>
    <r>
      <rPr>
        <b/>
        <sz val="10"/>
        <rFont val="Arial"/>
        <family val="2"/>
        <charset val="238"/>
      </rPr>
      <t>25+36+37+40+41</t>
    </r>
    <r>
      <rPr>
        <b/>
        <sz val="10"/>
        <rFont val="Arial"/>
        <family val="2"/>
      </rPr>
      <t xml:space="preserve">)           </t>
    </r>
  </si>
  <si>
    <t>24</t>
  </si>
  <si>
    <r>
      <t xml:space="preserve">Cheltuieli curente   </t>
    </r>
    <r>
      <rPr>
        <sz val="8"/>
        <rFont val="Arial"/>
        <family val="2"/>
      </rPr>
      <t>(</t>
    </r>
    <r>
      <rPr>
        <sz val="8"/>
        <rFont val="Arial"/>
        <family val="2"/>
        <charset val="238"/>
      </rPr>
      <t>rd.26 la rd.35</t>
    </r>
    <r>
      <rPr>
        <sz val="8"/>
        <rFont val="Arial"/>
        <family val="2"/>
      </rPr>
      <t xml:space="preserve">)  </t>
    </r>
    <r>
      <rPr>
        <sz val="9"/>
        <rFont val="Arial"/>
        <family val="2"/>
      </rPr>
      <t xml:space="preserve">                      </t>
    </r>
  </si>
  <si>
    <t>25</t>
  </si>
  <si>
    <t xml:space="preserve">Cheltuieli de personal                </t>
  </si>
  <si>
    <t>26</t>
  </si>
  <si>
    <t xml:space="preserve">Bunuri si servicii                </t>
  </si>
  <si>
    <t>27</t>
  </si>
  <si>
    <t>Dobanzi</t>
  </si>
  <si>
    <t>28</t>
  </si>
  <si>
    <t xml:space="preserve">Subventii                                  </t>
  </si>
  <si>
    <t>29</t>
  </si>
  <si>
    <t>Fonduri de rezerva</t>
  </si>
  <si>
    <t>30</t>
  </si>
  <si>
    <t xml:space="preserve">Transferuri intre unitati ale administratiei publice                             </t>
  </si>
  <si>
    <t>31</t>
  </si>
  <si>
    <t>Alte transferuri</t>
  </si>
  <si>
    <t>32</t>
  </si>
  <si>
    <t>Proiecte cu finantare din Fonduri externe nerambursabile postaderare</t>
  </si>
  <si>
    <t>33</t>
  </si>
  <si>
    <t>Asistenta sociala</t>
  </si>
  <si>
    <t>34</t>
  </si>
  <si>
    <t>Alte cheltuieli</t>
  </si>
  <si>
    <t>35</t>
  </si>
  <si>
    <t xml:space="preserve">Cheltuieli de capital                     </t>
  </si>
  <si>
    <t>36</t>
  </si>
  <si>
    <r>
      <t>Operatiuni financiare (rd.</t>
    </r>
    <r>
      <rPr>
        <sz val="9"/>
        <rFont val="Arial"/>
        <family val="2"/>
        <charset val="238"/>
      </rPr>
      <t>38+39</t>
    </r>
    <r>
      <rPr>
        <sz val="9"/>
        <rFont val="Arial"/>
        <family val="2"/>
      </rPr>
      <t>)</t>
    </r>
  </si>
  <si>
    <t>37</t>
  </si>
  <si>
    <t xml:space="preserve">Imprumuturi acordate                  </t>
  </si>
  <si>
    <t>38</t>
  </si>
  <si>
    <t>Rambursari de credite externe si interne</t>
  </si>
  <si>
    <t>39</t>
  </si>
  <si>
    <t>Plăţi efectuate în anii precedenţi şi recuperate în anul curent</t>
  </si>
  <si>
    <t>40</t>
  </si>
  <si>
    <t>Rezerve</t>
  </si>
  <si>
    <t>41</t>
  </si>
  <si>
    <r>
      <t xml:space="preserve">EXCEDENT(+)/DEFICIT(-)  </t>
    </r>
    <r>
      <rPr>
        <b/>
        <vertAlign val="superscript"/>
        <sz val="8"/>
        <rFont val="Arial"/>
        <family val="2"/>
      </rPr>
      <t>1)</t>
    </r>
    <r>
      <rPr>
        <b/>
        <sz val="8"/>
        <rFont val="Arial"/>
        <family val="2"/>
      </rPr>
      <t xml:space="preserve">                                                                (rd.01-rd.23)   </t>
    </r>
  </si>
  <si>
    <t>42</t>
  </si>
  <si>
    <r>
      <t xml:space="preserve">               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</si>
  <si>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</si>
  <si>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**) Se înscriu transferurile de sume dintre bugetele care compun bugetul general centralizat</t>
  </si>
  <si>
    <t>ORDONATOR PRINCIPAL DE CREDITE</t>
  </si>
  <si>
    <t xml:space="preserve">       PRESEDINTE</t>
  </si>
  <si>
    <t xml:space="preserve">         PRESEDINTE</t>
  </si>
  <si>
    <t xml:space="preserve">      ION MINZINA</t>
  </si>
  <si>
    <t xml:space="preserve">         ION MINZINA</t>
  </si>
  <si>
    <t xml:space="preserve">         DIRECTOR EXECUTIV</t>
  </si>
  <si>
    <t>SEF SERVICIU BUGET IMPOZITE TAXE VENITURI</t>
  </si>
  <si>
    <t xml:space="preserve">                             CARMEN MOCANU</t>
  </si>
  <si>
    <t xml:space="preserve">            LARISA ZAMFIR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</si>
</sst>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_);\(#,##0.0\)"/>
    <numFmt numFmtId="166" formatCode="#,##0.0"/>
    <numFmt numFmtId="167" formatCode="0.0"/>
  </numFmts>
  <fonts count="25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</font>
    <font>
      <sz val="11"/>
      <name val="Calibri"/>
      <family val="2"/>
      <charset val="238"/>
      <scheme val="minor"/>
    </font>
    <font>
      <b/>
      <vertAlign val="superscript"/>
      <sz val="8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238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</cellStyleXfs>
  <cellXfs count="140">
    <xf numFmtId="0" fontId="0" fillId="0" borderId="0" xfId="0"/>
    <xf numFmtId="0" fontId="3" fillId="0" borderId="0" xfId="2"/>
    <xf numFmtId="0" fontId="4" fillId="0" borderId="0" xfId="1" applyFont="1"/>
    <xf numFmtId="165" fontId="4" fillId="0" borderId="0" xfId="2" applyNumberFormat="1" applyFont="1" applyAlignment="1">
      <alignment horizontal="left"/>
    </xf>
    <xf numFmtId="0" fontId="4" fillId="0" borderId="0" xfId="3" applyFont="1" applyAlignment="1">
      <alignment vertical="center"/>
    </xf>
    <xf numFmtId="166" fontId="4" fillId="0" borderId="0" xfId="2" applyNumberFormat="1" applyFont="1"/>
    <xf numFmtId="0" fontId="4" fillId="0" borderId="0" xfId="2" applyFont="1"/>
    <xf numFmtId="0" fontId="2" fillId="0" borderId="0" xfId="2" quotePrefix="1" applyFont="1" applyAlignment="1">
      <alignment horizontal="left"/>
    </xf>
    <xf numFmtId="0" fontId="6" fillId="0" borderId="0" xfId="2" quotePrefix="1" applyFont="1"/>
    <xf numFmtId="0" fontId="5" fillId="0" borderId="0" xfId="2" applyFont="1"/>
    <xf numFmtId="0" fontId="4" fillId="0" borderId="1" xfId="2" applyFont="1" applyBorder="1"/>
    <xf numFmtId="0" fontId="4" fillId="0" borderId="0" xfId="2" quotePrefix="1" applyFont="1"/>
    <xf numFmtId="0" fontId="5" fillId="0" borderId="2" xfId="2" applyFont="1" applyBorder="1"/>
    <xf numFmtId="0" fontId="4" fillId="0" borderId="2" xfId="2" applyFont="1" applyBorder="1" applyAlignment="1">
      <alignment horizontal="center" vertical="center"/>
    </xf>
    <xf numFmtId="165" fontId="4" fillId="0" borderId="6" xfId="2" applyNumberFormat="1" applyFont="1" applyBorder="1" applyAlignment="1">
      <alignment horizontal="center" vertical="center" wrapText="1"/>
    </xf>
    <xf numFmtId="0" fontId="5" fillId="0" borderId="7" xfId="2" applyFont="1" applyBorder="1"/>
    <xf numFmtId="0" fontId="5" fillId="0" borderId="10" xfId="2" applyFont="1" applyBorder="1"/>
    <xf numFmtId="0" fontId="4" fillId="0" borderId="1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 wrapText="1"/>
    </xf>
    <xf numFmtId="165" fontId="7" fillId="0" borderId="13" xfId="2" applyNumberFormat="1" applyFont="1" applyBorder="1" applyAlignment="1">
      <alignment horizontal="center"/>
    </xf>
    <xf numFmtId="165" fontId="7" fillId="0" borderId="14" xfId="2" quotePrefix="1" applyNumberFormat="1" applyFont="1" applyBorder="1" applyAlignment="1">
      <alignment horizontal="center"/>
    </xf>
    <xf numFmtId="1" fontId="7" fillId="0" borderId="5" xfId="2" applyNumberFormat="1" applyFont="1" applyBorder="1" applyAlignment="1">
      <alignment horizontal="center"/>
    </xf>
    <xf numFmtId="1" fontId="7" fillId="0" borderId="14" xfId="2" applyNumberFormat="1" applyFont="1" applyBorder="1" applyAlignment="1">
      <alignment horizontal="center"/>
    </xf>
    <xf numFmtId="1" fontId="7" fillId="0" borderId="13" xfId="2" applyNumberFormat="1" applyFont="1" applyBorder="1" applyAlignment="1">
      <alignment horizontal="center"/>
    </xf>
    <xf numFmtId="167" fontId="7" fillId="0" borderId="14" xfId="2" applyNumberFormat="1" applyFont="1" applyBorder="1" applyAlignment="1">
      <alignment horizontal="center"/>
    </xf>
    <xf numFmtId="165" fontId="7" fillId="0" borderId="7" xfId="2" applyNumberFormat="1" applyFont="1" applyBorder="1" applyAlignment="1">
      <alignment horizontal="center"/>
    </xf>
    <xf numFmtId="165" fontId="7" fillId="0" borderId="8" xfId="2" applyNumberFormat="1" applyFont="1" applyBorder="1" applyAlignment="1">
      <alignment horizontal="center"/>
    </xf>
    <xf numFmtId="2" fontId="8" fillId="0" borderId="3" xfId="2" applyNumberFormat="1" applyFont="1" applyBorder="1" applyAlignment="1">
      <alignment horizontal="right"/>
    </xf>
    <xf numFmtId="2" fontId="8" fillId="0" borderId="4" xfId="2" applyNumberFormat="1" applyFont="1" applyBorder="1" applyAlignment="1">
      <alignment horizontal="right"/>
    </xf>
    <xf numFmtId="2" fontId="8" fillId="0" borderId="0" xfId="2" applyNumberFormat="1" applyFont="1" applyAlignment="1">
      <alignment horizontal="right"/>
    </xf>
    <xf numFmtId="2" fontId="8" fillId="0" borderId="8" xfId="2" applyNumberFormat="1" applyFont="1" applyBorder="1" applyAlignment="1">
      <alignment horizontal="right"/>
    </xf>
    <xf numFmtId="2" fontId="8" fillId="0" borderId="6" xfId="2" applyNumberFormat="1" applyFont="1" applyBorder="1" applyAlignment="1">
      <alignment horizontal="right"/>
    </xf>
    <xf numFmtId="165" fontId="2" fillId="2" borderId="7" xfId="2" applyNumberFormat="1" applyFont="1" applyFill="1" applyBorder="1" applyAlignment="1">
      <alignment horizontal="left"/>
    </xf>
    <xf numFmtId="165" fontId="7" fillId="2" borderId="8" xfId="2" quotePrefix="1" applyNumberFormat="1" applyFont="1" applyFill="1" applyBorder="1" applyAlignment="1">
      <alignment horizontal="left" indent="1"/>
    </xf>
    <xf numFmtId="2" fontId="8" fillId="2" borderId="8" xfId="2" applyNumberFormat="1" applyFont="1" applyFill="1" applyBorder="1" applyAlignment="1">
      <alignment horizontal="right" vertical="center"/>
    </xf>
    <xf numFmtId="2" fontId="8" fillId="2" borderId="0" xfId="2" applyNumberFormat="1" applyFont="1" applyFill="1" applyAlignment="1">
      <alignment horizontal="right" vertical="center"/>
    </xf>
    <xf numFmtId="2" fontId="8" fillId="2" borderId="9" xfId="2" applyNumberFormat="1" applyFont="1" applyFill="1" applyBorder="1" applyAlignment="1">
      <alignment horizontal="right" vertical="center"/>
    </xf>
    <xf numFmtId="2" fontId="8" fillId="2" borderId="14" xfId="2" applyNumberFormat="1" applyFont="1" applyFill="1" applyBorder="1" applyAlignment="1">
      <alignment horizontal="right" vertical="center"/>
    </xf>
    <xf numFmtId="0" fontId="10" fillId="0" borderId="0" xfId="2" applyFont="1"/>
    <xf numFmtId="0" fontId="4" fillId="0" borderId="0" xfId="2" applyFont="1" applyAlignment="1">
      <alignment horizontal="left" indent="4"/>
    </xf>
    <xf numFmtId="0" fontId="4" fillId="0" borderId="0" xfId="2" quotePrefix="1" applyFont="1" applyAlignment="1">
      <alignment horizontal="left" indent="6"/>
    </xf>
    <xf numFmtId="165" fontId="8" fillId="3" borderId="0" xfId="2" applyNumberFormat="1" applyFont="1" applyFill="1" applyAlignment="1">
      <alignment horizontal="left" wrapText="1"/>
    </xf>
    <xf numFmtId="165" fontId="7" fillId="3" borderId="0" xfId="2" quotePrefix="1" applyNumberFormat="1" applyFont="1" applyFill="1" applyAlignment="1">
      <alignment horizontal="left" indent="1"/>
    </xf>
    <xf numFmtId="2" fontId="8" fillId="3" borderId="0" xfId="2" applyNumberFormat="1" applyFont="1" applyFill="1" applyAlignment="1">
      <alignment horizontal="right" vertical="center"/>
    </xf>
    <xf numFmtId="2" fontId="8" fillId="3" borderId="0" xfId="2" applyNumberFormat="1" applyFont="1" applyFill="1" applyAlignment="1">
      <alignment horizontal="right"/>
    </xf>
    <xf numFmtId="165" fontId="7" fillId="2" borderId="8" xfId="2" applyNumberFormat="1" applyFont="1" applyFill="1" applyBorder="1" applyAlignment="1">
      <alignment horizontal="left" indent="1"/>
    </xf>
    <xf numFmtId="0" fontId="10" fillId="0" borderId="0" xfId="1" applyFont="1"/>
    <xf numFmtId="2" fontId="14" fillId="0" borderId="0" xfId="0" applyNumberFormat="1" applyFont="1"/>
    <xf numFmtId="2" fontId="9" fillId="2" borderId="8" xfId="2" applyNumberFormat="1" applyFont="1" applyFill="1" applyBorder="1" applyAlignment="1">
      <alignment horizontal="right" vertical="center"/>
    </xf>
    <xf numFmtId="2" fontId="9" fillId="2" borderId="14" xfId="2" applyNumberFormat="1" applyFont="1" applyFill="1" applyBorder="1" applyAlignment="1">
      <alignment horizontal="right" vertical="center"/>
    </xf>
    <xf numFmtId="165" fontId="4" fillId="3" borderId="7" xfId="2" applyNumberFormat="1" applyFont="1" applyFill="1" applyBorder="1"/>
    <xf numFmtId="165" fontId="7" fillId="3" borderId="8" xfId="2" quotePrefix="1" applyNumberFormat="1" applyFont="1" applyFill="1" applyBorder="1" applyAlignment="1">
      <alignment horizontal="left" indent="1"/>
    </xf>
    <xf numFmtId="2" fontId="10" fillId="3" borderId="8" xfId="2" applyNumberFormat="1" applyFont="1" applyFill="1" applyBorder="1" applyAlignment="1">
      <alignment horizontal="right" vertical="center"/>
    </xf>
    <xf numFmtId="2" fontId="10" fillId="3" borderId="0" xfId="2" applyNumberFormat="1" applyFont="1" applyFill="1" applyAlignment="1">
      <alignment horizontal="right" vertical="center"/>
    </xf>
    <xf numFmtId="2" fontId="10" fillId="3" borderId="9" xfId="2" applyNumberFormat="1" applyFont="1" applyFill="1" applyBorder="1" applyAlignment="1">
      <alignment horizontal="right" vertical="center"/>
    </xf>
    <xf numFmtId="2" fontId="8" fillId="3" borderId="8" xfId="2" applyNumberFormat="1" applyFont="1" applyFill="1" applyBorder="1" applyAlignment="1">
      <alignment horizontal="right" vertical="center"/>
    </xf>
    <xf numFmtId="165" fontId="7" fillId="3" borderId="8" xfId="2" applyNumberFormat="1" applyFont="1" applyFill="1" applyBorder="1" applyAlignment="1">
      <alignment horizontal="left" indent="1"/>
    </xf>
    <xf numFmtId="165" fontId="4" fillId="3" borderId="7" xfId="2" applyNumberFormat="1" applyFont="1" applyFill="1" applyBorder="1" applyAlignment="1">
      <alignment horizontal="left" wrapText="1"/>
    </xf>
    <xf numFmtId="165" fontId="4" fillId="3" borderId="7" xfId="2" applyNumberFormat="1" applyFont="1" applyFill="1" applyBorder="1" applyAlignment="1">
      <alignment horizontal="left" indent="2"/>
    </xf>
    <xf numFmtId="2" fontId="10" fillId="3" borderId="8" xfId="2" applyNumberFormat="1" applyFont="1" applyFill="1" applyBorder="1" applyAlignment="1">
      <alignment horizontal="right"/>
    </xf>
    <xf numFmtId="2" fontId="10" fillId="3" borderId="0" xfId="2" applyNumberFormat="1" applyFont="1" applyFill="1" applyAlignment="1">
      <alignment horizontal="right"/>
    </xf>
    <xf numFmtId="165" fontId="7" fillId="3" borderId="7" xfId="2" applyNumberFormat="1" applyFont="1" applyFill="1" applyBorder="1" applyAlignment="1">
      <alignment horizontal="left" wrapText="1" indent="2"/>
    </xf>
    <xf numFmtId="2" fontId="11" fillId="3" borderId="8" xfId="2" quotePrefix="1" applyNumberFormat="1" applyFont="1" applyFill="1" applyBorder="1" applyAlignment="1">
      <alignment horizontal="right" indent="1"/>
    </xf>
    <xf numFmtId="165" fontId="4" fillId="3" borderId="7" xfId="2" applyNumberFormat="1" applyFont="1" applyFill="1" applyBorder="1" applyAlignment="1">
      <alignment horizontal="left" wrapText="1" indent="2"/>
    </xf>
    <xf numFmtId="0" fontId="5" fillId="3" borderId="0" xfId="3" applyFill="1"/>
    <xf numFmtId="165" fontId="6" fillId="3" borderId="7" xfId="2" applyNumberFormat="1" applyFont="1" applyFill="1" applyBorder="1" applyAlignment="1">
      <alignment horizontal="left"/>
    </xf>
    <xf numFmtId="165" fontId="12" fillId="3" borderId="8" xfId="2" quotePrefix="1" applyNumberFormat="1" applyFont="1" applyFill="1" applyBorder="1" applyAlignment="1">
      <alignment horizontal="left" indent="1"/>
    </xf>
    <xf numFmtId="165" fontId="12" fillId="3" borderId="8" xfId="2" applyNumberFormat="1" applyFont="1" applyFill="1" applyBorder="1" applyAlignment="1">
      <alignment horizontal="left" indent="1"/>
    </xf>
    <xf numFmtId="165" fontId="4" fillId="3" borderId="7" xfId="2" applyNumberFormat="1" applyFont="1" applyFill="1" applyBorder="1" applyAlignment="1">
      <alignment horizontal="left"/>
    </xf>
    <xf numFmtId="165" fontId="4" fillId="3" borderId="7" xfId="2" quotePrefix="1" applyNumberFormat="1" applyFont="1" applyFill="1" applyBorder="1" applyAlignment="1">
      <alignment horizontal="left" indent="2"/>
    </xf>
    <xf numFmtId="165" fontId="4" fillId="3" borderId="7" xfId="2" applyNumberFormat="1" applyFont="1" applyFill="1" applyBorder="1" applyAlignment="1">
      <alignment horizontal="left" vertical="top" wrapText="1" indent="2"/>
    </xf>
    <xf numFmtId="0" fontId="4" fillId="3" borderId="7" xfId="2" quotePrefix="1" applyFont="1" applyFill="1" applyBorder="1" applyAlignment="1">
      <alignment horizontal="left" wrapText="1" indent="2"/>
    </xf>
    <xf numFmtId="0" fontId="7" fillId="3" borderId="7" xfId="2" applyFont="1" applyFill="1" applyBorder="1" applyAlignment="1">
      <alignment horizontal="left" wrapText="1"/>
    </xf>
    <xf numFmtId="2" fontId="7" fillId="3" borderId="0" xfId="2" applyNumberFormat="1" applyFont="1" applyFill="1" applyAlignment="1">
      <alignment horizontal="right" vertical="center"/>
    </xf>
    <xf numFmtId="2" fontId="7" fillId="3" borderId="0" xfId="2" applyNumberFormat="1" applyFont="1" applyFill="1" applyAlignment="1">
      <alignment horizontal="right"/>
    </xf>
    <xf numFmtId="2" fontId="9" fillId="3" borderId="8" xfId="2" applyNumberFormat="1" applyFont="1" applyFill="1" applyBorder="1" applyAlignment="1">
      <alignment horizontal="right" vertical="center"/>
    </xf>
    <xf numFmtId="165" fontId="9" fillId="3" borderId="14" xfId="2" applyNumberFormat="1" applyFont="1" applyFill="1" applyBorder="1" applyAlignment="1">
      <alignment horizontal="left" wrapText="1"/>
    </xf>
    <xf numFmtId="165" fontId="7" fillId="3" borderId="14" xfId="2" quotePrefix="1" applyNumberFormat="1" applyFont="1" applyFill="1" applyBorder="1" applyAlignment="1">
      <alignment horizontal="left" indent="1"/>
    </xf>
    <xf numFmtId="2" fontId="9" fillId="3" borderId="14" xfId="2" applyNumberFormat="1" applyFont="1" applyFill="1" applyBorder="1" applyAlignment="1">
      <alignment horizontal="right" vertical="center"/>
    </xf>
    <xf numFmtId="165" fontId="8" fillId="3" borderId="14" xfId="2" applyNumberFormat="1" applyFont="1" applyFill="1" applyBorder="1" applyAlignment="1">
      <alignment horizontal="left" wrapText="1"/>
    </xf>
    <xf numFmtId="165" fontId="7" fillId="3" borderId="14" xfId="2" applyNumberFormat="1" applyFont="1" applyFill="1" applyBorder="1" applyAlignment="1">
      <alignment horizontal="left" indent="1"/>
    </xf>
    <xf numFmtId="2" fontId="8" fillId="3" borderId="14" xfId="2" applyNumberFormat="1" applyFont="1" applyFill="1" applyBorder="1" applyAlignment="1">
      <alignment horizontal="right" vertical="center"/>
    </xf>
    <xf numFmtId="0" fontId="2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6" fillId="0" borderId="0" xfId="2" applyFont="1"/>
    <xf numFmtId="0" fontId="17" fillId="0" borderId="0" xfId="2" applyFont="1"/>
    <xf numFmtId="0" fontId="18" fillId="0" borderId="0" xfId="1" applyFont="1" applyAlignment="1">
      <alignment horizontal="center"/>
    </xf>
    <xf numFmtId="0" fontId="18" fillId="0" borderId="0" xfId="2" applyFont="1"/>
    <xf numFmtId="0" fontId="19" fillId="0" borderId="0" xfId="2" applyFont="1"/>
    <xf numFmtId="0" fontId="19" fillId="0" borderId="0" xfId="4" applyFont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2" applyFont="1"/>
    <xf numFmtId="165" fontId="4" fillId="0" borderId="7" xfId="2" applyNumberFormat="1" applyFont="1" applyBorder="1" applyAlignment="1">
      <alignment horizontal="left"/>
    </xf>
    <xf numFmtId="0" fontId="21" fillId="0" borderId="0" xfId="0" applyFont="1"/>
    <xf numFmtId="0" fontId="22" fillId="0" borderId="0" xfId="0" applyFont="1"/>
    <xf numFmtId="2" fontId="22" fillId="0" borderId="0" xfId="0" applyNumberFormat="1" applyFont="1"/>
    <xf numFmtId="0" fontId="22" fillId="3" borderId="0" xfId="0" applyFont="1" applyFill="1"/>
    <xf numFmtId="2" fontId="21" fillId="0" borderId="0" xfId="0" applyNumberFormat="1" applyFont="1"/>
    <xf numFmtId="0" fontId="24" fillId="0" borderId="0" xfId="0" applyFont="1"/>
    <xf numFmtId="0" fontId="20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2" fontId="10" fillId="0" borderId="8" xfId="2" applyNumberFormat="1" applyFont="1" applyBorder="1" applyAlignment="1">
      <alignment horizontal="right" vertical="center"/>
    </xf>
    <xf numFmtId="2" fontId="10" fillId="0" borderId="0" xfId="2" applyNumberFormat="1" applyFont="1" applyAlignment="1">
      <alignment horizontal="right" vertical="center"/>
    </xf>
    <xf numFmtId="2" fontId="10" fillId="0" borderId="8" xfId="2" applyNumberFormat="1" applyFont="1" applyBorder="1" applyAlignment="1">
      <alignment horizontal="right"/>
    </xf>
    <xf numFmtId="2" fontId="10" fillId="0" borderId="9" xfId="2" applyNumberFormat="1" applyFont="1" applyBorder="1" applyAlignment="1">
      <alignment horizontal="right"/>
    </xf>
    <xf numFmtId="2" fontId="10" fillId="0" borderId="9" xfId="2" applyNumberFormat="1" applyFont="1" applyBorder="1" applyAlignment="1">
      <alignment horizontal="right" vertical="center"/>
    </xf>
    <xf numFmtId="2" fontId="10" fillId="0" borderId="0" xfId="2" applyNumberFormat="1" applyFont="1" applyAlignment="1">
      <alignment horizontal="right"/>
    </xf>
    <xf numFmtId="2" fontId="8" fillId="0" borderId="8" xfId="2" applyNumberFormat="1" applyFont="1" applyBorder="1" applyAlignment="1">
      <alignment horizontal="right" vertical="center"/>
    </xf>
    <xf numFmtId="2" fontId="8" fillId="0" borderId="0" xfId="2" applyNumberFormat="1" applyFont="1" applyAlignment="1">
      <alignment horizontal="right" vertical="center"/>
    </xf>
    <xf numFmtId="2" fontId="8" fillId="0" borderId="9" xfId="2" applyNumberFormat="1" applyFont="1" applyBorder="1" applyAlignment="1">
      <alignment horizontal="right" vertical="center"/>
    </xf>
    <xf numFmtId="2" fontId="4" fillId="0" borderId="8" xfId="2" applyNumberFormat="1" applyFont="1" applyBorder="1" applyAlignment="1">
      <alignment horizontal="right" vertical="center"/>
    </xf>
    <xf numFmtId="2" fontId="7" fillId="0" borderId="0" xfId="2" applyNumberFormat="1" applyFont="1" applyAlignment="1">
      <alignment horizontal="right" vertical="center"/>
    </xf>
    <xf numFmtId="2" fontId="7" fillId="0" borderId="8" xfId="2" applyNumberFormat="1" applyFont="1" applyBorder="1" applyAlignment="1">
      <alignment horizontal="right"/>
    </xf>
    <xf numFmtId="2" fontId="7" fillId="0" borderId="8" xfId="2" applyNumberFormat="1" applyFont="1" applyBorder="1" applyAlignment="1">
      <alignment horizontal="right" vertical="center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22" fillId="0" borderId="0" xfId="0" applyFont="1" applyAlignment="1">
      <alignment horizontal="center"/>
    </xf>
    <xf numFmtId="165" fontId="4" fillId="0" borderId="3" xfId="2" applyNumberFormat="1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165" fontId="4" fillId="0" borderId="4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165" fontId="7" fillId="0" borderId="3" xfId="2" applyNumberFormat="1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65" fontId="4" fillId="0" borderId="5" xfId="2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165" fontId="7" fillId="0" borderId="4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</cellXfs>
  <cellStyles count="7">
    <cellStyle name="Comma 2" xfId="5" xr:uid="{00000000-0005-0000-0000-000000000000}"/>
    <cellStyle name="Normal" xfId="0" builtinId="0"/>
    <cellStyle name="Normal 2" xfId="6" xr:uid="{00000000-0005-0000-0000-000002000000}"/>
    <cellStyle name="Normal 3" xfId="2" xr:uid="{00000000-0005-0000-0000-000003000000}"/>
    <cellStyle name="Normal_mach03" xfId="4" xr:uid="{00000000-0005-0000-0000-000004000000}"/>
    <cellStyle name="Normal_Machete buget 99" xfId="1" xr:uid="{00000000-0005-0000-0000-000005000000}"/>
    <cellStyle name="Normal_VAC 1b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C7A18-43A2-489E-9DB0-D2F4ED394694}">
  <dimension ref="A1:U245"/>
  <sheetViews>
    <sheetView tabSelected="1" workbookViewId="0">
      <pane ySplit="22" topLeftCell="A221" activePane="bottomLeft" state="frozen"/>
      <selection pane="bottomLeft" activeCell="Q225" sqref="Q225"/>
    </sheetView>
  </sheetViews>
  <sheetFormatPr defaultRowHeight="15"/>
  <cols>
    <col min="1" max="1" width="39" style="94" customWidth="1"/>
    <col min="2" max="2" width="9.140625" style="94"/>
    <col min="3" max="3" width="11.7109375" style="94" customWidth="1"/>
    <col min="4" max="4" width="11.5703125" style="94" customWidth="1"/>
    <col min="5" max="5" width="2.140625" style="94" hidden="1" customWidth="1"/>
    <col min="6" max="6" width="9.7109375" style="94" customWidth="1"/>
    <col min="7" max="7" width="9.42578125" style="94" customWidth="1"/>
    <col min="8" max="8" width="12.85546875" style="94" customWidth="1"/>
    <col min="9" max="11" width="10.5703125" style="94" customWidth="1"/>
    <col min="12" max="16384" width="9.140625" style="94"/>
  </cols>
  <sheetData>
    <row r="1" spans="1:17">
      <c r="A1" s="93" t="s">
        <v>0</v>
      </c>
      <c r="B1" s="93"/>
      <c r="C1" s="93"/>
    </row>
    <row r="2" spans="1:17">
      <c r="A2" s="93" t="s">
        <v>1</v>
      </c>
      <c r="B2" s="93"/>
      <c r="C2" s="93"/>
    </row>
    <row r="3" spans="1:17">
      <c r="A3" s="94" t="s">
        <v>2</v>
      </c>
    </row>
    <row r="4" spans="1:17">
      <c r="A4" s="46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>
      <c r="A5" s="2" t="s">
        <v>4</v>
      </c>
      <c r="B5" s="3"/>
      <c r="C5" s="1"/>
      <c r="D5" s="3"/>
      <c r="E5" s="3"/>
      <c r="F5" s="1"/>
      <c r="G5" s="1"/>
      <c r="H5" s="1"/>
      <c r="I5" s="1"/>
      <c r="J5" s="1"/>
      <c r="K5" s="1"/>
    </row>
    <row r="6" spans="1:17">
      <c r="A6" s="4" t="s">
        <v>5</v>
      </c>
      <c r="B6" s="3"/>
      <c r="C6" s="1"/>
      <c r="D6" s="1"/>
      <c r="E6" s="1"/>
      <c r="F6" s="5"/>
      <c r="G6" s="5"/>
      <c r="H6" s="1"/>
      <c r="I6" s="6"/>
      <c r="J6" s="6"/>
      <c r="K6" s="7"/>
    </row>
    <row r="7" spans="1:17">
      <c r="A7" s="4" t="s">
        <v>6</v>
      </c>
      <c r="B7" s="3"/>
      <c r="C7" s="1"/>
      <c r="D7" s="1"/>
      <c r="E7" s="1"/>
      <c r="F7" s="5"/>
      <c r="G7" s="5"/>
      <c r="H7" s="1"/>
      <c r="I7" s="6"/>
      <c r="J7" s="6"/>
      <c r="K7" s="7"/>
    </row>
    <row r="8" spans="1:17">
      <c r="A8" s="124" t="s">
        <v>7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7">
      <c r="A9" s="124" t="s">
        <v>8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</row>
    <row r="10" spans="1:17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7">
      <c r="A11" s="8"/>
      <c r="B11" s="9"/>
      <c r="C11" s="6"/>
      <c r="D11" s="6"/>
      <c r="E11" s="6"/>
      <c r="F11" s="10"/>
      <c r="G11" s="6"/>
      <c r="H11" s="6"/>
      <c r="I11" s="6"/>
      <c r="J11" s="1"/>
      <c r="K11" s="11" t="s">
        <v>9</v>
      </c>
    </row>
    <row r="12" spans="1:17">
      <c r="A12" s="12"/>
      <c r="B12" s="126" t="s">
        <v>10</v>
      </c>
      <c r="C12" s="129" t="s">
        <v>11</v>
      </c>
      <c r="D12" s="132" t="s">
        <v>12</v>
      </c>
      <c r="E12" s="135" t="s">
        <v>13</v>
      </c>
      <c r="F12" s="13"/>
      <c r="G12" s="14"/>
      <c r="H12" s="137" t="s">
        <v>14</v>
      </c>
      <c r="I12" s="126" t="s">
        <v>15</v>
      </c>
      <c r="J12" s="129" t="s">
        <v>16</v>
      </c>
      <c r="K12" s="126" t="s">
        <v>17</v>
      </c>
      <c r="Q12" s="94" t="s">
        <v>18</v>
      </c>
    </row>
    <row r="13" spans="1:17" ht="13.5" customHeight="1">
      <c r="A13" s="15"/>
      <c r="B13" s="127"/>
      <c r="C13" s="130"/>
      <c r="D13" s="133"/>
      <c r="E13" s="136"/>
      <c r="F13" s="117" t="s">
        <v>19</v>
      </c>
      <c r="G13" s="118"/>
      <c r="H13" s="138"/>
      <c r="I13" s="127"/>
      <c r="J13" s="130" t="s">
        <v>20</v>
      </c>
      <c r="K13" s="127"/>
    </row>
    <row r="14" spans="1:17" ht="6" hidden="1" customHeight="1">
      <c r="A14" s="15"/>
      <c r="B14" s="127"/>
      <c r="C14" s="130"/>
      <c r="D14" s="133"/>
      <c r="E14" s="136"/>
      <c r="F14" s="117"/>
      <c r="G14" s="118"/>
      <c r="H14" s="138"/>
      <c r="I14" s="127"/>
      <c r="J14" s="130" t="s">
        <v>21</v>
      </c>
      <c r="K14" s="127"/>
    </row>
    <row r="15" spans="1:17">
      <c r="A15" s="15"/>
      <c r="B15" s="127"/>
      <c r="C15" s="130"/>
      <c r="D15" s="133"/>
      <c r="E15" s="136"/>
      <c r="F15" s="119"/>
      <c r="G15" s="120"/>
      <c r="H15" s="138"/>
      <c r="I15" s="127"/>
      <c r="J15" s="130" t="s">
        <v>22</v>
      </c>
      <c r="K15" s="127"/>
    </row>
    <row r="16" spans="1:17" ht="34.5" customHeight="1">
      <c r="A16" s="15"/>
      <c r="B16" s="127"/>
      <c r="C16" s="130"/>
      <c r="D16" s="133"/>
      <c r="E16" s="136"/>
      <c r="F16" s="121" t="s">
        <v>23</v>
      </c>
      <c r="G16" s="123" t="s">
        <v>24</v>
      </c>
      <c r="H16" s="138"/>
      <c r="I16" s="127"/>
      <c r="J16" s="130"/>
      <c r="K16" s="127"/>
    </row>
    <row r="17" spans="1:13" ht="1.5" hidden="1" customHeight="1">
      <c r="A17" s="15"/>
      <c r="B17" s="127"/>
      <c r="C17" s="130"/>
      <c r="D17" s="133"/>
      <c r="E17" s="136"/>
      <c r="F17" s="122"/>
      <c r="G17" s="123"/>
      <c r="H17" s="138"/>
      <c r="I17" s="127"/>
      <c r="J17" s="130"/>
      <c r="K17" s="127"/>
    </row>
    <row r="18" spans="1:13" ht="7.5" hidden="1" customHeight="1">
      <c r="A18" s="15"/>
      <c r="B18" s="127"/>
      <c r="C18" s="130"/>
      <c r="D18" s="133"/>
      <c r="E18" s="136"/>
      <c r="F18" s="122"/>
      <c r="G18" s="123"/>
      <c r="H18" s="138"/>
      <c r="I18" s="127"/>
      <c r="J18" s="130"/>
      <c r="K18" s="127"/>
    </row>
    <row r="19" spans="1:13" ht="0.75" hidden="1" customHeight="1">
      <c r="A19" s="15"/>
      <c r="B19" s="127"/>
      <c r="C19" s="130"/>
      <c r="D19" s="133"/>
      <c r="E19" s="136"/>
      <c r="F19" s="122"/>
      <c r="G19" s="123"/>
      <c r="H19" s="138"/>
      <c r="I19" s="127"/>
      <c r="J19" s="130"/>
      <c r="K19" s="127"/>
    </row>
    <row r="20" spans="1:13" hidden="1">
      <c r="A20" s="16"/>
      <c r="B20" s="128"/>
      <c r="C20" s="131"/>
      <c r="D20" s="134"/>
      <c r="E20" s="136"/>
      <c r="F20" s="17"/>
      <c r="G20" s="18"/>
      <c r="H20" s="139"/>
      <c r="I20" s="128"/>
      <c r="J20" s="131"/>
      <c r="K20" s="128"/>
    </row>
    <row r="21" spans="1:13" ht="16.5" customHeight="1">
      <c r="A21" s="19" t="s">
        <v>25</v>
      </c>
      <c r="B21" s="20" t="s">
        <v>26</v>
      </c>
      <c r="C21" s="21">
        <v>1</v>
      </c>
      <c r="D21" s="22">
        <v>2</v>
      </c>
      <c r="E21" s="21">
        <v>3</v>
      </c>
      <c r="F21" s="23">
        <v>4</v>
      </c>
      <c r="G21" s="22">
        <v>5</v>
      </c>
      <c r="H21" s="21">
        <v>6</v>
      </c>
      <c r="I21" s="24" t="s">
        <v>27</v>
      </c>
      <c r="J21" s="21">
        <v>8</v>
      </c>
      <c r="K21" s="24" t="s">
        <v>28</v>
      </c>
    </row>
    <row r="22" spans="1:13" hidden="1">
      <c r="A22" s="25"/>
      <c r="B22" s="26"/>
      <c r="C22" s="27"/>
      <c r="D22" s="27"/>
      <c r="E22" s="28"/>
      <c r="F22" s="27"/>
      <c r="G22" s="27"/>
      <c r="H22" s="29"/>
      <c r="I22" s="30"/>
      <c r="J22" s="27"/>
      <c r="K22" s="31"/>
    </row>
    <row r="23" spans="1:13" ht="18.75" customHeight="1">
      <c r="A23" s="32" t="s">
        <v>29</v>
      </c>
      <c r="B23" s="33" t="s">
        <v>30</v>
      </c>
      <c r="C23" s="34"/>
      <c r="D23" s="34"/>
      <c r="E23" s="35"/>
      <c r="F23" s="36"/>
      <c r="G23" s="34"/>
      <c r="H23" s="35"/>
      <c r="I23" s="34"/>
      <c r="J23" s="34"/>
      <c r="K23" s="36"/>
    </row>
    <row r="24" spans="1:13" ht="18.75" customHeight="1">
      <c r="A24" s="32"/>
      <c r="B24" s="45" t="s">
        <v>31</v>
      </c>
      <c r="C24" s="34">
        <f>C29+C109+C114+C119+C134</f>
        <v>739434.04</v>
      </c>
      <c r="D24" s="34">
        <f t="shared" ref="D24:J27" si="0">D29+D109+D114+D119+D134</f>
        <v>881366.5</v>
      </c>
      <c r="E24" s="34">
        <f t="shared" si="0"/>
        <v>0</v>
      </c>
      <c r="F24" s="34">
        <f t="shared" si="0"/>
        <v>0</v>
      </c>
      <c r="G24" s="34">
        <f t="shared" si="0"/>
        <v>8959</v>
      </c>
      <c r="H24" s="34">
        <f t="shared" si="0"/>
        <v>0</v>
      </c>
      <c r="I24" s="34">
        <f>C24+D24+F24+G24</f>
        <v>1629759.54</v>
      </c>
      <c r="J24" s="34">
        <f t="shared" si="0"/>
        <v>148774</v>
      </c>
      <c r="K24" s="34">
        <f>I24-J24</f>
        <v>1480985.54</v>
      </c>
      <c r="M24" s="95"/>
    </row>
    <row r="25" spans="1:13" ht="18.75" customHeight="1">
      <c r="A25" s="32"/>
      <c r="B25" s="45" t="s">
        <v>32</v>
      </c>
      <c r="C25" s="34">
        <f>C30+C110+C115+C120+C135</f>
        <v>666189</v>
      </c>
      <c r="D25" s="34">
        <f t="shared" si="0"/>
        <v>789002</v>
      </c>
      <c r="E25" s="34">
        <f t="shared" si="0"/>
        <v>0</v>
      </c>
      <c r="F25" s="34">
        <f t="shared" si="0"/>
        <v>0</v>
      </c>
      <c r="G25" s="34">
        <f t="shared" si="0"/>
        <v>0</v>
      </c>
      <c r="H25" s="34">
        <f t="shared" si="0"/>
        <v>0</v>
      </c>
      <c r="I25" s="34">
        <f t="shared" ref="I25:I88" si="1">C25+D25+F25+G25</f>
        <v>1455191</v>
      </c>
      <c r="J25" s="34">
        <f t="shared" si="0"/>
        <v>74102</v>
      </c>
      <c r="K25" s="34">
        <f t="shared" ref="K25:K88" si="2">I25-J25</f>
        <v>1381089</v>
      </c>
      <c r="M25" s="95"/>
    </row>
    <row r="26" spans="1:13" ht="18.75" customHeight="1">
      <c r="A26" s="32"/>
      <c r="B26" s="45" t="s">
        <v>33</v>
      </c>
      <c r="C26" s="34">
        <f>C31+C111+C116+C121+C136</f>
        <v>636781</v>
      </c>
      <c r="D26" s="34">
        <f t="shared" si="0"/>
        <v>790271</v>
      </c>
      <c r="E26" s="34">
        <f t="shared" si="0"/>
        <v>0</v>
      </c>
      <c r="F26" s="34">
        <f t="shared" si="0"/>
        <v>0</v>
      </c>
      <c r="G26" s="34">
        <f t="shared" si="0"/>
        <v>0</v>
      </c>
      <c r="H26" s="34">
        <f t="shared" si="0"/>
        <v>0</v>
      </c>
      <c r="I26" s="34">
        <f t="shared" si="1"/>
        <v>1427052</v>
      </c>
      <c r="J26" s="34">
        <f t="shared" si="0"/>
        <v>73967</v>
      </c>
      <c r="K26" s="34">
        <f t="shared" si="2"/>
        <v>1353085</v>
      </c>
      <c r="M26" s="95"/>
    </row>
    <row r="27" spans="1:13" ht="18.75" customHeight="1">
      <c r="A27" s="32"/>
      <c r="B27" s="45" t="s">
        <v>34</v>
      </c>
      <c r="C27" s="34">
        <f>C32+C112+C117+C122+C137</f>
        <v>488377</v>
      </c>
      <c r="D27" s="34">
        <f t="shared" si="0"/>
        <v>797537</v>
      </c>
      <c r="E27" s="34">
        <f t="shared" si="0"/>
        <v>0</v>
      </c>
      <c r="F27" s="34">
        <f t="shared" si="0"/>
        <v>0</v>
      </c>
      <c r="G27" s="34">
        <f t="shared" si="0"/>
        <v>0</v>
      </c>
      <c r="H27" s="34">
        <f t="shared" si="0"/>
        <v>0</v>
      </c>
      <c r="I27" s="34">
        <f t="shared" si="1"/>
        <v>1285914</v>
      </c>
      <c r="J27" s="34">
        <f t="shared" si="0"/>
        <v>79167</v>
      </c>
      <c r="K27" s="34">
        <f t="shared" si="2"/>
        <v>1206747</v>
      </c>
      <c r="M27" s="95"/>
    </row>
    <row r="28" spans="1:13" ht="15" customHeight="1">
      <c r="A28" s="50" t="s">
        <v>35</v>
      </c>
      <c r="B28" s="51" t="s">
        <v>36</v>
      </c>
      <c r="C28" s="52"/>
      <c r="D28" s="52"/>
      <c r="E28" s="53"/>
      <c r="F28" s="54"/>
      <c r="G28" s="52"/>
      <c r="H28" s="53"/>
      <c r="I28" s="55"/>
      <c r="J28" s="52"/>
      <c r="K28" s="34"/>
      <c r="M28" s="95"/>
    </row>
    <row r="29" spans="1:13" ht="15" customHeight="1">
      <c r="A29" s="50"/>
      <c r="B29" s="56" t="s">
        <v>31</v>
      </c>
      <c r="C29" s="52">
        <f t="shared" ref="C29:J32" si="3">C34+C104</f>
        <v>376486.28</v>
      </c>
      <c r="D29" s="52">
        <f t="shared" si="3"/>
        <v>436978.5</v>
      </c>
      <c r="E29" s="52">
        <f t="shared" si="3"/>
        <v>0</v>
      </c>
      <c r="F29" s="52">
        <f t="shared" si="3"/>
        <v>0</v>
      </c>
      <c r="G29" s="52">
        <f t="shared" si="3"/>
        <v>0</v>
      </c>
      <c r="H29" s="52">
        <f t="shared" si="3"/>
        <v>0</v>
      </c>
      <c r="I29" s="55">
        <f t="shared" si="1"/>
        <v>813464.78</v>
      </c>
      <c r="J29" s="52">
        <f t="shared" si="3"/>
        <v>0</v>
      </c>
      <c r="K29" s="34">
        <f t="shared" si="2"/>
        <v>813464.78</v>
      </c>
      <c r="M29" s="95"/>
    </row>
    <row r="30" spans="1:13" ht="15" customHeight="1">
      <c r="A30" s="50"/>
      <c r="B30" s="56" t="s">
        <v>32</v>
      </c>
      <c r="C30" s="52">
        <f t="shared" si="3"/>
        <v>355959</v>
      </c>
      <c r="D30" s="52">
        <f t="shared" si="3"/>
        <v>446957</v>
      </c>
      <c r="E30" s="52">
        <f t="shared" si="3"/>
        <v>0</v>
      </c>
      <c r="F30" s="52">
        <f t="shared" si="3"/>
        <v>0</v>
      </c>
      <c r="G30" s="52">
        <f t="shared" si="3"/>
        <v>0</v>
      </c>
      <c r="H30" s="52">
        <f t="shared" si="3"/>
        <v>0</v>
      </c>
      <c r="I30" s="55">
        <f t="shared" si="1"/>
        <v>802916</v>
      </c>
      <c r="J30" s="52">
        <f t="shared" si="3"/>
        <v>0</v>
      </c>
      <c r="K30" s="34">
        <f t="shared" si="2"/>
        <v>802916</v>
      </c>
      <c r="M30" s="95"/>
    </row>
    <row r="31" spans="1:13" ht="15" customHeight="1">
      <c r="A31" s="50"/>
      <c r="B31" s="56" t="s">
        <v>33</v>
      </c>
      <c r="C31" s="52">
        <f t="shared" si="3"/>
        <v>362851</v>
      </c>
      <c r="D31" s="52">
        <f t="shared" si="3"/>
        <v>448226</v>
      </c>
      <c r="E31" s="52">
        <f t="shared" si="3"/>
        <v>0</v>
      </c>
      <c r="F31" s="52">
        <f t="shared" si="3"/>
        <v>0</v>
      </c>
      <c r="G31" s="52">
        <f t="shared" si="3"/>
        <v>0</v>
      </c>
      <c r="H31" s="52">
        <f t="shared" si="3"/>
        <v>0</v>
      </c>
      <c r="I31" s="55">
        <f t="shared" si="1"/>
        <v>811077</v>
      </c>
      <c r="J31" s="52">
        <f t="shared" si="3"/>
        <v>0</v>
      </c>
      <c r="K31" s="34">
        <f t="shared" si="2"/>
        <v>811077</v>
      </c>
      <c r="M31" s="95"/>
    </row>
    <row r="32" spans="1:13" ht="15" customHeight="1">
      <c r="A32" s="50"/>
      <c r="B32" s="56" t="s">
        <v>34</v>
      </c>
      <c r="C32" s="52">
        <f t="shared" si="3"/>
        <v>370378</v>
      </c>
      <c r="D32" s="52">
        <f t="shared" si="3"/>
        <v>450292</v>
      </c>
      <c r="E32" s="52">
        <f t="shared" si="3"/>
        <v>0</v>
      </c>
      <c r="F32" s="52">
        <f t="shared" si="3"/>
        <v>0</v>
      </c>
      <c r="G32" s="52">
        <f t="shared" si="3"/>
        <v>0</v>
      </c>
      <c r="H32" s="52">
        <f t="shared" si="3"/>
        <v>0</v>
      </c>
      <c r="I32" s="55">
        <f t="shared" si="1"/>
        <v>820670</v>
      </c>
      <c r="J32" s="52">
        <f t="shared" si="3"/>
        <v>0</v>
      </c>
      <c r="K32" s="34">
        <f t="shared" si="2"/>
        <v>820670</v>
      </c>
      <c r="M32" s="95"/>
    </row>
    <row r="33" spans="1:13" ht="15.75" customHeight="1">
      <c r="A33" s="50" t="s">
        <v>37</v>
      </c>
      <c r="B33" s="51" t="s">
        <v>38</v>
      </c>
      <c r="C33" s="52"/>
      <c r="D33" s="52"/>
      <c r="E33" s="53"/>
      <c r="F33" s="54"/>
      <c r="G33" s="52"/>
      <c r="H33" s="53"/>
      <c r="I33" s="55"/>
      <c r="J33" s="52"/>
      <c r="K33" s="34"/>
      <c r="M33" s="95"/>
    </row>
    <row r="34" spans="1:13" ht="15.75" customHeight="1">
      <c r="A34" s="50"/>
      <c r="B34" s="56" t="s">
        <v>31</v>
      </c>
      <c r="C34" s="52">
        <f t="shared" ref="C34:D37" si="4">C39+C49+C64+C69+C74+C99</f>
        <v>366377</v>
      </c>
      <c r="D34" s="52">
        <f t="shared" si="4"/>
        <v>0</v>
      </c>
      <c r="E34" s="53"/>
      <c r="F34" s="54"/>
      <c r="G34" s="52"/>
      <c r="H34" s="53"/>
      <c r="I34" s="55">
        <f t="shared" si="1"/>
        <v>366377</v>
      </c>
      <c r="J34" s="52"/>
      <c r="K34" s="34">
        <f t="shared" si="2"/>
        <v>366377</v>
      </c>
      <c r="M34" s="95"/>
    </row>
    <row r="35" spans="1:13" ht="15.75" customHeight="1">
      <c r="A35" s="50"/>
      <c r="B35" s="56" t="s">
        <v>32</v>
      </c>
      <c r="C35" s="52">
        <f t="shared" si="4"/>
        <v>346269</v>
      </c>
      <c r="D35" s="52">
        <f t="shared" si="4"/>
        <v>0</v>
      </c>
      <c r="E35" s="53"/>
      <c r="F35" s="54"/>
      <c r="G35" s="52"/>
      <c r="H35" s="53"/>
      <c r="I35" s="55">
        <f t="shared" si="1"/>
        <v>346269</v>
      </c>
      <c r="J35" s="52"/>
      <c r="K35" s="34">
        <f t="shared" si="2"/>
        <v>346269</v>
      </c>
      <c r="M35" s="95"/>
    </row>
    <row r="36" spans="1:13" ht="15.75" customHeight="1">
      <c r="A36" s="50"/>
      <c r="B36" s="56" t="s">
        <v>33</v>
      </c>
      <c r="C36" s="52">
        <f t="shared" si="4"/>
        <v>353161</v>
      </c>
      <c r="D36" s="52">
        <f t="shared" si="4"/>
        <v>0</v>
      </c>
      <c r="E36" s="53"/>
      <c r="F36" s="54"/>
      <c r="G36" s="52"/>
      <c r="H36" s="53"/>
      <c r="I36" s="55">
        <f t="shared" si="1"/>
        <v>353161</v>
      </c>
      <c r="J36" s="52"/>
      <c r="K36" s="34">
        <f t="shared" si="2"/>
        <v>353161</v>
      </c>
      <c r="M36" s="95"/>
    </row>
    <row r="37" spans="1:13" ht="15.75" customHeight="1">
      <c r="A37" s="50"/>
      <c r="B37" s="56" t="s">
        <v>34</v>
      </c>
      <c r="C37" s="52">
        <f t="shared" si="4"/>
        <v>360688</v>
      </c>
      <c r="D37" s="52">
        <f t="shared" si="4"/>
        <v>0</v>
      </c>
      <c r="E37" s="53"/>
      <c r="F37" s="54"/>
      <c r="G37" s="52"/>
      <c r="H37" s="53"/>
      <c r="I37" s="55">
        <f t="shared" si="1"/>
        <v>360688</v>
      </c>
      <c r="J37" s="52"/>
      <c r="K37" s="34">
        <f t="shared" si="2"/>
        <v>360688</v>
      </c>
      <c r="M37" s="95"/>
    </row>
    <row r="38" spans="1:13" ht="25.5" customHeight="1">
      <c r="A38" s="57" t="s">
        <v>39</v>
      </c>
      <c r="B38" s="51" t="s">
        <v>40</v>
      </c>
      <c r="C38" s="52">
        <f>C43</f>
        <v>0</v>
      </c>
      <c r="D38" s="52"/>
      <c r="E38" s="53"/>
      <c r="F38" s="52"/>
      <c r="G38" s="52"/>
      <c r="H38" s="53"/>
      <c r="I38" s="55">
        <f t="shared" si="1"/>
        <v>0</v>
      </c>
      <c r="J38" s="52"/>
      <c r="K38" s="34">
        <f t="shared" si="2"/>
        <v>0</v>
      </c>
      <c r="M38" s="95"/>
    </row>
    <row r="39" spans="1:13" ht="25.5" customHeight="1">
      <c r="A39" s="57"/>
      <c r="B39" s="56" t="s">
        <v>31</v>
      </c>
      <c r="C39" s="52">
        <f t="shared" ref="C39:C42" si="5">C44</f>
        <v>0</v>
      </c>
      <c r="D39" s="52"/>
      <c r="E39" s="53"/>
      <c r="F39" s="52"/>
      <c r="G39" s="52"/>
      <c r="H39" s="53"/>
      <c r="I39" s="55">
        <f t="shared" si="1"/>
        <v>0</v>
      </c>
      <c r="J39" s="52"/>
      <c r="K39" s="34">
        <f t="shared" si="2"/>
        <v>0</v>
      </c>
      <c r="M39" s="95"/>
    </row>
    <row r="40" spans="1:13" ht="25.5" customHeight="1">
      <c r="A40" s="57"/>
      <c r="B40" s="56" t="s">
        <v>32</v>
      </c>
      <c r="C40" s="52">
        <f t="shared" si="5"/>
        <v>0</v>
      </c>
      <c r="D40" s="52"/>
      <c r="E40" s="53"/>
      <c r="F40" s="52"/>
      <c r="G40" s="52"/>
      <c r="H40" s="53"/>
      <c r="I40" s="55">
        <f t="shared" si="1"/>
        <v>0</v>
      </c>
      <c r="J40" s="52"/>
      <c r="K40" s="34">
        <f t="shared" si="2"/>
        <v>0</v>
      </c>
      <c r="M40" s="95"/>
    </row>
    <row r="41" spans="1:13" ht="25.5" customHeight="1">
      <c r="A41" s="57"/>
      <c r="B41" s="56" t="s">
        <v>33</v>
      </c>
      <c r="C41" s="52">
        <f t="shared" si="5"/>
        <v>0</v>
      </c>
      <c r="D41" s="52"/>
      <c r="E41" s="53"/>
      <c r="F41" s="52"/>
      <c r="G41" s="52"/>
      <c r="H41" s="53"/>
      <c r="I41" s="55">
        <f t="shared" si="1"/>
        <v>0</v>
      </c>
      <c r="J41" s="52"/>
      <c r="K41" s="34">
        <f t="shared" si="2"/>
        <v>0</v>
      </c>
      <c r="M41" s="95"/>
    </row>
    <row r="42" spans="1:13" ht="25.5" customHeight="1">
      <c r="A42" s="57"/>
      <c r="B42" s="56" t="s">
        <v>34</v>
      </c>
      <c r="C42" s="52">
        <f t="shared" si="5"/>
        <v>0</v>
      </c>
      <c r="D42" s="52"/>
      <c r="E42" s="53"/>
      <c r="F42" s="52"/>
      <c r="G42" s="52"/>
      <c r="H42" s="53"/>
      <c r="I42" s="55">
        <f t="shared" si="1"/>
        <v>0</v>
      </c>
      <c r="J42" s="52"/>
      <c r="K42" s="34">
        <f t="shared" si="2"/>
        <v>0</v>
      </c>
      <c r="M42" s="95"/>
    </row>
    <row r="43" spans="1:13" ht="19.5" customHeight="1">
      <c r="A43" s="58" t="s">
        <v>41</v>
      </c>
      <c r="B43" s="51" t="s">
        <v>42</v>
      </c>
      <c r="C43" s="52"/>
      <c r="D43" s="59"/>
      <c r="E43" s="60"/>
      <c r="F43" s="59"/>
      <c r="G43" s="59"/>
      <c r="H43" s="60"/>
      <c r="I43" s="55">
        <f t="shared" si="1"/>
        <v>0</v>
      </c>
      <c r="J43" s="52"/>
      <c r="K43" s="34">
        <f t="shared" si="2"/>
        <v>0</v>
      </c>
      <c r="M43" s="95"/>
    </row>
    <row r="44" spans="1:13" ht="19.5" customHeight="1">
      <c r="A44" s="58"/>
      <c r="B44" s="56" t="s">
        <v>31</v>
      </c>
      <c r="C44" s="52">
        <v>0</v>
      </c>
      <c r="D44" s="59"/>
      <c r="E44" s="60"/>
      <c r="F44" s="59"/>
      <c r="G44" s="59"/>
      <c r="H44" s="60"/>
      <c r="I44" s="55">
        <f t="shared" si="1"/>
        <v>0</v>
      </c>
      <c r="J44" s="52"/>
      <c r="K44" s="34">
        <f t="shared" si="2"/>
        <v>0</v>
      </c>
      <c r="M44" s="95"/>
    </row>
    <row r="45" spans="1:13" ht="19.5" customHeight="1">
      <c r="A45" s="58"/>
      <c r="B45" s="56" t="s">
        <v>32</v>
      </c>
      <c r="C45" s="52">
        <v>0</v>
      </c>
      <c r="D45" s="59"/>
      <c r="E45" s="60"/>
      <c r="F45" s="59"/>
      <c r="G45" s="59"/>
      <c r="H45" s="60"/>
      <c r="I45" s="55">
        <f t="shared" si="1"/>
        <v>0</v>
      </c>
      <c r="J45" s="52"/>
      <c r="K45" s="34">
        <f t="shared" si="2"/>
        <v>0</v>
      </c>
      <c r="M45" s="95"/>
    </row>
    <row r="46" spans="1:13" ht="19.5" customHeight="1">
      <c r="A46" s="58"/>
      <c r="B46" s="56" t="s">
        <v>33</v>
      </c>
      <c r="C46" s="52">
        <v>0</v>
      </c>
      <c r="D46" s="59"/>
      <c r="E46" s="60"/>
      <c r="F46" s="59"/>
      <c r="G46" s="59"/>
      <c r="H46" s="60"/>
      <c r="I46" s="55">
        <f t="shared" si="1"/>
        <v>0</v>
      </c>
      <c r="J46" s="52"/>
      <c r="K46" s="34">
        <f t="shared" si="2"/>
        <v>0</v>
      </c>
      <c r="M46" s="95"/>
    </row>
    <row r="47" spans="1:13" ht="19.5" customHeight="1">
      <c r="A47" s="58"/>
      <c r="B47" s="56" t="s">
        <v>34</v>
      </c>
      <c r="C47" s="52">
        <v>0</v>
      </c>
      <c r="D47" s="59"/>
      <c r="E47" s="60"/>
      <c r="F47" s="59"/>
      <c r="G47" s="59"/>
      <c r="H47" s="60"/>
      <c r="I47" s="55">
        <f t="shared" si="1"/>
        <v>0</v>
      </c>
      <c r="J47" s="52"/>
      <c r="K47" s="34">
        <f t="shared" si="2"/>
        <v>0</v>
      </c>
      <c r="M47" s="95"/>
    </row>
    <row r="48" spans="1:13" ht="24" customHeight="1">
      <c r="A48" s="57" t="s">
        <v>43</v>
      </c>
      <c r="B48" s="51" t="s">
        <v>44</v>
      </c>
      <c r="C48" s="52"/>
      <c r="D48" s="52"/>
      <c r="E48" s="53"/>
      <c r="F48" s="52"/>
      <c r="G48" s="52"/>
      <c r="H48" s="53"/>
      <c r="I48" s="55">
        <f t="shared" si="1"/>
        <v>0</v>
      </c>
      <c r="J48" s="52"/>
      <c r="K48" s="34">
        <f t="shared" si="2"/>
        <v>0</v>
      </c>
      <c r="M48" s="95"/>
    </row>
    <row r="49" spans="1:13" ht="24" customHeight="1">
      <c r="A49" s="57"/>
      <c r="B49" s="56" t="s">
        <v>31</v>
      </c>
      <c r="C49" s="52">
        <f>C54+C59</f>
        <v>205194</v>
      </c>
      <c r="D49" s="52"/>
      <c r="E49" s="53"/>
      <c r="F49" s="52"/>
      <c r="G49" s="52"/>
      <c r="H49" s="53"/>
      <c r="I49" s="55">
        <f t="shared" si="1"/>
        <v>205194</v>
      </c>
      <c r="J49" s="52"/>
      <c r="K49" s="34">
        <f t="shared" si="2"/>
        <v>205194</v>
      </c>
      <c r="M49" s="95"/>
    </row>
    <row r="50" spans="1:13" ht="24" customHeight="1">
      <c r="A50" s="57"/>
      <c r="B50" s="56" t="s">
        <v>32</v>
      </c>
      <c r="C50" s="52">
        <f>C55+C60</f>
        <v>195307</v>
      </c>
      <c r="D50" s="52"/>
      <c r="E50" s="53"/>
      <c r="F50" s="52"/>
      <c r="G50" s="52"/>
      <c r="H50" s="53"/>
      <c r="I50" s="55">
        <f t="shared" si="1"/>
        <v>195307</v>
      </c>
      <c r="J50" s="52"/>
      <c r="K50" s="34">
        <f t="shared" si="2"/>
        <v>195307</v>
      </c>
      <c r="M50" s="95"/>
    </row>
    <row r="51" spans="1:13" ht="24" customHeight="1">
      <c r="A51" s="57"/>
      <c r="B51" s="56" t="s">
        <v>33</v>
      </c>
      <c r="C51" s="52">
        <f>C56+C61</f>
        <v>200329</v>
      </c>
      <c r="D51" s="52"/>
      <c r="E51" s="53"/>
      <c r="F51" s="52"/>
      <c r="G51" s="52"/>
      <c r="H51" s="53"/>
      <c r="I51" s="55">
        <f t="shared" si="1"/>
        <v>200329</v>
      </c>
      <c r="J51" s="52"/>
      <c r="K51" s="34">
        <f t="shared" si="2"/>
        <v>200329</v>
      </c>
      <c r="M51" s="95"/>
    </row>
    <row r="52" spans="1:13" ht="24" customHeight="1">
      <c r="A52" s="57"/>
      <c r="B52" s="56" t="s">
        <v>34</v>
      </c>
      <c r="C52" s="52">
        <f>C57+C62</f>
        <v>205297</v>
      </c>
      <c r="D52" s="52"/>
      <c r="E52" s="53"/>
      <c r="F52" s="52"/>
      <c r="G52" s="52"/>
      <c r="H52" s="53"/>
      <c r="I52" s="55">
        <f t="shared" si="1"/>
        <v>205297</v>
      </c>
      <c r="J52" s="52"/>
      <c r="K52" s="34">
        <f t="shared" si="2"/>
        <v>205297</v>
      </c>
      <c r="M52" s="95"/>
    </row>
    <row r="53" spans="1:13" ht="21.75" customHeight="1">
      <c r="A53" s="61" t="s">
        <v>45</v>
      </c>
      <c r="B53" s="51" t="s">
        <v>46</v>
      </c>
      <c r="C53" s="62"/>
      <c r="D53" s="59"/>
      <c r="E53" s="60"/>
      <c r="F53" s="59"/>
      <c r="G53" s="59"/>
      <c r="H53" s="60"/>
      <c r="I53" s="55">
        <f t="shared" si="1"/>
        <v>0</v>
      </c>
      <c r="J53" s="52"/>
      <c r="K53" s="34">
        <f t="shared" si="2"/>
        <v>0</v>
      </c>
      <c r="M53" s="95"/>
    </row>
    <row r="54" spans="1:13" ht="12" customHeight="1">
      <c r="A54" s="61"/>
      <c r="B54" s="56" t="s">
        <v>31</v>
      </c>
      <c r="C54" s="62"/>
      <c r="D54" s="59"/>
      <c r="E54" s="60"/>
      <c r="F54" s="59"/>
      <c r="G54" s="59"/>
      <c r="H54" s="60"/>
      <c r="I54" s="55">
        <f t="shared" si="1"/>
        <v>0</v>
      </c>
      <c r="J54" s="52"/>
      <c r="K54" s="34">
        <f t="shared" si="2"/>
        <v>0</v>
      </c>
      <c r="M54" s="95"/>
    </row>
    <row r="55" spans="1:13" ht="15" customHeight="1">
      <c r="A55" s="61"/>
      <c r="B55" s="56" t="s">
        <v>32</v>
      </c>
      <c r="C55" s="62"/>
      <c r="D55" s="59"/>
      <c r="E55" s="60"/>
      <c r="F55" s="59"/>
      <c r="G55" s="59"/>
      <c r="H55" s="60"/>
      <c r="I55" s="55">
        <f t="shared" si="1"/>
        <v>0</v>
      </c>
      <c r="J55" s="52"/>
      <c r="K55" s="34">
        <f t="shared" si="2"/>
        <v>0</v>
      </c>
      <c r="M55" s="95"/>
    </row>
    <row r="56" spans="1:13" ht="18" customHeight="1">
      <c r="A56" s="61"/>
      <c r="B56" s="56" t="s">
        <v>33</v>
      </c>
      <c r="C56" s="62"/>
      <c r="D56" s="59"/>
      <c r="E56" s="60"/>
      <c r="F56" s="59"/>
      <c r="G56" s="59"/>
      <c r="H56" s="60"/>
      <c r="I56" s="55">
        <f t="shared" si="1"/>
        <v>0</v>
      </c>
      <c r="J56" s="52"/>
      <c r="K56" s="34">
        <f t="shared" si="2"/>
        <v>0</v>
      </c>
      <c r="M56" s="95"/>
    </row>
    <row r="57" spans="1:13" ht="15" customHeight="1">
      <c r="A57" s="61"/>
      <c r="B57" s="56" t="s">
        <v>34</v>
      </c>
      <c r="C57" s="62"/>
      <c r="D57" s="59"/>
      <c r="E57" s="60"/>
      <c r="F57" s="59"/>
      <c r="G57" s="59"/>
      <c r="H57" s="60"/>
      <c r="I57" s="55">
        <f t="shared" si="1"/>
        <v>0</v>
      </c>
      <c r="J57" s="52"/>
      <c r="K57" s="34">
        <f t="shared" si="2"/>
        <v>0</v>
      </c>
      <c r="M57" s="95"/>
    </row>
    <row r="58" spans="1:13" ht="14.25" customHeight="1">
      <c r="A58" s="63" t="s">
        <v>47</v>
      </c>
      <c r="B58" s="51" t="s">
        <v>48</v>
      </c>
      <c r="D58" s="59"/>
      <c r="E58" s="60"/>
      <c r="F58" s="59"/>
      <c r="G58" s="59"/>
      <c r="H58" s="60"/>
      <c r="I58" s="55">
        <f t="shared" si="1"/>
        <v>0</v>
      </c>
      <c r="J58" s="52"/>
      <c r="K58" s="34">
        <f t="shared" si="2"/>
        <v>0</v>
      </c>
      <c r="M58" s="95"/>
    </row>
    <row r="59" spans="1:13" ht="19.5" customHeight="1">
      <c r="A59" s="63"/>
      <c r="B59" s="56" t="s">
        <v>31</v>
      </c>
      <c r="C59" s="52">
        <v>205194</v>
      </c>
      <c r="D59" s="59"/>
      <c r="E59" s="60"/>
      <c r="F59" s="59"/>
      <c r="G59" s="59"/>
      <c r="H59" s="60"/>
      <c r="I59" s="55">
        <f t="shared" si="1"/>
        <v>205194</v>
      </c>
      <c r="J59" s="53"/>
      <c r="K59" s="34">
        <f t="shared" si="2"/>
        <v>205194</v>
      </c>
      <c r="M59" s="95"/>
    </row>
    <row r="60" spans="1:13" ht="15.75" customHeight="1">
      <c r="A60" s="63"/>
      <c r="B60" s="56" t="s">
        <v>32</v>
      </c>
      <c r="C60" s="52">
        <v>195307</v>
      </c>
      <c r="D60" s="59"/>
      <c r="E60" s="60"/>
      <c r="F60" s="59"/>
      <c r="G60" s="59"/>
      <c r="H60" s="60"/>
      <c r="I60" s="55">
        <f t="shared" si="1"/>
        <v>195307</v>
      </c>
      <c r="J60" s="53"/>
      <c r="K60" s="34">
        <f t="shared" si="2"/>
        <v>195307</v>
      </c>
      <c r="M60" s="95"/>
    </row>
    <row r="61" spans="1:13" ht="19.5" customHeight="1">
      <c r="A61" s="63"/>
      <c r="B61" s="56" t="s">
        <v>33</v>
      </c>
      <c r="C61" s="52">
        <v>200329</v>
      </c>
      <c r="D61" s="59"/>
      <c r="E61" s="60"/>
      <c r="F61" s="59"/>
      <c r="G61" s="59"/>
      <c r="H61" s="60"/>
      <c r="I61" s="55">
        <f t="shared" si="1"/>
        <v>200329</v>
      </c>
      <c r="J61" s="53"/>
      <c r="K61" s="34">
        <f t="shared" si="2"/>
        <v>200329</v>
      </c>
      <c r="M61" s="95"/>
    </row>
    <row r="62" spans="1:13" ht="16.5" customHeight="1">
      <c r="A62" s="63"/>
      <c r="B62" s="56" t="s">
        <v>34</v>
      </c>
      <c r="C62" s="52">
        <v>205297</v>
      </c>
      <c r="D62" s="59"/>
      <c r="E62" s="60"/>
      <c r="F62" s="59"/>
      <c r="G62" s="59"/>
      <c r="H62" s="60"/>
      <c r="I62" s="55">
        <f t="shared" si="1"/>
        <v>205297</v>
      </c>
      <c r="J62" s="53"/>
      <c r="K62" s="34">
        <f t="shared" si="2"/>
        <v>205297</v>
      </c>
      <c r="M62" s="95"/>
    </row>
    <row r="63" spans="1:13" ht="11.25" customHeight="1">
      <c r="A63" s="57" t="s">
        <v>49</v>
      </c>
      <c r="B63" s="51" t="s">
        <v>50</v>
      </c>
      <c r="C63" s="52"/>
      <c r="D63" s="59"/>
      <c r="E63" s="60"/>
      <c r="F63" s="59"/>
      <c r="G63" s="59"/>
      <c r="H63" s="60"/>
      <c r="I63" s="55">
        <f t="shared" si="1"/>
        <v>0</v>
      </c>
      <c r="J63" s="53"/>
      <c r="K63" s="34">
        <f t="shared" si="2"/>
        <v>0</v>
      </c>
      <c r="M63" s="95"/>
    </row>
    <row r="64" spans="1:13" ht="11.25" customHeight="1">
      <c r="A64" s="57"/>
      <c r="B64" s="56" t="s">
        <v>31</v>
      </c>
      <c r="C64" s="52"/>
      <c r="D64" s="59"/>
      <c r="E64" s="60"/>
      <c r="F64" s="59"/>
      <c r="G64" s="59"/>
      <c r="H64" s="60"/>
      <c r="I64" s="55">
        <f t="shared" si="1"/>
        <v>0</v>
      </c>
      <c r="J64" s="53"/>
      <c r="K64" s="34">
        <f t="shared" si="2"/>
        <v>0</v>
      </c>
      <c r="M64" s="95"/>
    </row>
    <row r="65" spans="1:13" ht="11.25" customHeight="1">
      <c r="A65" s="57"/>
      <c r="B65" s="56" t="s">
        <v>32</v>
      </c>
      <c r="C65" s="52"/>
      <c r="D65" s="59"/>
      <c r="E65" s="60"/>
      <c r="F65" s="59"/>
      <c r="G65" s="59"/>
      <c r="H65" s="60"/>
      <c r="I65" s="55">
        <f t="shared" si="1"/>
        <v>0</v>
      </c>
      <c r="J65" s="53"/>
      <c r="K65" s="34">
        <f t="shared" si="2"/>
        <v>0</v>
      </c>
      <c r="M65" s="95"/>
    </row>
    <row r="66" spans="1:13" ht="11.25" customHeight="1">
      <c r="A66" s="57"/>
      <c r="B66" s="56" t="s">
        <v>33</v>
      </c>
      <c r="C66" s="52"/>
      <c r="D66" s="59"/>
      <c r="E66" s="60"/>
      <c r="F66" s="59"/>
      <c r="G66" s="59"/>
      <c r="H66" s="60"/>
      <c r="I66" s="55">
        <f t="shared" si="1"/>
        <v>0</v>
      </c>
      <c r="J66" s="53"/>
      <c r="K66" s="34">
        <f t="shared" si="2"/>
        <v>0</v>
      </c>
      <c r="M66" s="95"/>
    </row>
    <row r="67" spans="1:13" ht="11.25" customHeight="1">
      <c r="A67" s="57"/>
      <c r="B67" s="56" t="s">
        <v>34</v>
      </c>
      <c r="C67" s="52"/>
      <c r="D67" s="59"/>
      <c r="E67" s="60"/>
      <c r="F67" s="59"/>
      <c r="G67" s="59"/>
      <c r="H67" s="60"/>
      <c r="I67" s="55">
        <f t="shared" si="1"/>
        <v>0</v>
      </c>
      <c r="J67" s="53"/>
      <c r="K67" s="34">
        <f t="shared" si="2"/>
        <v>0</v>
      </c>
      <c r="M67" s="95"/>
    </row>
    <row r="68" spans="1:13">
      <c r="A68" s="50" t="s">
        <v>51</v>
      </c>
      <c r="B68" s="51" t="s">
        <v>52</v>
      </c>
      <c r="C68" s="52"/>
      <c r="D68" s="59"/>
      <c r="E68" s="60"/>
      <c r="F68" s="59"/>
      <c r="G68" s="59"/>
      <c r="H68" s="60"/>
      <c r="I68" s="55">
        <f t="shared" si="1"/>
        <v>0</v>
      </c>
      <c r="J68" s="53"/>
      <c r="K68" s="34">
        <f t="shared" si="2"/>
        <v>0</v>
      </c>
      <c r="M68" s="95"/>
    </row>
    <row r="69" spans="1:13">
      <c r="A69" s="50"/>
      <c r="B69" s="56" t="s">
        <v>31</v>
      </c>
      <c r="C69" s="52"/>
      <c r="D69" s="59"/>
      <c r="E69" s="60"/>
      <c r="F69" s="59"/>
      <c r="G69" s="59"/>
      <c r="H69" s="60"/>
      <c r="I69" s="55">
        <f t="shared" si="1"/>
        <v>0</v>
      </c>
      <c r="J69" s="53"/>
      <c r="K69" s="34">
        <f t="shared" si="2"/>
        <v>0</v>
      </c>
      <c r="M69" s="95"/>
    </row>
    <row r="70" spans="1:13">
      <c r="A70" s="50"/>
      <c r="B70" s="56" t="s">
        <v>32</v>
      </c>
      <c r="C70" s="52"/>
      <c r="D70" s="59"/>
      <c r="E70" s="60"/>
      <c r="F70" s="59"/>
      <c r="G70" s="59"/>
      <c r="H70" s="60"/>
      <c r="I70" s="55">
        <f t="shared" si="1"/>
        <v>0</v>
      </c>
      <c r="J70" s="53"/>
      <c r="K70" s="34">
        <f t="shared" si="2"/>
        <v>0</v>
      </c>
      <c r="M70" s="95"/>
    </row>
    <row r="71" spans="1:13">
      <c r="A71" s="50"/>
      <c r="B71" s="56" t="s">
        <v>33</v>
      </c>
      <c r="C71" s="52"/>
      <c r="D71" s="59"/>
      <c r="E71" s="60"/>
      <c r="F71" s="59"/>
      <c r="G71" s="59"/>
      <c r="H71" s="60"/>
      <c r="I71" s="55">
        <f t="shared" si="1"/>
        <v>0</v>
      </c>
      <c r="J71" s="53"/>
      <c r="K71" s="34">
        <f t="shared" si="2"/>
        <v>0</v>
      </c>
      <c r="M71" s="95"/>
    </row>
    <row r="72" spans="1:13">
      <c r="A72" s="50"/>
      <c r="B72" s="56" t="s">
        <v>34</v>
      </c>
      <c r="C72" s="52"/>
      <c r="D72" s="59"/>
      <c r="E72" s="60"/>
      <c r="F72" s="59"/>
      <c r="G72" s="59"/>
      <c r="H72" s="60"/>
      <c r="I72" s="55">
        <f t="shared" si="1"/>
        <v>0</v>
      </c>
      <c r="J72" s="53"/>
      <c r="K72" s="34">
        <f t="shared" si="2"/>
        <v>0</v>
      </c>
      <c r="M72" s="95"/>
    </row>
    <row r="73" spans="1:13" ht="12" customHeight="1">
      <c r="A73" s="50" t="s">
        <v>53</v>
      </c>
      <c r="B73" s="51" t="s">
        <v>54</v>
      </c>
      <c r="C73" s="52"/>
      <c r="D73" s="52"/>
      <c r="E73" s="53"/>
      <c r="F73" s="52"/>
      <c r="G73" s="52"/>
      <c r="H73" s="53"/>
      <c r="I73" s="55"/>
      <c r="J73" s="53"/>
      <c r="K73" s="34"/>
      <c r="M73" s="95"/>
    </row>
    <row r="74" spans="1:13" ht="12" customHeight="1">
      <c r="A74" s="50"/>
      <c r="B74" s="56" t="s">
        <v>31</v>
      </c>
      <c r="C74" s="52">
        <f t="shared" ref="C74:C77" si="6">C79+C84+C89+C94</f>
        <v>161183</v>
      </c>
      <c r="D74" s="52"/>
      <c r="E74" s="53"/>
      <c r="F74" s="52"/>
      <c r="G74" s="52"/>
      <c r="H74" s="53"/>
      <c r="I74" s="55">
        <f t="shared" si="1"/>
        <v>161183</v>
      </c>
      <c r="J74" s="53"/>
      <c r="K74" s="34">
        <f t="shared" si="2"/>
        <v>161183</v>
      </c>
      <c r="M74" s="95"/>
    </row>
    <row r="75" spans="1:13" ht="12" customHeight="1">
      <c r="A75" s="50"/>
      <c r="B75" s="56" t="s">
        <v>32</v>
      </c>
      <c r="C75" s="52">
        <f t="shared" si="6"/>
        <v>150962</v>
      </c>
      <c r="D75" s="52"/>
      <c r="E75" s="53"/>
      <c r="F75" s="52"/>
      <c r="G75" s="52"/>
      <c r="H75" s="53"/>
      <c r="I75" s="55">
        <f t="shared" si="1"/>
        <v>150962</v>
      </c>
      <c r="J75" s="53"/>
      <c r="K75" s="34">
        <f t="shared" si="2"/>
        <v>150962</v>
      </c>
      <c r="M75" s="95"/>
    </row>
    <row r="76" spans="1:13" ht="12" customHeight="1">
      <c r="A76" s="50"/>
      <c r="B76" s="56" t="s">
        <v>33</v>
      </c>
      <c r="C76" s="52">
        <f t="shared" si="6"/>
        <v>152832</v>
      </c>
      <c r="D76" s="52"/>
      <c r="E76" s="53"/>
      <c r="F76" s="52"/>
      <c r="G76" s="52"/>
      <c r="H76" s="53"/>
      <c r="I76" s="55">
        <f t="shared" si="1"/>
        <v>152832</v>
      </c>
      <c r="J76" s="53"/>
      <c r="K76" s="34">
        <f t="shared" si="2"/>
        <v>152832</v>
      </c>
      <c r="M76" s="95"/>
    </row>
    <row r="77" spans="1:13" ht="12" customHeight="1">
      <c r="A77" s="50"/>
      <c r="B77" s="56" t="s">
        <v>34</v>
      </c>
      <c r="C77" s="52">
        <f t="shared" si="6"/>
        <v>155391</v>
      </c>
      <c r="D77" s="52"/>
      <c r="E77" s="53"/>
      <c r="F77" s="52"/>
      <c r="G77" s="52"/>
      <c r="H77" s="53"/>
      <c r="I77" s="55">
        <f t="shared" si="1"/>
        <v>155391</v>
      </c>
      <c r="J77" s="53"/>
      <c r="K77" s="34">
        <f t="shared" si="2"/>
        <v>155391</v>
      </c>
      <c r="M77" s="95"/>
    </row>
    <row r="78" spans="1:13" ht="14.25" customHeight="1">
      <c r="A78" s="58" t="s">
        <v>55</v>
      </c>
      <c r="B78" s="51" t="s">
        <v>56</v>
      </c>
      <c r="C78" s="52"/>
      <c r="D78" s="59"/>
      <c r="E78" s="60"/>
      <c r="F78" s="59"/>
      <c r="G78" s="59"/>
      <c r="H78" s="60"/>
      <c r="I78" s="55">
        <f t="shared" si="1"/>
        <v>0</v>
      </c>
      <c r="J78" s="53"/>
      <c r="K78" s="34">
        <f t="shared" si="2"/>
        <v>0</v>
      </c>
      <c r="M78" s="95"/>
    </row>
    <row r="79" spans="1:13" ht="14.25" customHeight="1">
      <c r="A79" s="58"/>
      <c r="B79" s="56" t="s">
        <v>31</v>
      </c>
      <c r="C79" s="52">
        <f>158233-1000</f>
        <v>157233</v>
      </c>
      <c r="D79" s="59"/>
      <c r="E79" s="60"/>
      <c r="F79" s="59"/>
      <c r="G79" s="59"/>
      <c r="H79" s="60"/>
      <c r="I79" s="55">
        <f t="shared" si="1"/>
        <v>157233</v>
      </c>
      <c r="J79" s="53"/>
      <c r="K79" s="34">
        <f t="shared" si="2"/>
        <v>157233</v>
      </c>
      <c r="M79" s="95"/>
    </row>
    <row r="80" spans="1:13" ht="14.25" customHeight="1">
      <c r="A80" s="58"/>
      <c r="B80" s="56" t="s">
        <v>32</v>
      </c>
      <c r="C80" s="52">
        <v>146652</v>
      </c>
      <c r="D80" s="59"/>
      <c r="E80" s="60"/>
      <c r="F80" s="59"/>
      <c r="G80" s="59"/>
      <c r="H80" s="60"/>
      <c r="I80" s="55">
        <f t="shared" si="1"/>
        <v>146652</v>
      </c>
      <c r="J80" s="53"/>
      <c r="K80" s="34">
        <f t="shared" si="2"/>
        <v>146652</v>
      </c>
      <c r="M80" s="95"/>
    </row>
    <row r="81" spans="1:13" ht="14.25" customHeight="1">
      <c r="A81" s="58"/>
      <c r="B81" s="56" t="s">
        <v>33</v>
      </c>
      <c r="C81" s="52">
        <v>148522</v>
      </c>
      <c r="D81" s="59"/>
      <c r="E81" s="60"/>
      <c r="F81" s="59"/>
      <c r="G81" s="59"/>
      <c r="H81" s="60"/>
      <c r="I81" s="55">
        <f t="shared" si="1"/>
        <v>148522</v>
      </c>
      <c r="J81" s="53"/>
      <c r="K81" s="34">
        <f t="shared" si="2"/>
        <v>148522</v>
      </c>
      <c r="M81" s="95"/>
    </row>
    <row r="82" spans="1:13" ht="14.25" customHeight="1">
      <c r="A82" s="58"/>
      <c r="B82" s="56" t="s">
        <v>34</v>
      </c>
      <c r="C82" s="52">
        <v>151081</v>
      </c>
      <c r="D82" s="59"/>
      <c r="E82" s="60"/>
      <c r="F82" s="59"/>
      <c r="G82" s="59"/>
      <c r="H82" s="60"/>
      <c r="I82" s="55">
        <f t="shared" si="1"/>
        <v>151081</v>
      </c>
      <c r="J82" s="53"/>
      <c r="K82" s="34">
        <f t="shared" si="2"/>
        <v>151081</v>
      </c>
      <c r="M82" s="95"/>
    </row>
    <row r="83" spans="1:13" ht="24.75" customHeight="1">
      <c r="A83" s="63" t="s">
        <v>57</v>
      </c>
      <c r="B83" s="51" t="s">
        <v>58</v>
      </c>
      <c r="C83" s="52"/>
      <c r="D83" s="59"/>
      <c r="E83" s="60"/>
      <c r="F83" s="59"/>
      <c r="G83" s="59"/>
      <c r="H83" s="60"/>
      <c r="I83" s="55">
        <f t="shared" si="1"/>
        <v>0</v>
      </c>
      <c r="J83" s="53"/>
      <c r="K83" s="34">
        <f t="shared" si="2"/>
        <v>0</v>
      </c>
      <c r="M83" s="95"/>
    </row>
    <row r="84" spans="1:13" ht="24.75" customHeight="1">
      <c r="A84" s="63"/>
      <c r="B84" s="56" t="s">
        <v>31</v>
      </c>
      <c r="C84" s="52"/>
      <c r="D84" s="59"/>
      <c r="E84" s="60"/>
      <c r="F84" s="59"/>
      <c r="G84" s="59"/>
      <c r="H84" s="60"/>
      <c r="I84" s="55">
        <f t="shared" si="1"/>
        <v>0</v>
      </c>
      <c r="J84" s="53"/>
      <c r="K84" s="34">
        <f t="shared" si="2"/>
        <v>0</v>
      </c>
      <c r="M84" s="95"/>
    </row>
    <row r="85" spans="1:13" ht="24.75" customHeight="1">
      <c r="A85" s="63"/>
      <c r="B85" s="56" t="s">
        <v>32</v>
      </c>
      <c r="C85" s="52"/>
      <c r="D85" s="59"/>
      <c r="E85" s="60"/>
      <c r="F85" s="59"/>
      <c r="G85" s="59"/>
      <c r="H85" s="60"/>
      <c r="I85" s="55">
        <f t="shared" si="1"/>
        <v>0</v>
      </c>
      <c r="J85" s="53"/>
      <c r="K85" s="34">
        <f t="shared" si="2"/>
        <v>0</v>
      </c>
      <c r="M85" s="95"/>
    </row>
    <row r="86" spans="1:13" ht="24.75" customHeight="1">
      <c r="A86" s="63"/>
      <c r="B86" s="56" t="s">
        <v>33</v>
      </c>
      <c r="C86" s="52"/>
      <c r="D86" s="59"/>
      <c r="E86" s="60"/>
      <c r="F86" s="59"/>
      <c r="G86" s="59"/>
      <c r="H86" s="60"/>
      <c r="I86" s="55">
        <f t="shared" si="1"/>
        <v>0</v>
      </c>
      <c r="J86" s="53"/>
      <c r="K86" s="34">
        <f t="shared" si="2"/>
        <v>0</v>
      </c>
      <c r="M86" s="95"/>
    </row>
    <row r="87" spans="1:13" ht="24.75" customHeight="1">
      <c r="A87" s="63"/>
      <c r="B87" s="56" t="s">
        <v>34</v>
      </c>
      <c r="C87" s="52"/>
      <c r="D87" s="59"/>
      <c r="E87" s="60"/>
      <c r="F87" s="59"/>
      <c r="G87" s="59"/>
      <c r="H87" s="60"/>
      <c r="I87" s="55">
        <f t="shared" si="1"/>
        <v>0</v>
      </c>
      <c r="J87" s="53"/>
      <c r="K87" s="34">
        <f t="shared" si="2"/>
        <v>0</v>
      </c>
      <c r="M87" s="95"/>
    </row>
    <row r="88" spans="1:13" ht="14.25" customHeight="1">
      <c r="A88" s="58" t="s">
        <v>59</v>
      </c>
      <c r="B88" s="51" t="s">
        <v>60</v>
      </c>
      <c r="C88" s="52"/>
      <c r="D88" s="59"/>
      <c r="E88" s="60"/>
      <c r="F88" s="59"/>
      <c r="G88" s="59"/>
      <c r="H88" s="60"/>
      <c r="I88" s="55">
        <f t="shared" si="1"/>
        <v>0</v>
      </c>
      <c r="J88" s="53"/>
      <c r="K88" s="34">
        <f t="shared" si="2"/>
        <v>0</v>
      </c>
      <c r="M88" s="95"/>
    </row>
    <row r="89" spans="1:13" ht="14.25" customHeight="1">
      <c r="A89" s="58"/>
      <c r="B89" s="56" t="s">
        <v>31</v>
      </c>
      <c r="C89" s="52"/>
      <c r="D89" s="59"/>
      <c r="E89" s="60"/>
      <c r="F89" s="59"/>
      <c r="G89" s="59"/>
      <c r="H89" s="60"/>
      <c r="I89" s="55">
        <f t="shared" ref="I89:I152" si="7">C89+D89+F89+G89</f>
        <v>0</v>
      </c>
      <c r="J89" s="53"/>
      <c r="K89" s="34">
        <f t="shared" ref="K89:K152" si="8">I89-J89</f>
        <v>0</v>
      </c>
      <c r="M89" s="95"/>
    </row>
    <row r="90" spans="1:13" ht="14.25" customHeight="1">
      <c r="A90" s="58"/>
      <c r="B90" s="56" t="s">
        <v>32</v>
      </c>
      <c r="C90" s="52"/>
      <c r="D90" s="59"/>
      <c r="E90" s="60"/>
      <c r="F90" s="59"/>
      <c r="G90" s="59"/>
      <c r="H90" s="60"/>
      <c r="I90" s="55">
        <f t="shared" si="7"/>
        <v>0</v>
      </c>
      <c r="J90" s="53"/>
      <c r="K90" s="34">
        <f t="shared" si="8"/>
        <v>0</v>
      </c>
      <c r="M90" s="95"/>
    </row>
    <row r="91" spans="1:13" ht="14.25" customHeight="1">
      <c r="A91" s="58"/>
      <c r="B91" s="56" t="s">
        <v>33</v>
      </c>
      <c r="C91" s="52"/>
      <c r="D91" s="59"/>
      <c r="E91" s="60"/>
      <c r="F91" s="59"/>
      <c r="G91" s="59"/>
      <c r="H91" s="60"/>
      <c r="I91" s="55">
        <f t="shared" si="7"/>
        <v>0</v>
      </c>
      <c r="J91" s="53"/>
      <c r="K91" s="34">
        <f t="shared" si="8"/>
        <v>0</v>
      </c>
      <c r="M91" s="95"/>
    </row>
    <row r="92" spans="1:13" ht="14.25" customHeight="1">
      <c r="A92" s="58"/>
      <c r="B92" s="56" t="s">
        <v>34</v>
      </c>
      <c r="C92" s="52"/>
      <c r="D92" s="59"/>
      <c r="E92" s="60"/>
      <c r="F92" s="59"/>
      <c r="G92" s="59"/>
      <c r="H92" s="60"/>
      <c r="I92" s="55">
        <f t="shared" si="7"/>
        <v>0</v>
      </c>
      <c r="J92" s="53"/>
      <c r="K92" s="34">
        <f t="shared" si="8"/>
        <v>0</v>
      </c>
      <c r="M92" s="95"/>
    </row>
    <row r="93" spans="1:13" ht="38.25" customHeight="1">
      <c r="A93" s="63" t="s">
        <v>61</v>
      </c>
      <c r="B93" s="51" t="s">
        <v>62</v>
      </c>
      <c r="C93" s="52"/>
      <c r="D93" s="59"/>
      <c r="E93" s="60"/>
      <c r="F93" s="59"/>
      <c r="G93" s="59"/>
      <c r="H93" s="60"/>
      <c r="I93" s="55">
        <f t="shared" si="7"/>
        <v>0</v>
      </c>
      <c r="J93" s="53"/>
      <c r="K93" s="34">
        <f t="shared" si="8"/>
        <v>0</v>
      </c>
      <c r="M93" s="95"/>
    </row>
    <row r="94" spans="1:13" ht="19.5" customHeight="1">
      <c r="A94" s="63"/>
      <c r="B94" s="56" t="s">
        <v>31</v>
      </c>
      <c r="C94" s="52">
        <v>3950</v>
      </c>
      <c r="D94" s="59"/>
      <c r="E94" s="60"/>
      <c r="F94" s="59"/>
      <c r="G94" s="59"/>
      <c r="H94" s="60"/>
      <c r="I94" s="55">
        <f t="shared" si="7"/>
        <v>3950</v>
      </c>
      <c r="J94" s="53"/>
      <c r="K94" s="34">
        <f t="shared" si="8"/>
        <v>3950</v>
      </c>
      <c r="M94" s="95"/>
    </row>
    <row r="95" spans="1:13" ht="21" customHeight="1">
      <c r="A95" s="63"/>
      <c r="B95" s="56" t="s">
        <v>32</v>
      </c>
      <c r="C95" s="52">
        <v>4310</v>
      </c>
      <c r="D95" s="59"/>
      <c r="E95" s="60"/>
      <c r="F95" s="59"/>
      <c r="G95" s="59"/>
      <c r="H95" s="60"/>
      <c r="I95" s="55">
        <f t="shared" si="7"/>
        <v>4310</v>
      </c>
      <c r="J95" s="53"/>
      <c r="K95" s="34">
        <f t="shared" si="8"/>
        <v>4310</v>
      </c>
      <c r="M95" s="95"/>
    </row>
    <row r="96" spans="1:13" ht="21" customHeight="1">
      <c r="A96" s="63"/>
      <c r="B96" s="56" t="s">
        <v>33</v>
      </c>
      <c r="C96" s="52">
        <v>4310</v>
      </c>
      <c r="D96" s="59"/>
      <c r="E96" s="60"/>
      <c r="F96" s="59"/>
      <c r="G96" s="59"/>
      <c r="H96" s="60"/>
      <c r="I96" s="55">
        <f t="shared" si="7"/>
        <v>4310</v>
      </c>
      <c r="J96" s="53"/>
      <c r="K96" s="34">
        <f t="shared" si="8"/>
        <v>4310</v>
      </c>
      <c r="M96" s="95"/>
    </row>
    <row r="97" spans="1:13" ht="18.75" customHeight="1">
      <c r="A97" s="63"/>
      <c r="B97" s="56" t="s">
        <v>34</v>
      </c>
      <c r="C97" s="52">
        <v>4310</v>
      </c>
      <c r="D97" s="59"/>
      <c r="E97" s="60"/>
      <c r="F97" s="59"/>
      <c r="G97" s="59"/>
      <c r="H97" s="60"/>
      <c r="I97" s="55">
        <f t="shared" si="7"/>
        <v>4310</v>
      </c>
      <c r="J97" s="53"/>
      <c r="K97" s="34">
        <f t="shared" si="8"/>
        <v>4310</v>
      </c>
      <c r="M97" s="95"/>
    </row>
    <row r="98" spans="1:13" ht="12" customHeight="1">
      <c r="A98" s="50" t="s">
        <v>63</v>
      </c>
      <c r="B98" s="51" t="s">
        <v>64</v>
      </c>
      <c r="C98" s="52"/>
      <c r="D98" s="59"/>
      <c r="E98" s="60"/>
      <c r="F98" s="59"/>
      <c r="G98" s="59"/>
      <c r="H98" s="60"/>
      <c r="I98" s="55">
        <f t="shared" si="7"/>
        <v>0</v>
      </c>
      <c r="J98" s="53"/>
      <c r="K98" s="34">
        <f t="shared" si="8"/>
        <v>0</v>
      </c>
      <c r="M98" s="95"/>
    </row>
    <row r="99" spans="1:13" ht="12" customHeight="1">
      <c r="A99" s="50"/>
      <c r="B99" s="56" t="s">
        <v>31</v>
      </c>
      <c r="C99" s="52"/>
      <c r="D99" s="59"/>
      <c r="E99" s="60"/>
      <c r="F99" s="59"/>
      <c r="G99" s="59"/>
      <c r="H99" s="60"/>
      <c r="I99" s="55">
        <f t="shared" si="7"/>
        <v>0</v>
      </c>
      <c r="J99" s="53"/>
      <c r="K99" s="34">
        <f t="shared" si="8"/>
        <v>0</v>
      </c>
      <c r="M99" s="95"/>
    </row>
    <row r="100" spans="1:13" ht="12" customHeight="1">
      <c r="A100" s="50"/>
      <c r="B100" s="56" t="s">
        <v>32</v>
      </c>
      <c r="C100" s="52"/>
      <c r="D100" s="59"/>
      <c r="E100" s="60"/>
      <c r="F100" s="59"/>
      <c r="G100" s="59"/>
      <c r="H100" s="60"/>
      <c r="I100" s="55">
        <f t="shared" si="7"/>
        <v>0</v>
      </c>
      <c r="J100" s="53"/>
      <c r="K100" s="34">
        <f t="shared" si="8"/>
        <v>0</v>
      </c>
      <c r="M100" s="95"/>
    </row>
    <row r="101" spans="1:13" ht="12" customHeight="1">
      <c r="A101" s="50"/>
      <c r="B101" s="56" t="s">
        <v>33</v>
      </c>
      <c r="C101" s="52"/>
      <c r="D101" s="59"/>
      <c r="E101" s="60"/>
      <c r="F101" s="59"/>
      <c r="G101" s="59"/>
      <c r="H101" s="60"/>
      <c r="I101" s="55">
        <f t="shared" si="7"/>
        <v>0</v>
      </c>
      <c r="J101" s="53"/>
      <c r="K101" s="34">
        <f t="shared" si="8"/>
        <v>0</v>
      </c>
      <c r="M101" s="95"/>
    </row>
    <row r="102" spans="1:13" ht="12" customHeight="1">
      <c r="A102" s="50"/>
      <c r="B102" s="56" t="s">
        <v>34</v>
      </c>
      <c r="C102" s="52"/>
      <c r="D102" s="59"/>
      <c r="E102" s="60"/>
      <c r="F102" s="59"/>
      <c r="G102" s="59"/>
      <c r="H102" s="60"/>
      <c r="I102" s="55">
        <f t="shared" si="7"/>
        <v>0</v>
      </c>
      <c r="J102" s="53"/>
      <c r="K102" s="34">
        <f t="shared" si="8"/>
        <v>0</v>
      </c>
      <c r="M102" s="95"/>
    </row>
    <row r="103" spans="1:13" ht="12.75" customHeight="1">
      <c r="A103" s="50" t="s">
        <v>65</v>
      </c>
      <c r="B103" s="51" t="s">
        <v>66</v>
      </c>
      <c r="C103" s="52"/>
      <c r="D103" s="52"/>
      <c r="E103" s="53"/>
      <c r="F103" s="59"/>
      <c r="G103" s="59"/>
      <c r="H103" s="53"/>
      <c r="I103" s="55">
        <f t="shared" si="7"/>
        <v>0</v>
      </c>
      <c r="J103" s="53"/>
      <c r="K103" s="34">
        <f t="shared" si="8"/>
        <v>0</v>
      </c>
      <c r="M103" s="95"/>
    </row>
    <row r="104" spans="1:13" ht="12.75" customHeight="1">
      <c r="A104" s="50"/>
      <c r="B104" s="56" t="s">
        <v>31</v>
      </c>
      <c r="C104" s="52">
        <f>10050+49.28+10</f>
        <v>10109.280000000001</v>
      </c>
      <c r="D104" s="52">
        <f>435200+23.5+273+325+1+1155+1</f>
        <v>436978.5</v>
      </c>
      <c r="E104" s="53"/>
      <c r="F104" s="59"/>
      <c r="G104" s="59"/>
      <c r="H104" s="53"/>
      <c r="I104" s="55">
        <f t="shared" si="7"/>
        <v>447087.78</v>
      </c>
      <c r="J104" s="53"/>
      <c r="K104" s="34">
        <f t="shared" si="8"/>
        <v>447087.78</v>
      </c>
      <c r="M104" s="95"/>
    </row>
    <row r="105" spans="1:13" ht="12.75" customHeight="1">
      <c r="A105" s="50"/>
      <c r="B105" s="56" t="s">
        <v>32</v>
      </c>
      <c r="C105" s="52">
        <v>9690</v>
      </c>
      <c r="D105" s="52">
        <f>446457+500</f>
        <v>446957</v>
      </c>
      <c r="E105" s="53"/>
      <c r="F105" s="59"/>
      <c r="G105" s="59"/>
      <c r="H105" s="53"/>
      <c r="I105" s="55">
        <f t="shared" si="7"/>
        <v>456647</v>
      </c>
      <c r="J105" s="53"/>
      <c r="K105" s="34">
        <f t="shared" si="8"/>
        <v>456647</v>
      </c>
      <c r="M105" s="95"/>
    </row>
    <row r="106" spans="1:13" ht="12.75" customHeight="1">
      <c r="A106" s="50"/>
      <c r="B106" s="56" t="s">
        <v>33</v>
      </c>
      <c r="C106" s="52">
        <v>9690</v>
      </c>
      <c r="D106" s="52">
        <f>447726+500</f>
        <v>448226</v>
      </c>
      <c r="E106" s="53"/>
      <c r="F106" s="59"/>
      <c r="G106" s="59"/>
      <c r="H106" s="53"/>
      <c r="I106" s="55">
        <f t="shared" si="7"/>
        <v>457916</v>
      </c>
      <c r="J106" s="53"/>
      <c r="K106" s="34">
        <f t="shared" si="8"/>
        <v>457916</v>
      </c>
      <c r="M106" s="95"/>
    </row>
    <row r="107" spans="1:13" ht="12.75" customHeight="1">
      <c r="A107" s="50"/>
      <c r="B107" s="56" t="s">
        <v>34</v>
      </c>
      <c r="C107" s="52">
        <v>9690</v>
      </c>
      <c r="D107" s="52">
        <f>449792+500</f>
        <v>450292</v>
      </c>
      <c r="E107" s="53"/>
      <c r="F107" s="59"/>
      <c r="G107" s="59"/>
      <c r="H107" s="53"/>
      <c r="I107" s="55">
        <f t="shared" si="7"/>
        <v>459982</v>
      </c>
      <c r="J107" s="53"/>
      <c r="K107" s="34">
        <f t="shared" si="8"/>
        <v>459982</v>
      </c>
      <c r="M107" s="95"/>
    </row>
    <row r="108" spans="1:13" ht="10.5" customHeight="1">
      <c r="A108" s="50" t="s">
        <v>67</v>
      </c>
      <c r="B108" s="51" t="s">
        <v>68</v>
      </c>
      <c r="C108" s="52"/>
      <c r="D108" s="52"/>
      <c r="E108" s="53"/>
      <c r="F108" s="59"/>
      <c r="G108" s="59"/>
      <c r="H108" s="64"/>
      <c r="I108" s="55">
        <f t="shared" si="7"/>
        <v>0</v>
      </c>
      <c r="J108" s="53"/>
      <c r="K108" s="34">
        <f t="shared" si="8"/>
        <v>0</v>
      </c>
      <c r="M108" s="95"/>
    </row>
    <row r="109" spans="1:13" ht="10.5" customHeight="1">
      <c r="A109" s="50"/>
      <c r="B109" s="56" t="s">
        <v>31</v>
      </c>
      <c r="C109" s="52"/>
      <c r="D109" s="52">
        <v>14</v>
      </c>
      <c r="E109" s="53"/>
      <c r="F109" s="59"/>
      <c r="G109" s="59"/>
      <c r="H109" s="60"/>
      <c r="I109" s="55">
        <f t="shared" si="7"/>
        <v>14</v>
      </c>
      <c r="J109" s="53"/>
      <c r="K109" s="34">
        <f t="shared" si="8"/>
        <v>14</v>
      </c>
      <c r="M109" s="95"/>
    </row>
    <row r="110" spans="1:13" ht="10.5" customHeight="1">
      <c r="A110" s="50"/>
      <c r="B110" s="56" t="s">
        <v>32</v>
      </c>
      <c r="C110" s="52"/>
      <c r="D110" s="52">
        <v>0</v>
      </c>
      <c r="E110" s="53"/>
      <c r="F110" s="59"/>
      <c r="G110" s="59"/>
      <c r="H110" s="60"/>
      <c r="I110" s="55">
        <f t="shared" si="7"/>
        <v>0</v>
      </c>
      <c r="J110" s="53"/>
      <c r="K110" s="34">
        <f t="shared" si="8"/>
        <v>0</v>
      </c>
      <c r="M110" s="95"/>
    </row>
    <row r="111" spans="1:13" ht="10.5" customHeight="1">
      <c r="A111" s="50"/>
      <c r="B111" s="56" t="s">
        <v>69</v>
      </c>
      <c r="C111" s="52"/>
      <c r="D111" s="52">
        <v>0</v>
      </c>
      <c r="E111" s="53"/>
      <c r="F111" s="59"/>
      <c r="G111" s="59"/>
      <c r="H111" s="60"/>
      <c r="I111" s="55">
        <f t="shared" si="7"/>
        <v>0</v>
      </c>
      <c r="J111" s="53"/>
      <c r="K111" s="34">
        <f t="shared" si="8"/>
        <v>0</v>
      </c>
      <c r="M111" s="95"/>
    </row>
    <row r="112" spans="1:13" ht="10.5" customHeight="1">
      <c r="A112" s="50"/>
      <c r="B112" s="56" t="s">
        <v>34</v>
      </c>
      <c r="C112" s="52"/>
      <c r="D112" s="52">
        <v>0</v>
      </c>
      <c r="E112" s="53"/>
      <c r="F112" s="59"/>
      <c r="G112" s="59"/>
      <c r="H112" s="60"/>
      <c r="I112" s="55">
        <f t="shared" si="7"/>
        <v>0</v>
      </c>
      <c r="J112" s="53"/>
      <c r="K112" s="34">
        <f t="shared" si="8"/>
        <v>0</v>
      </c>
      <c r="M112" s="95"/>
    </row>
    <row r="113" spans="1:13" ht="12" customHeight="1">
      <c r="A113" s="50" t="s">
        <v>70</v>
      </c>
      <c r="B113" s="51" t="s">
        <v>71</v>
      </c>
      <c r="C113" s="104"/>
      <c r="D113" s="104"/>
      <c r="E113" s="105"/>
      <c r="F113" s="106"/>
      <c r="G113" s="106"/>
      <c r="H113" s="60"/>
      <c r="I113" s="55">
        <f t="shared" si="7"/>
        <v>0</v>
      </c>
      <c r="J113" s="53"/>
      <c r="K113" s="34">
        <f t="shared" si="8"/>
        <v>0</v>
      </c>
      <c r="M113" s="95"/>
    </row>
    <row r="114" spans="1:13" ht="12" customHeight="1">
      <c r="A114" s="50"/>
      <c r="B114" s="56" t="s">
        <v>31</v>
      </c>
      <c r="C114" s="104"/>
      <c r="D114" s="104"/>
      <c r="E114" s="105"/>
      <c r="F114" s="107"/>
      <c r="G114" s="106">
        <f>8957+2</f>
        <v>8959</v>
      </c>
      <c r="H114" s="60"/>
      <c r="I114" s="55">
        <f t="shared" si="7"/>
        <v>8959</v>
      </c>
      <c r="J114" s="53"/>
      <c r="K114" s="34">
        <f t="shared" si="8"/>
        <v>8959</v>
      </c>
      <c r="M114" s="95"/>
    </row>
    <row r="115" spans="1:13" ht="12" customHeight="1">
      <c r="A115" s="50"/>
      <c r="B115" s="56" t="s">
        <v>32</v>
      </c>
      <c r="C115" s="104"/>
      <c r="D115" s="104"/>
      <c r="E115" s="105"/>
      <c r="F115" s="107"/>
      <c r="G115" s="106">
        <v>0</v>
      </c>
      <c r="H115" s="60"/>
      <c r="I115" s="55">
        <f t="shared" si="7"/>
        <v>0</v>
      </c>
      <c r="J115" s="53"/>
      <c r="K115" s="34">
        <f t="shared" si="8"/>
        <v>0</v>
      </c>
      <c r="M115" s="95"/>
    </row>
    <row r="116" spans="1:13" ht="12" customHeight="1">
      <c r="A116" s="50"/>
      <c r="B116" s="56" t="s">
        <v>33</v>
      </c>
      <c r="C116" s="104"/>
      <c r="D116" s="104"/>
      <c r="E116" s="105"/>
      <c r="F116" s="107"/>
      <c r="G116" s="106">
        <v>0</v>
      </c>
      <c r="H116" s="60"/>
      <c r="I116" s="55">
        <f t="shared" si="7"/>
        <v>0</v>
      </c>
      <c r="J116" s="53"/>
      <c r="K116" s="34">
        <f t="shared" si="8"/>
        <v>0</v>
      </c>
      <c r="M116" s="95"/>
    </row>
    <row r="117" spans="1:13" ht="12" customHeight="1">
      <c r="A117" s="50"/>
      <c r="B117" s="56" t="s">
        <v>34</v>
      </c>
      <c r="C117" s="104"/>
      <c r="D117" s="104"/>
      <c r="E117" s="105"/>
      <c r="F117" s="107"/>
      <c r="G117" s="106">
        <v>0</v>
      </c>
      <c r="H117" s="60"/>
      <c r="I117" s="55">
        <f t="shared" si="7"/>
        <v>0</v>
      </c>
      <c r="J117" s="53"/>
      <c r="K117" s="34">
        <f t="shared" si="8"/>
        <v>0</v>
      </c>
      <c r="M117" s="95"/>
    </row>
    <row r="118" spans="1:13" ht="11.25" customHeight="1">
      <c r="A118" s="50" t="s">
        <v>72</v>
      </c>
      <c r="B118" s="51" t="s">
        <v>73</v>
      </c>
      <c r="C118" s="104"/>
      <c r="D118" s="104"/>
      <c r="E118" s="105"/>
      <c r="F118" s="108"/>
      <c r="G118" s="104"/>
      <c r="H118" s="53"/>
      <c r="I118" s="55"/>
      <c r="J118" s="53"/>
      <c r="K118" s="34"/>
      <c r="M118" s="95"/>
    </row>
    <row r="119" spans="1:13" ht="11.25" customHeight="1">
      <c r="A119" s="50"/>
      <c r="B119" s="56" t="s">
        <v>31</v>
      </c>
      <c r="C119" s="104">
        <f>C124+C129</f>
        <v>217048.38999999998</v>
      </c>
      <c r="D119" s="104">
        <f>D124+D129</f>
        <v>434098</v>
      </c>
      <c r="E119" s="105"/>
      <c r="F119" s="108"/>
      <c r="G119" s="104"/>
      <c r="H119" s="53"/>
      <c r="I119" s="55">
        <f t="shared" si="7"/>
        <v>651146.39</v>
      </c>
      <c r="J119" s="53">
        <f>J124+J129</f>
        <v>148774</v>
      </c>
      <c r="K119" s="34">
        <f t="shared" si="8"/>
        <v>502372.39</v>
      </c>
      <c r="M119" s="95"/>
    </row>
    <row r="120" spans="1:13" ht="11.25" customHeight="1">
      <c r="A120" s="50"/>
      <c r="B120" s="56" t="s">
        <v>32</v>
      </c>
      <c r="C120" s="104">
        <f>C125+C130</f>
        <v>140434</v>
      </c>
      <c r="D120" s="104">
        <f t="shared" ref="D120:D122" si="9">D125+D130</f>
        <v>342045</v>
      </c>
      <c r="E120" s="105"/>
      <c r="F120" s="108"/>
      <c r="G120" s="104"/>
      <c r="H120" s="53"/>
      <c r="I120" s="55">
        <f t="shared" si="7"/>
        <v>482479</v>
      </c>
      <c r="J120" s="53">
        <f t="shared" ref="J120:J122" si="10">J125+J130</f>
        <v>74102</v>
      </c>
      <c r="K120" s="34">
        <f t="shared" si="8"/>
        <v>408377</v>
      </c>
      <c r="M120" s="95"/>
    </row>
    <row r="121" spans="1:13" ht="11.25" customHeight="1">
      <c r="A121" s="50"/>
      <c r="B121" s="56" t="s">
        <v>33</v>
      </c>
      <c r="C121" s="104">
        <f>C126+C131</f>
        <v>104263</v>
      </c>
      <c r="D121" s="104">
        <f t="shared" si="9"/>
        <v>342045</v>
      </c>
      <c r="E121" s="105"/>
      <c r="F121" s="108"/>
      <c r="G121" s="104"/>
      <c r="H121" s="53"/>
      <c r="I121" s="55">
        <f t="shared" si="7"/>
        <v>446308</v>
      </c>
      <c r="J121" s="53">
        <f t="shared" si="10"/>
        <v>73967</v>
      </c>
      <c r="K121" s="34">
        <f t="shared" si="8"/>
        <v>372341</v>
      </c>
      <c r="M121" s="95"/>
    </row>
    <row r="122" spans="1:13" ht="11.25" customHeight="1">
      <c r="A122" s="50"/>
      <c r="B122" s="56" t="s">
        <v>34</v>
      </c>
      <c r="C122" s="104">
        <f>C127+C132</f>
        <v>48363</v>
      </c>
      <c r="D122" s="104">
        <f t="shared" si="9"/>
        <v>347245</v>
      </c>
      <c r="E122" s="105"/>
      <c r="F122" s="108"/>
      <c r="G122" s="104"/>
      <c r="H122" s="53"/>
      <c r="I122" s="55">
        <f t="shared" si="7"/>
        <v>395608</v>
      </c>
      <c r="J122" s="53">
        <f t="shared" si="10"/>
        <v>79167</v>
      </c>
      <c r="K122" s="34">
        <f t="shared" si="8"/>
        <v>316441</v>
      </c>
      <c r="M122" s="95"/>
    </row>
    <row r="123" spans="1:13" ht="11.25" customHeight="1">
      <c r="A123" s="58" t="s">
        <v>74</v>
      </c>
      <c r="B123" s="51" t="s">
        <v>75</v>
      </c>
      <c r="C123" s="104"/>
      <c r="D123" s="106"/>
      <c r="E123" s="109"/>
      <c r="F123" s="106"/>
      <c r="G123" s="106"/>
      <c r="H123" s="60"/>
      <c r="I123" s="55"/>
      <c r="J123" s="53"/>
      <c r="K123" s="34"/>
      <c r="M123" s="95"/>
    </row>
    <row r="124" spans="1:13" ht="11.25" customHeight="1">
      <c r="A124" s="58"/>
      <c r="B124" s="56" t="s">
        <v>31</v>
      </c>
      <c r="C124" s="104">
        <f>179008+6.8+11367+12+14.59</f>
        <v>190408.38999999998</v>
      </c>
      <c r="D124" s="106">
        <f>7359+2911+10404</f>
        <v>20674</v>
      </c>
      <c r="E124" s="109"/>
      <c r="F124" s="106"/>
      <c r="G124" s="106"/>
      <c r="H124" s="60"/>
      <c r="I124" s="55">
        <f>C124+D124+F124+G124</f>
        <v>211082.38999999998</v>
      </c>
      <c r="J124" s="53"/>
      <c r="K124" s="34">
        <f t="shared" si="8"/>
        <v>211082.38999999998</v>
      </c>
      <c r="M124" s="95"/>
    </row>
    <row r="125" spans="1:13" ht="11.25" customHeight="1">
      <c r="A125" s="58"/>
      <c r="B125" s="56" t="s">
        <v>32</v>
      </c>
      <c r="C125" s="104">
        <v>140434</v>
      </c>
      <c r="D125" s="106">
        <v>0</v>
      </c>
      <c r="E125" s="109"/>
      <c r="F125" s="106"/>
      <c r="G125" s="106"/>
      <c r="H125" s="60"/>
      <c r="I125" s="55">
        <f>C125+D125+F125+G125</f>
        <v>140434</v>
      </c>
      <c r="J125" s="53"/>
      <c r="K125" s="34">
        <f t="shared" si="8"/>
        <v>140434</v>
      </c>
      <c r="M125" s="95"/>
    </row>
    <row r="126" spans="1:13" ht="11.25" customHeight="1">
      <c r="A126" s="58"/>
      <c r="B126" s="56" t="s">
        <v>33</v>
      </c>
      <c r="C126" s="104">
        <v>104263</v>
      </c>
      <c r="D126" s="106">
        <v>0</v>
      </c>
      <c r="E126" s="109"/>
      <c r="F126" s="106"/>
      <c r="G126" s="106"/>
      <c r="H126" s="60"/>
      <c r="I126" s="55">
        <f>C126+D126+F126+G126</f>
        <v>104263</v>
      </c>
      <c r="J126" s="53"/>
      <c r="K126" s="34">
        <f t="shared" si="8"/>
        <v>104263</v>
      </c>
      <c r="M126" s="95"/>
    </row>
    <row r="127" spans="1:13" ht="11.25" customHeight="1">
      <c r="A127" s="58"/>
      <c r="B127" s="56" t="s">
        <v>34</v>
      </c>
      <c r="C127" s="104">
        <v>48363</v>
      </c>
      <c r="D127" s="106">
        <v>0</v>
      </c>
      <c r="E127" s="109"/>
      <c r="F127" s="106"/>
      <c r="G127" s="106"/>
      <c r="H127" s="60"/>
      <c r="I127" s="55">
        <f>C127+D127+F127+G127</f>
        <v>48363</v>
      </c>
      <c r="J127" s="53"/>
      <c r="K127" s="34">
        <f t="shared" si="8"/>
        <v>48363</v>
      </c>
      <c r="M127" s="95"/>
    </row>
    <row r="128" spans="1:13" ht="11.25" customHeight="1">
      <c r="A128" s="58" t="s">
        <v>76</v>
      </c>
      <c r="B128" s="51" t="s">
        <v>77</v>
      </c>
      <c r="C128" s="104"/>
      <c r="D128" s="104"/>
      <c r="E128" s="109"/>
      <c r="F128" s="106"/>
      <c r="G128" s="106"/>
      <c r="H128" s="53"/>
      <c r="I128" s="55">
        <f t="shared" si="7"/>
        <v>0</v>
      </c>
      <c r="J128" s="53"/>
      <c r="K128" s="34">
        <f t="shared" si="8"/>
        <v>0</v>
      </c>
      <c r="M128" s="95"/>
    </row>
    <row r="129" spans="1:13" ht="11.25" customHeight="1">
      <c r="A129" s="58"/>
      <c r="B129" s="56" t="s">
        <v>31</v>
      </c>
      <c r="C129" s="104">
        <v>26640</v>
      </c>
      <c r="D129" s="104">
        <f>406207+2800+10365+113+423-6594+110</f>
        <v>413424</v>
      </c>
      <c r="E129" s="109"/>
      <c r="F129" s="106"/>
      <c r="G129" s="106"/>
      <c r="H129" s="53"/>
      <c r="I129" s="55">
        <f t="shared" si="7"/>
        <v>440064</v>
      </c>
      <c r="J129" s="53">
        <f>J139</f>
        <v>148774</v>
      </c>
      <c r="K129" s="34">
        <f t="shared" si="8"/>
        <v>291290</v>
      </c>
      <c r="M129" s="95"/>
    </row>
    <row r="130" spans="1:13" ht="11.25" customHeight="1">
      <c r="A130" s="58"/>
      <c r="B130" s="56" t="s">
        <v>32</v>
      </c>
      <c r="C130" s="104">
        <v>0</v>
      </c>
      <c r="D130" s="104">
        <f>339245+2800</f>
        <v>342045</v>
      </c>
      <c r="E130" s="109"/>
      <c r="F130" s="106"/>
      <c r="G130" s="106"/>
      <c r="H130" s="53"/>
      <c r="I130" s="55">
        <f t="shared" si="7"/>
        <v>342045</v>
      </c>
      <c r="J130" s="53">
        <f>J140</f>
        <v>74102</v>
      </c>
      <c r="K130" s="34">
        <f t="shared" si="8"/>
        <v>267943</v>
      </c>
      <c r="M130" s="95"/>
    </row>
    <row r="131" spans="1:13" ht="11.25" customHeight="1">
      <c r="A131" s="58"/>
      <c r="B131" s="56" t="s">
        <v>33</v>
      </c>
      <c r="C131" s="104">
        <v>0</v>
      </c>
      <c r="D131" s="104">
        <f>339245+2800</f>
        <v>342045</v>
      </c>
      <c r="E131" s="109"/>
      <c r="F131" s="106"/>
      <c r="G131" s="106"/>
      <c r="H131" s="53"/>
      <c r="I131" s="55">
        <f t="shared" si="7"/>
        <v>342045</v>
      </c>
      <c r="J131" s="53">
        <f>J141</f>
        <v>73967</v>
      </c>
      <c r="K131" s="34">
        <f t="shared" si="8"/>
        <v>268078</v>
      </c>
      <c r="M131" s="95"/>
    </row>
    <row r="132" spans="1:13" ht="11.25" customHeight="1">
      <c r="A132" s="58"/>
      <c r="B132" s="56" t="s">
        <v>34</v>
      </c>
      <c r="C132" s="104">
        <v>0</v>
      </c>
      <c r="D132" s="104">
        <f>344445+2800</f>
        <v>347245</v>
      </c>
      <c r="E132" s="109"/>
      <c r="F132" s="106"/>
      <c r="G132" s="106"/>
      <c r="H132" s="53"/>
      <c r="I132" s="55">
        <f t="shared" si="7"/>
        <v>347245</v>
      </c>
      <c r="J132" s="53">
        <f>J142</f>
        <v>79167</v>
      </c>
      <c r="K132" s="34">
        <f t="shared" si="8"/>
        <v>268078</v>
      </c>
      <c r="M132" s="95"/>
    </row>
    <row r="133" spans="1:13" ht="11.25" customHeight="1">
      <c r="A133" s="50" t="s">
        <v>78</v>
      </c>
      <c r="B133" s="51" t="s">
        <v>79</v>
      </c>
      <c r="D133" s="104"/>
      <c r="E133" s="109"/>
      <c r="F133" s="106"/>
      <c r="G133" s="106"/>
      <c r="H133" s="53"/>
      <c r="I133" s="55"/>
      <c r="J133" s="53"/>
      <c r="K133" s="34">
        <f t="shared" si="8"/>
        <v>0</v>
      </c>
      <c r="M133" s="95"/>
    </row>
    <row r="134" spans="1:13" ht="11.25" customHeight="1">
      <c r="A134" s="50"/>
      <c r="B134" s="56" t="s">
        <v>31</v>
      </c>
      <c r="C134" s="104">
        <f>145804+95.37</f>
        <v>145899.37</v>
      </c>
      <c r="D134" s="104">
        <v>10276</v>
      </c>
      <c r="E134" s="109"/>
      <c r="F134" s="107"/>
      <c r="G134" s="106"/>
      <c r="H134" s="53"/>
      <c r="I134" s="55">
        <f>C134+D134+F134+G134</f>
        <v>156175.37</v>
      </c>
      <c r="J134" s="53"/>
      <c r="K134" s="34">
        <f t="shared" si="8"/>
        <v>156175.37</v>
      </c>
      <c r="M134" s="95"/>
    </row>
    <row r="135" spans="1:13" ht="11.25" customHeight="1">
      <c r="A135" s="50"/>
      <c r="B135" s="56" t="s">
        <v>32</v>
      </c>
      <c r="C135" s="104">
        <v>169796</v>
      </c>
      <c r="D135" s="104"/>
      <c r="E135" s="109"/>
      <c r="F135" s="107"/>
      <c r="G135" s="106"/>
      <c r="H135" s="53"/>
      <c r="I135" s="55">
        <f>C135+D135+F135+G135</f>
        <v>169796</v>
      </c>
      <c r="J135" s="53"/>
      <c r="K135" s="34">
        <f t="shared" si="8"/>
        <v>169796</v>
      </c>
      <c r="M135" s="95"/>
    </row>
    <row r="136" spans="1:13" ht="11.25" customHeight="1">
      <c r="A136" s="50"/>
      <c r="B136" s="56" t="s">
        <v>33</v>
      </c>
      <c r="C136" s="104">
        <v>169667</v>
      </c>
      <c r="D136" s="104"/>
      <c r="E136" s="109"/>
      <c r="F136" s="107"/>
      <c r="G136" s="106"/>
      <c r="H136" s="53"/>
      <c r="I136" s="55">
        <f>C136+D136+F136+G136</f>
        <v>169667</v>
      </c>
      <c r="J136" s="53"/>
      <c r="K136" s="34">
        <f t="shared" si="8"/>
        <v>169667</v>
      </c>
      <c r="M136" s="95"/>
    </row>
    <row r="137" spans="1:13" ht="11.25" customHeight="1">
      <c r="A137" s="50"/>
      <c r="B137" s="56" t="s">
        <v>34</v>
      </c>
      <c r="C137" s="104">
        <v>69636</v>
      </c>
      <c r="D137" s="104"/>
      <c r="E137" s="109"/>
      <c r="F137" s="107"/>
      <c r="G137" s="106"/>
      <c r="H137" s="53"/>
      <c r="I137" s="55">
        <f>C137+D137+F137+G137</f>
        <v>69636</v>
      </c>
      <c r="J137" s="53"/>
      <c r="K137" s="34">
        <f t="shared" si="8"/>
        <v>69636</v>
      </c>
      <c r="M137" s="95"/>
    </row>
    <row r="138" spans="1:13">
      <c r="A138" s="65" t="s">
        <v>80</v>
      </c>
      <c r="B138" s="66" t="s">
        <v>81</v>
      </c>
      <c r="C138" s="110"/>
      <c r="D138" s="110"/>
      <c r="E138" s="111"/>
      <c r="F138" s="112"/>
      <c r="G138" s="110"/>
      <c r="H138" s="43"/>
      <c r="I138" s="55"/>
      <c r="J138" s="43"/>
      <c r="K138" s="34"/>
      <c r="M138" s="95"/>
    </row>
    <row r="139" spans="1:13">
      <c r="A139" s="65"/>
      <c r="B139" s="67" t="s">
        <v>31</v>
      </c>
      <c r="C139" s="110">
        <f t="shared" ref="C139:G142" si="11">C144+C199+C204+C219+C224</f>
        <v>883895.28</v>
      </c>
      <c r="D139" s="110">
        <f t="shared" si="11"/>
        <v>929015.5</v>
      </c>
      <c r="E139" s="110">
        <f t="shared" si="11"/>
        <v>0</v>
      </c>
      <c r="F139" s="110">
        <f t="shared" si="11"/>
        <v>0</v>
      </c>
      <c r="G139" s="110">
        <f t="shared" si="11"/>
        <v>8959</v>
      </c>
      <c r="H139" s="43"/>
      <c r="I139" s="55">
        <f t="shared" si="7"/>
        <v>1821869.78</v>
      </c>
      <c r="J139" s="55">
        <f>J144+J199+J204+J219+J224</f>
        <v>148774</v>
      </c>
      <c r="K139" s="34">
        <f t="shared" si="8"/>
        <v>1673095.78</v>
      </c>
      <c r="M139" s="95"/>
    </row>
    <row r="140" spans="1:13">
      <c r="A140" s="65"/>
      <c r="B140" s="67" t="s">
        <v>32</v>
      </c>
      <c r="C140" s="110">
        <f t="shared" si="11"/>
        <v>666189</v>
      </c>
      <c r="D140" s="110">
        <f t="shared" si="11"/>
        <v>789002</v>
      </c>
      <c r="E140" s="110">
        <f t="shared" si="11"/>
        <v>0</v>
      </c>
      <c r="F140" s="110">
        <f t="shared" si="11"/>
        <v>0</v>
      </c>
      <c r="G140" s="110">
        <f t="shared" si="11"/>
        <v>0</v>
      </c>
      <c r="H140" s="43"/>
      <c r="I140" s="55">
        <f t="shared" si="7"/>
        <v>1455191</v>
      </c>
      <c r="J140" s="55">
        <f>J145+J200+J205+J220+J225</f>
        <v>74102</v>
      </c>
      <c r="K140" s="34">
        <f t="shared" si="8"/>
        <v>1381089</v>
      </c>
      <c r="M140" s="95"/>
    </row>
    <row r="141" spans="1:13">
      <c r="A141" s="65"/>
      <c r="B141" s="67" t="s">
        <v>33</v>
      </c>
      <c r="C141" s="110">
        <f t="shared" si="11"/>
        <v>636781</v>
      </c>
      <c r="D141" s="110">
        <f t="shared" si="11"/>
        <v>790271</v>
      </c>
      <c r="E141" s="110">
        <f t="shared" si="11"/>
        <v>0</v>
      </c>
      <c r="F141" s="110">
        <f t="shared" si="11"/>
        <v>0</v>
      </c>
      <c r="G141" s="110">
        <f t="shared" si="11"/>
        <v>0</v>
      </c>
      <c r="H141" s="43"/>
      <c r="I141" s="55">
        <f t="shared" si="7"/>
        <v>1427052</v>
      </c>
      <c r="J141" s="55">
        <f>J146+J201+J206+J221+J226</f>
        <v>73967</v>
      </c>
      <c r="K141" s="34">
        <f t="shared" si="8"/>
        <v>1353085</v>
      </c>
      <c r="M141" s="95"/>
    </row>
    <row r="142" spans="1:13">
      <c r="A142" s="65"/>
      <c r="B142" s="67" t="s">
        <v>34</v>
      </c>
      <c r="C142" s="110">
        <f t="shared" si="11"/>
        <v>488377</v>
      </c>
      <c r="D142" s="110">
        <f t="shared" si="11"/>
        <v>797537</v>
      </c>
      <c r="E142" s="110">
        <f t="shared" si="11"/>
        <v>0</v>
      </c>
      <c r="F142" s="110">
        <f t="shared" si="11"/>
        <v>0</v>
      </c>
      <c r="G142" s="110">
        <f t="shared" si="11"/>
        <v>0</v>
      </c>
      <c r="H142" s="43"/>
      <c r="I142" s="55">
        <f t="shared" si="7"/>
        <v>1285914</v>
      </c>
      <c r="J142" s="55">
        <f>J147+J202+J207+J222+J227</f>
        <v>79167</v>
      </c>
      <c r="K142" s="34">
        <f t="shared" si="8"/>
        <v>1206747</v>
      </c>
      <c r="M142" s="95"/>
    </row>
    <row r="143" spans="1:13" ht="12" customHeight="1">
      <c r="A143" s="92" t="s">
        <v>82</v>
      </c>
      <c r="B143" s="51" t="s">
        <v>83</v>
      </c>
      <c r="C143" s="104"/>
      <c r="D143" s="104"/>
      <c r="E143" s="105"/>
      <c r="F143" s="108"/>
      <c r="G143" s="104"/>
      <c r="H143" s="53"/>
      <c r="I143" s="55"/>
      <c r="J143" s="53"/>
      <c r="K143" s="34"/>
      <c r="M143" s="95"/>
    </row>
    <row r="144" spans="1:13" ht="12" customHeight="1">
      <c r="A144" s="68"/>
      <c r="B144" s="56" t="s">
        <v>31</v>
      </c>
      <c r="C144" s="104">
        <f>C149+C154+C159+C164+C169+C174+C179+C184+C189+C194+C218</f>
        <v>754734.78</v>
      </c>
      <c r="D144" s="104">
        <f t="shared" ref="D144:I144" si="12">D149+D154+D159+D164+D169+D174+D179+D184+D189+D194+D218</f>
        <v>819202.5</v>
      </c>
      <c r="E144" s="104">
        <f t="shared" si="12"/>
        <v>0</v>
      </c>
      <c r="F144" s="104">
        <f t="shared" si="12"/>
        <v>0</v>
      </c>
      <c r="G144" s="104">
        <f t="shared" si="12"/>
        <v>631</v>
      </c>
      <c r="H144" s="52">
        <f t="shared" si="12"/>
        <v>0</v>
      </c>
      <c r="I144" s="52">
        <f t="shared" si="12"/>
        <v>1574433.2799999998</v>
      </c>
      <c r="J144" s="52">
        <f>J149+J154+J159+J164+J169+J174+J179+J184+J189+J194</f>
        <v>148774</v>
      </c>
      <c r="K144" s="34">
        <f t="shared" si="8"/>
        <v>1425659.2799999998</v>
      </c>
      <c r="M144" s="95"/>
    </row>
    <row r="145" spans="1:14" ht="12" customHeight="1">
      <c r="A145" s="68"/>
      <c r="B145" s="56" t="s">
        <v>32</v>
      </c>
      <c r="C145" s="104">
        <f>C150+C155+C160+C165+C170+C175+C180+C185+C190+C195</f>
        <v>572700</v>
      </c>
      <c r="D145" s="104">
        <f t="shared" ref="D145:I147" si="13">D150+D155+D160+D165+D170+D175+D180+D185+D190+D195</f>
        <v>788822</v>
      </c>
      <c r="E145" s="104">
        <f t="shared" si="13"/>
        <v>0</v>
      </c>
      <c r="F145" s="104">
        <f t="shared" si="13"/>
        <v>0</v>
      </c>
      <c r="G145" s="104">
        <f t="shared" si="13"/>
        <v>0</v>
      </c>
      <c r="H145" s="52">
        <f t="shared" si="13"/>
        <v>0</v>
      </c>
      <c r="I145" s="52">
        <f t="shared" si="13"/>
        <v>1361657</v>
      </c>
      <c r="J145" s="52">
        <f>J150+J155+J160+J165+J170+J175+J180+J185+J190+J195</f>
        <v>74102</v>
      </c>
      <c r="K145" s="34">
        <f t="shared" si="8"/>
        <v>1287555</v>
      </c>
      <c r="M145" s="95"/>
    </row>
    <row r="146" spans="1:14" ht="12" customHeight="1">
      <c r="A146" s="68"/>
      <c r="B146" s="56" t="s">
        <v>33</v>
      </c>
      <c r="C146" s="104">
        <f>C151+C156+C161+C166+C171+C176+C181+C186+C191+C196</f>
        <v>577513</v>
      </c>
      <c r="D146" s="104">
        <f t="shared" si="13"/>
        <v>790091</v>
      </c>
      <c r="E146" s="104">
        <f t="shared" si="13"/>
        <v>0</v>
      </c>
      <c r="F146" s="104">
        <f t="shared" si="13"/>
        <v>0</v>
      </c>
      <c r="G146" s="104">
        <f t="shared" si="13"/>
        <v>0</v>
      </c>
      <c r="H146" s="52">
        <f t="shared" si="13"/>
        <v>0</v>
      </c>
      <c r="I146" s="52">
        <f t="shared" si="13"/>
        <v>1367604</v>
      </c>
      <c r="J146" s="52">
        <f>J151+J156+J161+J166+J171+J176+J181+J186+J191+J196</f>
        <v>73967</v>
      </c>
      <c r="K146" s="34">
        <f t="shared" si="8"/>
        <v>1293637</v>
      </c>
      <c r="M146" s="95"/>
    </row>
    <row r="147" spans="1:14" ht="12" customHeight="1">
      <c r="A147" s="68"/>
      <c r="B147" s="56" t="s">
        <v>34</v>
      </c>
      <c r="C147" s="104">
        <f>C152+C157+C162+C167+C172+C177+C182+C187+C192+C197</f>
        <v>467864</v>
      </c>
      <c r="D147" s="104">
        <f t="shared" si="13"/>
        <v>797357</v>
      </c>
      <c r="E147" s="104">
        <f t="shared" si="13"/>
        <v>0</v>
      </c>
      <c r="F147" s="104">
        <f t="shared" si="13"/>
        <v>0</v>
      </c>
      <c r="G147" s="104">
        <f t="shared" si="13"/>
        <v>0</v>
      </c>
      <c r="H147" s="52">
        <f t="shared" si="13"/>
        <v>0</v>
      </c>
      <c r="I147" s="52">
        <f t="shared" si="13"/>
        <v>1265221</v>
      </c>
      <c r="J147" s="52">
        <f>J152+J157+J162+J167+J172+J177+J182+J187+J192+J197</f>
        <v>79167</v>
      </c>
      <c r="K147" s="34">
        <f t="shared" si="8"/>
        <v>1186054</v>
      </c>
      <c r="M147" s="95"/>
    </row>
    <row r="148" spans="1:14" ht="10.5" customHeight="1">
      <c r="A148" s="69" t="s">
        <v>84</v>
      </c>
      <c r="B148" s="51" t="s">
        <v>85</v>
      </c>
      <c r="C148" s="104"/>
      <c r="D148" s="104"/>
      <c r="E148" s="105"/>
      <c r="F148" s="106"/>
      <c r="G148" s="106"/>
      <c r="H148" s="53"/>
      <c r="I148" s="55">
        <f t="shared" si="7"/>
        <v>0</v>
      </c>
      <c r="J148" s="53"/>
      <c r="K148" s="34">
        <f t="shared" si="8"/>
        <v>0</v>
      </c>
      <c r="M148" s="95"/>
      <c r="N148" s="95"/>
    </row>
    <row r="149" spans="1:14" ht="10.5" customHeight="1">
      <c r="A149" s="69"/>
      <c r="B149" s="56" t="s">
        <v>31</v>
      </c>
      <c r="C149" s="104">
        <f>174838-2000+680-5-1000</f>
        <v>172513</v>
      </c>
      <c r="D149" s="104">
        <f>574611+2000-257+12-500-685-155-415</f>
        <v>574611</v>
      </c>
      <c r="E149" s="105"/>
      <c r="F149" s="106"/>
      <c r="G149" s="106"/>
      <c r="H149" s="53"/>
      <c r="I149" s="55">
        <f t="shared" si="7"/>
        <v>747124</v>
      </c>
      <c r="J149" s="53"/>
      <c r="K149" s="34">
        <f t="shared" si="8"/>
        <v>747124</v>
      </c>
      <c r="M149" s="95"/>
      <c r="N149" s="95"/>
    </row>
    <row r="150" spans="1:14" ht="10.5" customHeight="1">
      <c r="A150" s="69"/>
      <c r="B150" s="56" t="s">
        <v>32</v>
      </c>
      <c r="C150" s="104">
        <f>172910-2000</f>
        <v>170910</v>
      </c>
      <c r="D150" s="104">
        <f>571544+2000</f>
        <v>573544</v>
      </c>
      <c r="E150" s="105"/>
      <c r="F150" s="106"/>
      <c r="G150" s="106"/>
      <c r="H150" s="53"/>
      <c r="I150" s="55">
        <f t="shared" si="7"/>
        <v>744454</v>
      </c>
      <c r="J150" s="53"/>
      <c r="K150" s="34">
        <f t="shared" si="8"/>
        <v>744454</v>
      </c>
      <c r="M150" s="95"/>
      <c r="N150" s="95"/>
    </row>
    <row r="151" spans="1:14" ht="10.5" customHeight="1">
      <c r="A151" s="69"/>
      <c r="B151" s="56" t="s">
        <v>33</v>
      </c>
      <c r="C151" s="104">
        <f>175735-2000</f>
        <v>173735</v>
      </c>
      <c r="D151" s="104">
        <f>573344+2000</f>
        <v>575344</v>
      </c>
      <c r="E151" s="105"/>
      <c r="F151" s="106"/>
      <c r="G151" s="106"/>
      <c r="H151" s="53"/>
      <c r="I151" s="55">
        <f t="shared" si="7"/>
        <v>749079</v>
      </c>
      <c r="J151" s="53"/>
      <c r="K151" s="34">
        <f t="shared" si="8"/>
        <v>749079</v>
      </c>
      <c r="M151" s="95"/>
      <c r="N151" s="95"/>
    </row>
    <row r="152" spans="1:14" ht="10.5" customHeight="1">
      <c r="A152" s="69"/>
      <c r="B152" s="56" t="s">
        <v>34</v>
      </c>
      <c r="C152" s="104">
        <f>175999-2000</f>
        <v>173999</v>
      </c>
      <c r="D152" s="104">
        <f>575144+2000</f>
        <v>577144</v>
      </c>
      <c r="E152" s="105"/>
      <c r="F152" s="106"/>
      <c r="G152" s="106"/>
      <c r="H152" s="53"/>
      <c r="I152" s="55">
        <f t="shared" si="7"/>
        <v>751143</v>
      </c>
      <c r="J152" s="53"/>
      <c r="K152" s="34">
        <f t="shared" si="8"/>
        <v>751143</v>
      </c>
      <c r="M152" s="95"/>
      <c r="N152" s="95"/>
    </row>
    <row r="153" spans="1:14">
      <c r="A153" s="69" t="s">
        <v>86</v>
      </c>
      <c r="B153" s="51" t="s">
        <v>87</v>
      </c>
      <c r="C153" s="104"/>
      <c r="D153" s="104"/>
      <c r="E153" s="105"/>
      <c r="F153" s="106"/>
      <c r="G153" s="106"/>
      <c r="H153" s="53"/>
      <c r="I153" s="55">
        <f t="shared" ref="I153:I216" si="14">C153+D153+F153+G153</f>
        <v>0</v>
      </c>
      <c r="J153" s="53"/>
      <c r="K153" s="34">
        <f t="shared" ref="K153:K216" si="15">I153-J153</f>
        <v>0</v>
      </c>
      <c r="M153" s="95"/>
    </row>
    <row r="154" spans="1:14">
      <c r="A154" s="69"/>
      <c r="B154" s="56" t="s">
        <v>31</v>
      </c>
      <c r="C154" s="104">
        <f>68970-800+2047.45+300.06+12.57+5+127.83+1023.7+41</f>
        <v>71727.61</v>
      </c>
      <c r="D154" s="104">
        <f>208288+23.5+1073-347+63-80+500+1455+685+61+415</f>
        <v>212136.5</v>
      </c>
      <c r="E154" s="105"/>
      <c r="F154" s="106"/>
      <c r="G154" s="106"/>
      <c r="H154" s="53"/>
      <c r="I154" s="55">
        <f t="shared" si="14"/>
        <v>283864.11</v>
      </c>
      <c r="J154" s="53"/>
      <c r="K154" s="34">
        <f t="shared" si="15"/>
        <v>283864.11</v>
      </c>
      <c r="M154" s="95"/>
    </row>
    <row r="155" spans="1:14">
      <c r="A155" s="69"/>
      <c r="B155" s="56" t="s">
        <v>32</v>
      </c>
      <c r="C155" s="104">
        <f>59423-800</f>
        <v>58623</v>
      </c>
      <c r="D155" s="104">
        <f>212956+1300</f>
        <v>214256</v>
      </c>
      <c r="E155" s="105"/>
      <c r="F155" s="106"/>
      <c r="G155" s="106"/>
      <c r="H155" s="53"/>
      <c r="I155" s="55">
        <f t="shared" si="14"/>
        <v>272879</v>
      </c>
      <c r="J155" s="53"/>
      <c r="K155" s="34">
        <f t="shared" si="15"/>
        <v>272879</v>
      </c>
      <c r="M155" s="95"/>
    </row>
    <row r="156" spans="1:14">
      <c r="A156" s="69"/>
      <c r="B156" s="56" t="s">
        <v>33</v>
      </c>
      <c r="C156" s="104">
        <f>61807-800</f>
        <v>61007</v>
      </c>
      <c r="D156" s="104">
        <f>212425+1300</f>
        <v>213725</v>
      </c>
      <c r="E156" s="105"/>
      <c r="F156" s="106"/>
      <c r="G156" s="106"/>
      <c r="H156" s="53"/>
      <c r="I156" s="55">
        <f t="shared" si="14"/>
        <v>274732</v>
      </c>
      <c r="J156" s="53"/>
      <c r="K156" s="34">
        <f t="shared" si="15"/>
        <v>274732</v>
      </c>
      <c r="M156" s="95"/>
    </row>
    <row r="157" spans="1:14">
      <c r="A157" s="69"/>
      <c r="B157" s="56" t="s">
        <v>34</v>
      </c>
      <c r="C157" s="104">
        <f>64038-800</f>
        <v>63238</v>
      </c>
      <c r="D157" s="104">
        <f>217891+1300</f>
        <v>219191</v>
      </c>
      <c r="E157" s="105"/>
      <c r="F157" s="106"/>
      <c r="G157" s="106"/>
      <c r="H157" s="53"/>
      <c r="I157" s="55">
        <f t="shared" si="14"/>
        <v>282429</v>
      </c>
      <c r="J157" s="53"/>
      <c r="K157" s="34">
        <f t="shared" si="15"/>
        <v>282429</v>
      </c>
      <c r="M157" s="95"/>
    </row>
    <row r="158" spans="1:14" ht="12" customHeight="1">
      <c r="A158" s="58" t="s">
        <v>88</v>
      </c>
      <c r="B158" s="51" t="s">
        <v>89</v>
      </c>
      <c r="C158" s="104"/>
      <c r="D158" s="104"/>
      <c r="E158" s="105"/>
      <c r="F158" s="106"/>
      <c r="G158" s="106"/>
      <c r="H158" s="60"/>
      <c r="I158" s="55">
        <f t="shared" si="14"/>
        <v>0</v>
      </c>
      <c r="J158" s="53"/>
      <c r="K158" s="34">
        <f t="shared" si="15"/>
        <v>0</v>
      </c>
      <c r="M158" s="95"/>
    </row>
    <row r="159" spans="1:14" ht="12" customHeight="1">
      <c r="A159" s="58"/>
      <c r="B159" s="56" t="s">
        <v>31</v>
      </c>
      <c r="C159" s="104">
        <v>17889</v>
      </c>
      <c r="D159" s="104"/>
      <c r="E159" s="105"/>
      <c r="F159" s="106"/>
      <c r="G159" s="106"/>
      <c r="H159" s="60"/>
      <c r="I159" s="55">
        <f t="shared" si="14"/>
        <v>17889</v>
      </c>
      <c r="J159" s="53"/>
      <c r="K159" s="34">
        <f t="shared" si="15"/>
        <v>17889</v>
      </c>
      <c r="M159" s="95"/>
    </row>
    <row r="160" spans="1:14" ht="12" customHeight="1">
      <c r="A160" s="58"/>
      <c r="B160" s="56" t="s">
        <v>32</v>
      </c>
      <c r="C160" s="104">
        <v>16766</v>
      </c>
      <c r="D160" s="104"/>
      <c r="E160" s="105"/>
      <c r="F160" s="106"/>
      <c r="G160" s="106"/>
      <c r="H160" s="60"/>
      <c r="I160" s="55">
        <f t="shared" si="14"/>
        <v>16766</v>
      </c>
      <c r="J160" s="53"/>
      <c r="K160" s="34">
        <f t="shared" si="15"/>
        <v>16766</v>
      </c>
      <c r="M160" s="95"/>
    </row>
    <row r="161" spans="1:13" ht="12" customHeight="1">
      <c r="A161" s="58"/>
      <c r="B161" s="56" t="s">
        <v>33</v>
      </c>
      <c r="C161" s="104">
        <v>15007</v>
      </c>
      <c r="D161" s="104"/>
      <c r="E161" s="105"/>
      <c r="F161" s="106"/>
      <c r="G161" s="106"/>
      <c r="H161" s="60"/>
      <c r="I161" s="55">
        <f t="shared" si="14"/>
        <v>15007</v>
      </c>
      <c r="J161" s="53"/>
      <c r="K161" s="34">
        <f t="shared" si="15"/>
        <v>15007</v>
      </c>
      <c r="M161" s="95"/>
    </row>
    <row r="162" spans="1:13" ht="12" customHeight="1">
      <c r="A162" s="58"/>
      <c r="B162" s="56" t="s">
        <v>34</v>
      </c>
      <c r="C162" s="104">
        <v>12890</v>
      </c>
      <c r="D162" s="104"/>
      <c r="E162" s="105"/>
      <c r="F162" s="106"/>
      <c r="G162" s="106"/>
      <c r="H162" s="60"/>
      <c r="I162" s="55">
        <f t="shared" si="14"/>
        <v>12890</v>
      </c>
      <c r="J162" s="53"/>
      <c r="K162" s="34">
        <f t="shared" si="15"/>
        <v>12890</v>
      </c>
      <c r="M162" s="95"/>
    </row>
    <row r="163" spans="1:13" ht="11.25" customHeight="1">
      <c r="A163" s="69" t="s">
        <v>90</v>
      </c>
      <c r="B163" s="51" t="s">
        <v>91</v>
      </c>
      <c r="C163" s="104"/>
      <c r="D163" s="106"/>
      <c r="E163" s="109"/>
      <c r="F163" s="106"/>
      <c r="G163" s="106"/>
      <c r="H163" s="60"/>
      <c r="I163" s="55">
        <f t="shared" si="14"/>
        <v>0</v>
      </c>
      <c r="J163" s="53"/>
      <c r="K163" s="34">
        <f t="shared" si="15"/>
        <v>0</v>
      </c>
      <c r="M163" s="95"/>
    </row>
    <row r="164" spans="1:13" ht="11.25" customHeight="1">
      <c r="A164" s="69"/>
      <c r="B164" s="56" t="s">
        <v>31</v>
      </c>
      <c r="C164" s="104"/>
      <c r="D164" s="106"/>
      <c r="E164" s="109"/>
      <c r="F164" s="106"/>
      <c r="G164" s="106"/>
      <c r="H164" s="60"/>
      <c r="I164" s="55">
        <f t="shared" si="14"/>
        <v>0</v>
      </c>
      <c r="J164" s="53"/>
      <c r="K164" s="34">
        <f t="shared" si="15"/>
        <v>0</v>
      </c>
      <c r="M164" s="95"/>
    </row>
    <row r="165" spans="1:13" ht="11.25" customHeight="1">
      <c r="A165" s="69"/>
      <c r="B165" s="56" t="s">
        <v>32</v>
      </c>
      <c r="C165" s="104"/>
      <c r="D165" s="106"/>
      <c r="E165" s="109"/>
      <c r="F165" s="106"/>
      <c r="G165" s="106"/>
      <c r="H165" s="60"/>
      <c r="I165" s="55">
        <f t="shared" si="14"/>
        <v>0</v>
      </c>
      <c r="J165" s="53"/>
      <c r="K165" s="34">
        <f t="shared" si="15"/>
        <v>0</v>
      </c>
      <c r="M165" s="95"/>
    </row>
    <row r="166" spans="1:13" ht="11.25" customHeight="1">
      <c r="A166" s="69"/>
      <c r="B166" s="56" t="s">
        <v>33</v>
      </c>
      <c r="C166" s="104"/>
      <c r="D166" s="106"/>
      <c r="E166" s="109"/>
      <c r="F166" s="106"/>
      <c r="G166" s="106"/>
      <c r="H166" s="60"/>
      <c r="I166" s="55">
        <f t="shared" si="14"/>
        <v>0</v>
      </c>
      <c r="J166" s="53"/>
      <c r="K166" s="34">
        <f t="shared" si="15"/>
        <v>0</v>
      </c>
      <c r="M166" s="95"/>
    </row>
    <row r="167" spans="1:13" ht="11.25" customHeight="1">
      <c r="A167" s="69"/>
      <c r="B167" s="56" t="s">
        <v>34</v>
      </c>
      <c r="C167" s="104"/>
      <c r="D167" s="106"/>
      <c r="E167" s="109"/>
      <c r="F167" s="106"/>
      <c r="G167" s="106"/>
      <c r="H167" s="60"/>
      <c r="I167" s="55">
        <f t="shared" si="14"/>
        <v>0</v>
      </c>
      <c r="J167" s="53"/>
      <c r="K167" s="34">
        <f t="shared" si="15"/>
        <v>0</v>
      </c>
      <c r="M167" s="95"/>
    </row>
    <row r="168" spans="1:13" ht="11.25" customHeight="1">
      <c r="A168" s="58" t="s">
        <v>92</v>
      </c>
      <c r="B168" s="51" t="s">
        <v>93</v>
      </c>
      <c r="C168" s="104"/>
      <c r="D168" s="106"/>
      <c r="E168" s="109"/>
      <c r="F168" s="106"/>
      <c r="G168" s="106"/>
      <c r="H168" s="60"/>
      <c r="I168" s="55"/>
      <c r="J168" s="53"/>
      <c r="K168" s="34"/>
      <c r="M168" s="95"/>
    </row>
    <row r="169" spans="1:13" ht="11.25" customHeight="1">
      <c r="A169" s="58"/>
      <c r="B169" s="56" t="s">
        <v>31</v>
      </c>
      <c r="C169" s="104">
        <f>500-200-100</f>
        <v>200</v>
      </c>
      <c r="D169" s="106"/>
      <c r="E169" s="109"/>
      <c r="F169" s="106"/>
      <c r="G169" s="106"/>
      <c r="H169" s="60"/>
      <c r="I169" s="55">
        <f t="shared" si="14"/>
        <v>200</v>
      </c>
      <c r="J169" s="53"/>
      <c r="K169" s="34">
        <f t="shared" si="15"/>
        <v>200</v>
      </c>
      <c r="M169" s="95"/>
    </row>
    <row r="170" spans="1:13" ht="11.25" customHeight="1">
      <c r="A170" s="58"/>
      <c r="B170" s="56" t="s">
        <v>32</v>
      </c>
      <c r="C170" s="104">
        <v>500</v>
      </c>
      <c r="D170" s="106"/>
      <c r="E170" s="109"/>
      <c r="F170" s="106"/>
      <c r="G170" s="106"/>
      <c r="H170" s="60"/>
      <c r="I170" s="55">
        <f t="shared" si="14"/>
        <v>500</v>
      </c>
      <c r="J170" s="53"/>
      <c r="K170" s="34">
        <f t="shared" si="15"/>
        <v>500</v>
      </c>
      <c r="M170" s="95"/>
    </row>
    <row r="171" spans="1:13" ht="11.25" customHeight="1">
      <c r="A171" s="58"/>
      <c r="B171" s="56" t="s">
        <v>33</v>
      </c>
      <c r="C171" s="104">
        <v>500</v>
      </c>
      <c r="D171" s="106"/>
      <c r="E171" s="109"/>
      <c r="F171" s="106"/>
      <c r="G171" s="106"/>
      <c r="H171" s="60"/>
      <c r="I171" s="55">
        <f t="shared" si="14"/>
        <v>500</v>
      </c>
      <c r="J171" s="53"/>
      <c r="K171" s="34">
        <f t="shared" si="15"/>
        <v>500</v>
      </c>
      <c r="M171" s="95"/>
    </row>
    <row r="172" spans="1:13" ht="11.25" customHeight="1">
      <c r="A172" s="58"/>
      <c r="B172" s="56" t="s">
        <v>34</v>
      </c>
      <c r="C172" s="104">
        <v>500</v>
      </c>
      <c r="D172" s="106"/>
      <c r="E172" s="109"/>
      <c r="F172" s="106"/>
      <c r="G172" s="106"/>
      <c r="H172" s="60"/>
      <c r="I172" s="55">
        <f t="shared" si="14"/>
        <v>500</v>
      </c>
      <c r="J172" s="53"/>
      <c r="K172" s="34">
        <f t="shared" si="15"/>
        <v>500</v>
      </c>
      <c r="M172" s="95"/>
    </row>
    <row r="173" spans="1:13" ht="15.75" customHeight="1">
      <c r="A173" s="69" t="s">
        <v>94</v>
      </c>
      <c r="B173" s="51" t="s">
        <v>95</v>
      </c>
      <c r="D173" s="104"/>
      <c r="E173" s="105"/>
      <c r="F173" s="106"/>
      <c r="G173" s="106"/>
      <c r="H173" s="60"/>
      <c r="I173" s="96">
        <f t="shared" si="14"/>
        <v>0</v>
      </c>
      <c r="J173" s="53"/>
      <c r="K173" s="34">
        <f>I174-J173</f>
        <v>148774</v>
      </c>
      <c r="M173" s="95"/>
    </row>
    <row r="174" spans="1:13" ht="15" customHeight="1">
      <c r="A174" s="69"/>
      <c r="B174" s="56" t="s">
        <v>31</v>
      </c>
      <c r="C174" s="104">
        <f>134363+2800+10365+113+423+500+210</f>
        <v>148774</v>
      </c>
      <c r="D174" s="104"/>
      <c r="E174" s="105"/>
      <c r="F174" s="106"/>
      <c r="G174" s="106">
        <f>7029-6894</f>
        <v>135</v>
      </c>
      <c r="H174" s="60"/>
      <c r="I174" s="55">
        <f>C174+D173+F173+G173</f>
        <v>148774</v>
      </c>
      <c r="J174" s="53">
        <f>I174</f>
        <v>148774</v>
      </c>
      <c r="K174" s="34">
        <f>I174-J174</f>
        <v>0</v>
      </c>
      <c r="M174" s="95"/>
    </row>
    <row r="175" spans="1:13" ht="10.5" customHeight="1">
      <c r="A175" s="69"/>
      <c r="B175" s="56" t="s">
        <v>32</v>
      </c>
      <c r="C175" s="104">
        <f>71167+2800</f>
        <v>73967</v>
      </c>
      <c r="D175" s="104"/>
      <c r="E175" s="105"/>
      <c r="F175" s="106"/>
      <c r="G175" s="106">
        <v>0</v>
      </c>
      <c r="H175" s="60"/>
      <c r="I175" s="55">
        <f>C175+D174+F174+G174</f>
        <v>74102</v>
      </c>
      <c r="J175" s="53">
        <f t="shared" ref="J175:J177" si="16">I175</f>
        <v>74102</v>
      </c>
      <c r="K175" s="34">
        <f t="shared" ref="K175:K177" si="17">I175-J175</f>
        <v>0</v>
      </c>
      <c r="M175" s="95"/>
    </row>
    <row r="176" spans="1:13" ht="10.5" customHeight="1">
      <c r="A176" s="69"/>
      <c r="B176" s="56" t="s">
        <v>33</v>
      </c>
      <c r="C176" s="104">
        <f>71167+2800</f>
        <v>73967</v>
      </c>
      <c r="D176" s="104"/>
      <c r="E176" s="105"/>
      <c r="F176" s="106"/>
      <c r="G176" s="106">
        <v>0</v>
      </c>
      <c r="H176" s="60"/>
      <c r="I176" s="55">
        <f>C176+D175+F175+G175</f>
        <v>73967</v>
      </c>
      <c r="J176" s="53">
        <f t="shared" si="16"/>
        <v>73967</v>
      </c>
      <c r="K176" s="34">
        <f t="shared" si="17"/>
        <v>0</v>
      </c>
      <c r="M176" s="47"/>
    </row>
    <row r="177" spans="1:13" ht="10.5" customHeight="1">
      <c r="A177" s="69"/>
      <c r="B177" s="56" t="s">
        <v>34</v>
      </c>
      <c r="C177" s="104">
        <f>76367+2800</f>
        <v>79167</v>
      </c>
      <c r="D177" s="104"/>
      <c r="E177" s="105"/>
      <c r="F177" s="106"/>
      <c r="G177" s="106">
        <v>0</v>
      </c>
      <c r="H177" s="60"/>
      <c r="I177" s="55">
        <f>C177+D176+F176+G176</f>
        <v>79167</v>
      </c>
      <c r="J177" s="53">
        <f t="shared" si="16"/>
        <v>79167</v>
      </c>
      <c r="K177" s="34">
        <f t="shared" si="17"/>
        <v>0</v>
      </c>
      <c r="M177" s="97"/>
    </row>
    <row r="178" spans="1:13" ht="11.25" customHeight="1">
      <c r="A178" s="58" t="s">
        <v>96</v>
      </c>
      <c r="B178" s="51" t="s">
        <v>97</v>
      </c>
      <c r="C178" s="104"/>
      <c r="D178" s="104"/>
      <c r="E178" s="109"/>
      <c r="F178" s="106"/>
      <c r="G178" s="106"/>
      <c r="H178" s="60"/>
      <c r="I178" s="55">
        <f t="shared" si="14"/>
        <v>0</v>
      </c>
      <c r="J178" s="53"/>
      <c r="K178" s="34">
        <f t="shared" si="15"/>
        <v>0</v>
      </c>
      <c r="M178" s="95"/>
    </row>
    <row r="179" spans="1:13" ht="17.25" customHeight="1">
      <c r="A179" s="58"/>
      <c r="B179" s="56" t="s">
        <v>31</v>
      </c>
      <c r="C179" s="104">
        <v>917</v>
      </c>
      <c r="D179" s="104"/>
      <c r="E179" s="109"/>
      <c r="F179" s="106"/>
      <c r="G179" s="106"/>
      <c r="H179" s="60"/>
      <c r="I179" s="55">
        <f t="shared" si="14"/>
        <v>917</v>
      </c>
      <c r="J179" s="53"/>
      <c r="K179" s="34">
        <f t="shared" si="15"/>
        <v>917</v>
      </c>
      <c r="M179" s="95"/>
    </row>
    <row r="180" spans="1:13" ht="18" customHeight="1">
      <c r="A180" s="58"/>
      <c r="B180" s="56" t="s">
        <v>32</v>
      </c>
      <c r="C180" s="104">
        <v>0</v>
      </c>
      <c r="D180" s="104"/>
      <c r="E180" s="109"/>
      <c r="F180" s="106"/>
      <c r="G180" s="106"/>
      <c r="H180" s="60"/>
      <c r="I180" s="55">
        <f t="shared" si="14"/>
        <v>0</v>
      </c>
      <c r="J180" s="53"/>
      <c r="K180" s="34">
        <f t="shared" si="15"/>
        <v>0</v>
      </c>
      <c r="M180" s="95"/>
    </row>
    <row r="181" spans="1:13" ht="16.5" customHeight="1">
      <c r="A181" s="58"/>
      <c r="B181" s="56" t="s">
        <v>33</v>
      </c>
      <c r="C181" s="104">
        <v>0</v>
      </c>
      <c r="D181" s="104"/>
      <c r="E181" s="109"/>
      <c r="F181" s="106"/>
      <c r="G181" s="106"/>
      <c r="H181" s="60"/>
      <c r="I181" s="55">
        <f t="shared" si="14"/>
        <v>0</v>
      </c>
      <c r="J181" s="53"/>
      <c r="K181" s="34">
        <f t="shared" si="15"/>
        <v>0</v>
      </c>
      <c r="M181" s="95"/>
    </row>
    <row r="182" spans="1:13" ht="21.75" customHeight="1">
      <c r="A182" s="58"/>
      <c r="B182" s="56" t="s">
        <v>34</v>
      </c>
      <c r="C182" s="104">
        <v>0</v>
      </c>
      <c r="D182" s="104"/>
      <c r="E182" s="109"/>
      <c r="F182" s="106"/>
      <c r="G182" s="106"/>
      <c r="H182" s="60"/>
      <c r="I182" s="55">
        <f t="shared" si="14"/>
        <v>0</v>
      </c>
      <c r="J182" s="53"/>
      <c r="K182" s="34">
        <f t="shared" si="15"/>
        <v>0</v>
      </c>
      <c r="M182" s="95"/>
    </row>
    <row r="183" spans="1:13" ht="22.5" customHeight="1">
      <c r="A183" s="70" t="s">
        <v>98</v>
      </c>
      <c r="B183" s="51" t="s">
        <v>99</v>
      </c>
      <c r="C183" s="104"/>
      <c r="D183" s="104"/>
      <c r="E183" s="109"/>
      <c r="F183" s="106"/>
      <c r="G183" s="106"/>
      <c r="H183" s="60"/>
      <c r="I183" s="55">
        <f t="shared" si="14"/>
        <v>0</v>
      </c>
      <c r="J183" s="53"/>
      <c r="K183" s="34">
        <f t="shared" si="15"/>
        <v>0</v>
      </c>
      <c r="M183" s="95"/>
    </row>
    <row r="184" spans="1:13" ht="18.75" customHeight="1">
      <c r="A184" s="70"/>
      <c r="B184" s="56" t="s">
        <v>31</v>
      </c>
      <c r="C184" s="104">
        <f>302152+112.2</f>
        <v>302264.2</v>
      </c>
      <c r="D184" s="104">
        <f>7359+2911+21103</f>
        <v>31373</v>
      </c>
      <c r="E184" s="109"/>
      <c r="F184" s="106"/>
      <c r="G184" s="106">
        <v>496</v>
      </c>
      <c r="H184" s="60"/>
      <c r="I184" s="55">
        <f t="shared" si="14"/>
        <v>334133.2</v>
      </c>
      <c r="J184" s="53"/>
      <c r="K184" s="34">
        <f t="shared" si="15"/>
        <v>334133.2</v>
      </c>
      <c r="M184" s="95"/>
    </row>
    <row r="185" spans="1:13" ht="15.75" customHeight="1">
      <c r="A185" s="70"/>
      <c r="B185" s="56" t="s">
        <v>32</v>
      </c>
      <c r="C185" s="104">
        <v>196030</v>
      </c>
      <c r="D185" s="104">
        <v>0</v>
      </c>
      <c r="E185" s="109"/>
      <c r="F185" s="106"/>
      <c r="G185" s="106"/>
      <c r="H185" s="60"/>
      <c r="I185" s="55">
        <f t="shared" si="14"/>
        <v>196030</v>
      </c>
      <c r="J185" s="53"/>
      <c r="K185" s="34">
        <f t="shared" si="15"/>
        <v>196030</v>
      </c>
      <c r="M185" s="95"/>
    </row>
    <row r="186" spans="1:13" ht="16.5" customHeight="1">
      <c r="A186" s="70"/>
      <c r="B186" s="56" t="s">
        <v>33</v>
      </c>
      <c r="C186" s="104">
        <v>195593</v>
      </c>
      <c r="D186" s="104">
        <v>0</v>
      </c>
      <c r="E186" s="109"/>
      <c r="F186" s="106"/>
      <c r="G186" s="106"/>
      <c r="H186" s="60"/>
      <c r="I186" s="55">
        <f t="shared" si="14"/>
        <v>195593</v>
      </c>
      <c r="J186" s="53"/>
      <c r="K186" s="34">
        <f t="shared" si="15"/>
        <v>195593</v>
      </c>
      <c r="M186" s="95"/>
    </row>
    <row r="187" spans="1:13" ht="16.5" customHeight="1">
      <c r="A187" s="70"/>
      <c r="B187" s="56" t="s">
        <v>34</v>
      </c>
      <c r="C187" s="104">
        <v>80263</v>
      </c>
      <c r="D187" s="104">
        <v>0</v>
      </c>
      <c r="E187" s="109"/>
      <c r="F187" s="106"/>
      <c r="G187" s="106"/>
      <c r="H187" s="60"/>
      <c r="I187" s="55">
        <f t="shared" si="14"/>
        <v>80263</v>
      </c>
      <c r="J187" s="53"/>
      <c r="K187" s="34">
        <f t="shared" si="15"/>
        <v>80263</v>
      </c>
      <c r="M187" s="95"/>
    </row>
    <row r="188" spans="1:13" ht="15.75" customHeight="1">
      <c r="A188" s="58" t="s">
        <v>100</v>
      </c>
      <c r="B188" s="51" t="s">
        <v>101</v>
      </c>
      <c r="C188" s="104"/>
      <c r="D188" s="106"/>
      <c r="E188" s="109"/>
      <c r="F188" s="106"/>
      <c r="G188" s="106"/>
      <c r="H188" s="60"/>
      <c r="I188" s="55">
        <f t="shared" si="14"/>
        <v>0</v>
      </c>
      <c r="J188" s="53"/>
      <c r="K188" s="34">
        <f t="shared" si="15"/>
        <v>0</v>
      </c>
      <c r="M188" s="95"/>
    </row>
    <row r="189" spans="1:13" ht="13.5" customHeight="1">
      <c r="A189" s="58"/>
      <c r="B189" s="56" t="s">
        <v>31</v>
      </c>
      <c r="C189" s="104">
        <f>34485+6.8+12-127.83-41</f>
        <v>34334.97</v>
      </c>
      <c r="D189" s="106"/>
      <c r="E189" s="109"/>
      <c r="F189" s="106"/>
      <c r="G189" s="106"/>
      <c r="H189" s="60"/>
      <c r="I189" s="55">
        <f t="shared" si="14"/>
        <v>34334.97</v>
      </c>
      <c r="J189" s="53"/>
      <c r="K189" s="34">
        <f t="shared" si="15"/>
        <v>34334.97</v>
      </c>
      <c r="M189" s="95"/>
    </row>
    <row r="190" spans="1:13" ht="15.75" customHeight="1">
      <c r="A190" s="58"/>
      <c r="B190" s="56" t="s">
        <v>32</v>
      </c>
      <c r="C190" s="104">
        <v>50389</v>
      </c>
      <c r="D190" s="106"/>
      <c r="E190" s="109"/>
      <c r="F190" s="106"/>
      <c r="G190" s="106"/>
      <c r="H190" s="60"/>
      <c r="I190" s="55">
        <f t="shared" si="14"/>
        <v>50389</v>
      </c>
      <c r="J190" s="53"/>
      <c r="K190" s="34">
        <f t="shared" si="15"/>
        <v>50389</v>
      </c>
      <c r="M190" s="95"/>
    </row>
    <row r="191" spans="1:13" ht="15.75" customHeight="1">
      <c r="A191" s="58"/>
      <c r="B191" s="56" t="s">
        <v>33</v>
      </c>
      <c r="C191" s="104">
        <v>50689</v>
      </c>
      <c r="D191" s="106"/>
      <c r="E191" s="109"/>
      <c r="F191" s="106"/>
      <c r="G191" s="106"/>
      <c r="H191" s="60"/>
      <c r="I191" s="55">
        <f t="shared" si="14"/>
        <v>50689</v>
      </c>
      <c r="J191" s="53"/>
      <c r="K191" s="34">
        <f t="shared" si="15"/>
        <v>50689</v>
      </c>
      <c r="M191" s="95"/>
    </row>
    <row r="192" spans="1:13" ht="15.75" customHeight="1">
      <c r="A192" s="58"/>
      <c r="B192" s="56" t="s">
        <v>34</v>
      </c>
      <c r="C192" s="104">
        <v>50792</v>
      </c>
      <c r="D192" s="106"/>
      <c r="E192" s="109"/>
      <c r="F192" s="106"/>
      <c r="G192" s="106"/>
      <c r="H192" s="60"/>
      <c r="I192" s="55">
        <f t="shared" si="14"/>
        <v>50792</v>
      </c>
      <c r="J192" s="53"/>
      <c r="K192" s="34">
        <f t="shared" si="15"/>
        <v>50792</v>
      </c>
      <c r="M192" s="95"/>
    </row>
    <row r="193" spans="1:21" ht="14.25" customHeight="1">
      <c r="A193" s="58" t="s">
        <v>102</v>
      </c>
      <c r="B193" s="51" t="s">
        <v>103</v>
      </c>
      <c r="C193" s="104"/>
      <c r="D193" s="106"/>
      <c r="E193" s="109"/>
      <c r="F193" s="106"/>
      <c r="G193" s="106"/>
      <c r="H193" s="60"/>
      <c r="I193" s="55">
        <f t="shared" si="14"/>
        <v>0</v>
      </c>
      <c r="J193" s="53"/>
      <c r="K193" s="34">
        <f t="shared" si="15"/>
        <v>0</v>
      </c>
      <c r="M193" s="95"/>
    </row>
    <row r="194" spans="1:21" ht="10.5" customHeight="1">
      <c r="A194" s="58"/>
      <c r="B194" s="56" t="s">
        <v>31</v>
      </c>
      <c r="C194" s="104">
        <f>7415-1300</f>
        <v>6115</v>
      </c>
      <c r="D194" s="104">
        <f>1002+80</f>
        <v>1082</v>
      </c>
      <c r="E194" s="109"/>
      <c r="F194" s="106"/>
      <c r="G194" s="106"/>
      <c r="H194" s="60"/>
      <c r="I194" s="55">
        <f t="shared" si="14"/>
        <v>7197</v>
      </c>
      <c r="J194" s="53"/>
      <c r="K194" s="34">
        <f t="shared" si="15"/>
        <v>7197</v>
      </c>
      <c r="M194" s="95"/>
    </row>
    <row r="195" spans="1:21" ht="12.75" customHeight="1">
      <c r="A195" s="58"/>
      <c r="B195" s="56" t="s">
        <v>32</v>
      </c>
      <c r="C195" s="104">
        <v>5515</v>
      </c>
      <c r="D195" s="104">
        <v>1022</v>
      </c>
      <c r="E195" s="109"/>
      <c r="F195" s="106"/>
      <c r="G195" s="106"/>
      <c r="H195" s="60"/>
      <c r="I195" s="55">
        <f t="shared" si="14"/>
        <v>6537</v>
      </c>
      <c r="J195" s="53"/>
      <c r="K195" s="34">
        <f t="shared" si="15"/>
        <v>6537</v>
      </c>
      <c r="M195" s="95"/>
    </row>
    <row r="196" spans="1:21" ht="12.75" customHeight="1">
      <c r="A196" s="58"/>
      <c r="B196" s="56" t="s">
        <v>33</v>
      </c>
      <c r="C196" s="104">
        <v>7015</v>
      </c>
      <c r="D196" s="104">
        <v>1022</v>
      </c>
      <c r="E196" s="109"/>
      <c r="F196" s="106"/>
      <c r="G196" s="106"/>
      <c r="H196" s="60"/>
      <c r="I196" s="55">
        <f t="shared" si="14"/>
        <v>8037</v>
      </c>
      <c r="J196" s="53"/>
      <c r="K196" s="34">
        <f t="shared" si="15"/>
        <v>8037</v>
      </c>
      <c r="M196" s="95"/>
    </row>
    <row r="197" spans="1:21" ht="10.5" customHeight="1">
      <c r="A197" s="58"/>
      <c r="B197" s="56" t="s">
        <v>34</v>
      </c>
      <c r="C197" s="104">
        <v>7015</v>
      </c>
      <c r="D197" s="104">
        <v>1022</v>
      </c>
      <c r="E197" s="109"/>
      <c r="F197" s="106"/>
      <c r="G197" s="106"/>
      <c r="H197" s="60"/>
      <c r="I197" s="55">
        <f t="shared" si="14"/>
        <v>8037</v>
      </c>
      <c r="J197" s="53"/>
      <c r="K197" s="34">
        <f t="shared" si="15"/>
        <v>8037</v>
      </c>
      <c r="M197" s="95"/>
    </row>
    <row r="198" spans="1:21" ht="13.5" customHeight="1">
      <c r="A198" s="68" t="s">
        <v>104</v>
      </c>
      <c r="B198" s="51" t="s">
        <v>105</v>
      </c>
      <c r="C198" s="104"/>
      <c r="D198" s="104"/>
      <c r="E198" s="105"/>
      <c r="F198" s="104"/>
      <c r="G198" s="104"/>
      <c r="H198" s="53"/>
      <c r="I198" s="55">
        <f t="shared" si="14"/>
        <v>0</v>
      </c>
      <c r="J198" s="53"/>
      <c r="K198" s="34">
        <f t="shared" si="15"/>
        <v>0</v>
      </c>
      <c r="M198" s="95"/>
      <c r="N198" s="95"/>
      <c r="O198" s="95"/>
      <c r="P198" s="95"/>
      <c r="Q198" s="95"/>
      <c r="R198" s="95"/>
      <c r="S198" s="95"/>
      <c r="T198" s="95"/>
      <c r="U198" s="95"/>
    </row>
    <row r="199" spans="1:21" ht="15" customHeight="1">
      <c r="A199" s="68"/>
      <c r="B199" s="56" t="s">
        <v>31</v>
      </c>
      <c r="C199" s="104">
        <f>115677+1760+1+162+29+10+923</f>
        <v>118562</v>
      </c>
      <c r="D199" s="104">
        <f>104154+29+11417+1085-6894+279</f>
        <v>110070</v>
      </c>
      <c r="E199" s="105"/>
      <c r="F199" s="108"/>
      <c r="G199" s="104">
        <f>1432+6896</f>
        <v>8328</v>
      </c>
      <c r="H199" s="53"/>
      <c r="I199" s="55">
        <f t="shared" si="14"/>
        <v>236960</v>
      </c>
      <c r="J199" s="53"/>
      <c r="K199" s="34">
        <f t="shared" si="15"/>
        <v>236960</v>
      </c>
      <c r="M199" s="95"/>
      <c r="N199" s="95"/>
      <c r="O199" s="95"/>
      <c r="P199" s="95"/>
      <c r="Q199" s="95"/>
      <c r="R199" s="95"/>
      <c r="S199" s="95"/>
      <c r="T199" s="95"/>
      <c r="U199" s="95"/>
    </row>
    <row r="200" spans="1:21" ht="15" customHeight="1">
      <c r="A200" s="68"/>
      <c r="B200" s="56" t="s">
        <v>32</v>
      </c>
      <c r="C200" s="104">
        <v>76464</v>
      </c>
      <c r="D200" s="104">
        <v>180</v>
      </c>
      <c r="E200" s="105"/>
      <c r="F200" s="108"/>
      <c r="G200" s="104">
        <v>0</v>
      </c>
      <c r="H200" s="53"/>
      <c r="I200" s="55">
        <f t="shared" si="14"/>
        <v>76644</v>
      </c>
      <c r="J200" s="53"/>
      <c r="K200" s="34">
        <f t="shared" si="15"/>
        <v>76644</v>
      </c>
      <c r="M200" s="95"/>
      <c r="N200" s="95"/>
      <c r="O200" s="95"/>
      <c r="P200" s="95"/>
      <c r="Q200" s="95"/>
      <c r="R200" s="95"/>
      <c r="S200" s="95"/>
      <c r="T200" s="95"/>
      <c r="U200" s="95"/>
    </row>
    <row r="201" spans="1:21" ht="15" customHeight="1">
      <c r="A201" s="68"/>
      <c r="B201" s="56" t="s">
        <v>33</v>
      </c>
      <c r="C201" s="104">
        <v>40601</v>
      </c>
      <c r="D201" s="104">
        <v>180</v>
      </c>
      <c r="E201" s="105"/>
      <c r="F201" s="108"/>
      <c r="G201" s="104">
        <v>0</v>
      </c>
      <c r="H201" s="53"/>
      <c r="I201" s="55">
        <f t="shared" si="14"/>
        <v>40781</v>
      </c>
      <c r="J201" s="53"/>
      <c r="K201" s="34">
        <f t="shared" si="15"/>
        <v>40781</v>
      </c>
      <c r="M201" s="95"/>
      <c r="N201" s="95"/>
      <c r="O201" s="95"/>
      <c r="P201" s="95"/>
      <c r="Q201" s="95"/>
      <c r="R201" s="95"/>
      <c r="S201" s="95"/>
      <c r="T201" s="95"/>
      <c r="U201" s="95"/>
    </row>
    <row r="202" spans="1:21" ht="15" customHeight="1">
      <c r="A202" s="68"/>
      <c r="B202" s="56" t="s">
        <v>34</v>
      </c>
      <c r="C202" s="104">
        <v>0</v>
      </c>
      <c r="D202" s="104">
        <v>180</v>
      </c>
      <c r="E202" s="105"/>
      <c r="F202" s="108"/>
      <c r="G202" s="104">
        <v>0</v>
      </c>
      <c r="H202" s="53"/>
      <c r="I202" s="55">
        <f t="shared" si="14"/>
        <v>180</v>
      </c>
      <c r="J202" s="53"/>
      <c r="K202" s="34">
        <f t="shared" si="15"/>
        <v>180</v>
      </c>
      <c r="M202" s="95"/>
      <c r="N202" s="95"/>
      <c r="O202" s="95"/>
      <c r="P202" s="95"/>
      <c r="Q202" s="95"/>
      <c r="R202" s="95"/>
      <c r="S202" s="95"/>
      <c r="T202" s="95"/>
      <c r="U202" s="95"/>
    </row>
    <row r="203" spans="1:21" ht="10.5" customHeight="1">
      <c r="A203" s="68" t="s">
        <v>106</v>
      </c>
      <c r="B203" s="51" t="s">
        <v>107</v>
      </c>
      <c r="C203" s="104"/>
      <c r="D203" s="104"/>
      <c r="E203" s="105"/>
      <c r="F203" s="108"/>
      <c r="G203" s="104"/>
      <c r="H203" s="53"/>
      <c r="I203" s="55"/>
      <c r="J203" s="53"/>
      <c r="K203" s="34"/>
      <c r="M203" s="95"/>
      <c r="P203" s="95"/>
    </row>
    <row r="204" spans="1:21" ht="11.25" customHeight="1">
      <c r="A204" s="68"/>
      <c r="B204" s="56" t="s">
        <v>31</v>
      </c>
      <c r="C204" s="104">
        <f>C214</f>
        <v>11466</v>
      </c>
      <c r="D204" s="104"/>
      <c r="E204" s="105"/>
      <c r="F204" s="108"/>
      <c r="G204" s="104"/>
      <c r="H204" s="53"/>
      <c r="I204" s="55">
        <f t="shared" si="14"/>
        <v>11466</v>
      </c>
      <c r="J204" s="53"/>
      <c r="K204" s="34">
        <f t="shared" si="15"/>
        <v>11466</v>
      </c>
      <c r="M204" s="95"/>
      <c r="P204" s="95"/>
    </row>
    <row r="205" spans="1:21" ht="11.25" customHeight="1">
      <c r="A205" s="68"/>
      <c r="B205" s="56" t="s">
        <v>32</v>
      </c>
      <c r="C205" s="104">
        <f>C215</f>
        <v>17025</v>
      </c>
      <c r="D205" s="104"/>
      <c r="E205" s="105"/>
      <c r="F205" s="108"/>
      <c r="G205" s="104"/>
      <c r="H205" s="53"/>
      <c r="I205" s="55">
        <f t="shared" si="14"/>
        <v>17025</v>
      </c>
      <c r="J205" s="53"/>
      <c r="K205" s="34">
        <f t="shared" si="15"/>
        <v>17025</v>
      </c>
      <c r="M205" s="95"/>
      <c r="P205" s="95"/>
    </row>
    <row r="206" spans="1:21" ht="11.25" customHeight="1">
      <c r="A206" s="68"/>
      <c r="B206" s="56" t="s">
        <v>33</v>
      </c>
      <c r="C206" s="104">
        <f>C216</f>
        <v>18667</v>
      </c>
      <c r="D206" s="104"/>
      <c r="E206" s="105"/>
      <c r="F206" s="108"/>
      <c r="G206" s="104"/>
      <c r="H206" s="53"/>
      <c r="I206" s="55">
        <f t="shared" si="14"/>
        <v>18667</v>
      </c>
      <c r="J206" s="53"/>
      <c r="K206" s="34">
        <f t="shared" si="15"/>
        <v>18667</v>
      </c>
      <c r="M206" s="95"/>
      <c r="P206" s="95"/>
    </row>
    <row r="207" spans="1:21" ht="11.25" customHeight="1">
      <c r="A207" s="68"/>
      <c r="B207" s="56" t="s">
        <v>34</v>
      </c>
      <c r="C207" s="104">
        <f>C217</f>
        <v>20513</v>
      </c>
      <c r="D207" s="104"/>
      <c r="E207" s="105"/>
      <c r="F207" s="108"/>
      <c r="G207" s="104"/>
      <c r="H207" s="53"/>
      <c r="I207" s="55">
        <f t="shared" si="14"/>
        <v>20513</v>
      </c>
      <c r="J207" s="53"/>
      <c r="K207" s="34">
        <f t="shared" si="15"/>
        <v>20513</v>
      </c>
      <c r="M207" s="95"/>
      <c r="P207" s="95"/>
    </row>
    <row r="208" spans="1:21" ht="12" customHeight="1">
      <c r="A208" s="58" t="s">
        <v>108</v>
      </c>
      <c r="B208" s="51" t="s">
        <v>109</v>
      </c>
      <c r="C208" s="104"/>
      <c r="D208" s="106"/>
      <c r="E208" s="109"/>
      <c r="F208" s="106"/>
      <c r="G208" s="106"/>
      <c r="H208" s="60"/>
      <c r="I208" s="55">
        <f t="shared" si="14"/>
        <v>0</v>
      </c>
      <c r="J208" s="53"/>
      <c r="K208" s="34">
        <f t="shared" si="15"/>
        <v>0</v>
      </c>
      <c r="M208" s="95"/>
    </row>
    <row r="209" spans="1:13" ht="12" customHeight="1">
      <c r="A209" s="58"/>
      <c r="B209" s="56" t="s">
        <v>31</v>
      </c>
      <c r="C209" s="104"/>
      <c r="D209" s="106"/>
      <c r="E209" s="109"/>
      <c r="F209" s="106"/>
      <c r="G209" s="106"/>
      <c r="H209" s="60"/>
      <c r="I209" s="55">
        <f t="shared" si="14"/>
        <v>0</v>
      </c>
      <c r="J209" s="53"/>
      <c r="K209" s="34">
        <f t="shared" si="15"/>
        <v>0</v>
      </c>
      <c r="M209" s="95"/>
    </row>
    <row r="210" spans="1:13" ht="12" customHeight="1">
      <c r="A210" s="58"/>
      <c r="B210" s="56" t="s">
        <v>32</v>
      </c>
      <c r="C210" s="104"/>
      <c r="D210" s="106"/>
      <c r="E210" s="109"/>
      <c r="F210" s="106"/>
      <c r="G210" s="106"/>
      <c r="H210" s="60"/>
      <c r="I210" s="55">
        <f t="shared" si="14"/>
        <v>0</v>
      </c>
      <c r="J210" s="53"/>
      <c r="K210" s="34">
        <f t="shared" si="15"/>
        <v>0</v>
      </c>
      <c r="M210" s="95"/>
    </row>
    <row r="211" spans="1:13" ht="12" customHeight="1">
      <c r="A211" s="58"/>
      <c r="B211" s="56" t="s">
        <v>33</v>
      </c>
      <c r="C211" s="104"/>
      <c r="D211" s="106"/>
      <c r="E211" s="109"/>
      <c r="F211" s="106"/>
      <c r="G211" s="106"/>
      <c r="H211" s="60"/>
      <c r="I211" s="55">
        <f t="shared" si="14"/>
        <v>0</v>
      </c>
      <c r="J211" s="53"/>
      <c r="K211" s="34">
        <f t="shared" si="15"/>
        <v>0</v>
      </c>
      <c r="M211" s="95"/>
    </row>
    <row r="212" spans="1:13" ht="12" customHeight="1">
      <c r="A212" s="58"/>
      <c r="B212" s="56" t="s">
        <v>34</v>
      </c>
      <c r="C212" s="104"/>
      <c r="D212" s="106"/>
      <c r="E212" s="109"/>
      <c r="F212" s="106"/>
      <c r="G212" s="106"/>
      <c r="H212" s="60"/>
      <c r="I212" s="55">
        <f t="shared" si="14"/>
        <v>0</v>
      </c>
      <c r="J212" s="53"/>
      <c r="K212" s="34">
        <f t="shared" si="15"/>
        <v>0</v>
      </c>
      <c r="M212" s="95"/>
    </row>
    <row r="213" spans="1:13" ht="14.25" customHeight="1">
      <c r="A213" s="71" t="s">
        <v>110</v>
      </c>
      <c r="B213" s="51" t="s">
        <v>111</v>
      </c>
      <c r="C213" s="104"/>
      <c r="D213" s="104"/>
      <c r="E213" s="105"/>
      <c r="F213" s="106"/>
      <c r="G213" s="106"/>
      <c r="H213" s="60"/>
      <c r="I213" s="55">
        <f t="shared" si="14"/>
        <v>0</v>
      </c>
      <c r="J213" s="53"/>
      <c r="K213" s="34">
        <f t="shared" si="15"/>
        <v>0</v>
      </c>
      <c r="M213" s="95"/>
    </row>
    <row r="214" spans="1:13" ht="15" customHeight="1">
      <c r="A214" s="71"/>
      <c r="B214" s="56" t="s">
        <v>31</v>
      </c>
      <c r="C214" s="104">
        <v>11466</v>
      </c>
      <c r="D214" s="104"/>
      <c r="E214" s="105"/>
      <c r="F214" s="106"/>
      <c r="G214" s="106"/>
      <c r="H214" s="60"/>
      <c r="I214" s="55">
        <f t="shared" si="14"/>
        <v>11466</v>
      </c>
      <c r="J214" s="53"/>
      <c r="K214" s="34">
        <f t="shared" si="15"/>
        <v>11466</v>
      </c>
      <c r="M214" s="95"/>
    </row>
    <row r="215" spans="1:13" ht="15" customHeight="1">
      <c r="A215" s="71"/>
      <c r="B215" s="56" t="s">
        <v>32</v>
      </c>
      <c r="C215" s="104">
        <v>17025</v>
      </c>
      <c r="D215" s="104"/>
      <c r="E215" s="105"/>
      <c r="F215" s="106"/>
      <c r="G215" s="106"/>
      <c r="H215" s="60"/>
      <c r="I215" s="55">
        <f t="shared" si="14"/>
        <v>17025</v>
      </c>
      <c r="J215" s="53"/>
      <c r="K215" s="34">
        <f t="shared" si="15"/>
        <v>17025</v>
      </c>
      <c r="M215" s="95"/>
    </row>
    <row r="216" spans="1:13" ht="15" customHeight="1">
      <c r="A216" s="71"/>
      <c r="B216" s="56" t="s">
        <v>33</v>
      </c>
      <c r="C216" s="104">
        <v>18667</v>
      </c>
      <c r="D216" s="104"/>
      <c r="E216" s="105"/>
      <c r="F216" s="106"/>
      <c r="G216" s="106"/>
      <c r="H216" s="60"/>
      <c r="I216" s="55">
        <f t="shared" si="14"/>
        <v>18667</v>
      </c>
      <c r="J216" s="53"/>
      <c r="K216" s="34">
        <f t="shared" si="15"/>
        <v>18667</v>
      </c>
      <c r="M216" s="95"/>
    </row>
    <row r="217" spans="1:13" ht="15" customHeight="1">
      <c r="A217" s="71"/>
      <c r="B217" s="56" t="s">
        <v>34</v>
      </c>
      <c r="C217" s="104">
        <v>20513</v>
      </c>
      <c r="D217" s="104"/>
      <c r="E217" s="105"/>
      <c r="F217" s="106"/>
      <c r="G217" s="106"/>
      <c r="H217" s="60"/>
      <c r="I217" s="55">
        <f t="shared" ref="I217:I232" si="18">C217+D217+F217+G217</f>
        <v>20513</v>
      </c>
      <c r="J217" s="53"/>
      <c r="K217" s="34">
        <f t="shared" ref="K217:K232" si="19">I217-J217</f>
        <v>20513</v>
      </c>
      <c r="M217" s="95"/>
    </row>
    <row r="218" spans="1:13" ht="24.75" customHeight="1">
      <c r="A218" s="72" t="s">
        <v>112</v>
      </c>
      <c r="B218" s="51" t="s">
        <v>113</v>
      </c>
      <c r="C218" s="104"/>
      <c r="D218" s="104"/>
      <c r="E218" s="105"/>
      <c r="F218" s="106"/>
      <c r="G218" s="106"/>
      <c r="H218" s="60"/>
      <c r="I218" s="55">
        <f t="shared" si="18"/>
        <v>0</v>
      </c>
      <c r="J218" s="53"/>
      <c r="K218" s="34">
        <f t="shared" si="19"/>
        <v>0</v>
      </c>
      <c r="M218" s="95"/>
    </row>
    <row r="219" spans="1:13" ht="24.75" customHeight="1">
      <c r="A219" s="72"/>
      <c r="B219" s="56" t="s">
        <v>31</v>
      </c>
      <c r="C219" s="113">
        <f>-531.17-300.06-12.57-23.7</f>
        <v>-867.50000000000011</v>
      </c>
      <c r="D219" s="113">
        <f>-123-74-60</f>
        <v>-257</v>
      </c>
      <c r="E219" s="114"/>
      <c r="F219" s="115"/>
      <c r="G219" s="115"/>
      <c r="H219" s="74"/>
      <c r="I219" s="75">
        <f t="shared" si="18"/>
        <v>-1124.5</v>
      </c>
      <c r="J219" s="73"/>
      <c r="K219" s="48">
        <f t="shared" si="19"/>
        <v>-1124.5</v>
      </c>
      <c r="M219" s="95"/>
    </row>
    <row r="220" spans="1:13" ht="10.5" customHeight="1">
      <c r="A220" s="72"/>
      <c r="B220" s="56" t="s">
        <v>32</v>
      </c>
      <c r="C220" s="113">
        <v>0</v>
      </c>
      <c r="D220" s="113">
        <v>0</v>
      </c>
      <c r="E220" s="114"/>
      <c r="F220" s="115"/>
      <c r="G220" s="115"/>
      <c r="H220" s="74"/>
      <c r="I220" s="75">
        <f t="shared" si="18"/>
        <v>0</v>
      </c>
      <c r="J220" s="73"/>
      <c r="K220" s="48">
        <f t="shared" si="19"/>
        <v>0</v>
      </c>
      <c r="M220" s="95"/>
    </row>
    <row r="221" spans="1:13" ht="12" customHeight="1">
      <c r="A221" s="72"/>
      <c r="B221" s="56" t="s">
        <v>33</v>
      </c>
      <c r="C221" s="113">
        <v>0</v>
      </c>
      <c r="D221" s="113">
        <v>0</v>
      </c>
      <c r="E221" s="114"/>
      <c r="F221" s="115"/>
      <c r="G221" s="115"/>
      <c r="H221" s="74"/>
      <c r="I221" s="75">
        <f t="shared" si="18"/>
        <v>0</v>
      </c>
      <c r="J221" s="73"/>
      <c r="K221" s="48">
        <f t="shared" si="19"/>
        <v>0</v>
      </c>
      <c r="M221" s="95"/>
    </row>
    <row r="222" spans="1:13" ht="9.75" customHeight="1">
      <c r="A222" s="72"/>
      <c r="B222" s="56" t="s">
        <v>34</v>
      </c>
      <c r="C222" s="113">
        <v>0</v>
      </c>
      <c r="D222" s="113">
        <v>0</v>
      </c>
      <c r="E222" s="114"/>
      <c r="F222" s="115"/>
      <c r="G222" s="115"/>
      <c r="H222" s="74"/>
      <c r="I222" s="75">
        <f t="shared" si="18"/>
        <v>0</v>
      </c>
      <c r="J222" s="73"/>
      <c r="K222" s="48">
        <f t="shared" si="19"/>
        <v>0</v>
      </c>
      <c r="M222" s="95"/>
    </row>
    <row r="223" spans="1:13" ht="12" customHeight="1">
      <c r="A223" s="72" t="s">
        <v>114</v>
      </c>
      <c r="B223" s="51" t="s">
        <v>115</v>
      </c>
      <c r="C223" s="116"/>
      <c r="D223" s="116"/>
      <c r="E223" s="114"/>
      <c r="F223" s="115"/>
      <c r="G223" s="115"/>
      <c r="H223" s="74"/>
      <c r="I223" s="75">
        <f t="shared" si="18"/>
        <v>0</v>
      </c>
      <c r="J223" s="73"/>
      <c r="K223" s="48">
        <f t="shared" si="19"/>
        <v>0</v>
      </c>
      <c r="M223" s="95"/>
    </row>
    <row r="224" spans="1:13" ht="13.5" customHeight="1">
      <c r="A224" s="72"/>
      <c r="B224" s="56" t="s">
        <v>31</v>
      </c>
      <c r="C224" s="116"/>
      <c r="D224" s="116"/>
      <c r="E224" s="114"/>
      <c r="F224" s="115"/>
      <c r="G224" s="115"/>
      <c r="H224" s="74"/>
      <c r="I224" s="75">
        <f t="shared" si="18"/>
        <v>0</v>
      </c>
      <c r="J224" s="73"/>
      <c r="K224" s="48">
        <f t="shared" si="19"/>
        <v>0</v>
      </c>
      <c r="M224" s="95"/>
    </row>
    <row r="225" spans="1:13" ht="12.75" customHeight="1">
      <c r="A225" s="72"/>
      <c r="B225" s="56" t="s">
        <v>32</v>
      </c>
      <c r="C225" s="116"/>
      <c r="D225" s="116"/>
      <c r="E225" s="114"/>
      <c r="F225" s="115"/>
      <c r="G225" s="115"/>
      <c r="H225" s="74"/>
      <c r="I225" s="75">
        <f t="shared" si="18"/>
        <v>0</v>
      </c>
      <c r="J225" s="73"/>
      <c r="K225" s="48">
        <f t="shared" si="19"/>
        <v>0</v>
      </c>
      <c r="M225" s="95"/>
    </row>
    <row r="226" spans="1:13" ht="13.5" customHeight="1">
      <c r="A226" s="72"/>
      <c r="B226" s="56" t="s">
        <v>33</v>
      </c>
      <c r="C226" s="116"/>
      <c r="D226" s="116"/>
      <c r="E226" s="114"/>
      <c r="F226" s="115"/>
      <c r="G226" s="115"/>
      <c r="H226" s="74"/>
      <c r="I226" s="75">
        <f t="shared" si="18"/>
        <v>0</v>
      </c>
      <c r="J226" s="73"/>
      <c r="K226" s="48">
        <f t="shared" si="19"/>
        <v>0</v>
      </c>
      <c r="M226" s="95"/>
    </row>
    <row r="227" spans="1:13" ht="17.25" customHeight="1">
      <c r="A227" s="72"/>
      <c r="B227" s="56" t="s">
        <v>34</v>
      </c>
      <c r="C227" s="116"/>
      <c r="D227" s="116"/>
      <c r="E227" s="114"/>
      <c r="F227" s="115"/>
      <c r="G227" s="115"/>
      <c r="H227" s="74"/>
      <c r="I227" s="75">
        <f t="shared" si="18"/>
        <v>0</v>
      </c>
      <c r="J227" s="73"/>
      <c r="K227" s="48">
        <f t="shared" si="19"/>
        <v>0</v>
      </c>
      <c r="M227" s="95"/>
    </row>
    <row r="228" spans="1:13" ht="23.25" customHeight="1">
      <c r="A228" s="76" t="s">
        <v>116</v>
      </c>
      <c r="B228" s="77" t="s">
        <v>117</v>
      </c>
      <c r="C228" s="78"/>
      <c r="D228" s="78"/>
      <c r="E228" s="78"/>
      <c r="F228" s="78"/>
      <c r="G228" s="78"/>
      <c r="H228" s="78"/>
      <c r="I228" s="78"/>
      <c r="J228" s="78"/>
      <c r="K228" s="49"/>
      <c r="M228" s="95"/>
    </row>
    <row r="229" spans="1:13" ht="18.75" customHeight="1">
      <c r="A229" s="79"/>
      <c r="B229" s="80" t="s">
        <v>31</v>
      </c>
      <c r="C229" s="81">
        <f>C24-C139</f>
        <v>-144461.24</v>
      </c>
      <c r="D229" s="81">
        <f>D24-D139</f>
        <v>-47649</v>
      </c>
      <c r="E229" s="81">
        <f t="shared" ref="E229:H232" si="20">E24-E139</f>
        <v>0</v>
      </c>
      <c r="F229" s="81">
        <f t="shared" si="20"/>
        <v>0</v>
      </c>
      <c r="G229" s="81">
        <f t="shared" si="20"/>
        <v>0</v>
      </c>
      <c r="H229" s="81">
        <f t="shared" si="20"/>
        <v>0</v>
      </c>
      <c r="I229" s="81">
        <f t="shared" si="18"/>
        <v>-192110.24</v>
      </c>
      <c r="J229" s="81">
        <f>J24-J139</f>
        <v>0</v>
      </c>
      <c r="K229" s="37">
        <f t="shared" si="19"/>
        <v>-192110.24</v>
      </c>
      <c r="M229" s="95"/>
    </row>
    <row r="230" spans="1:13" ht="18.75" customHeight="1">
      <c r="A230" s="79"/>
      <c r="B230" s="80" t="s">
        <v>32</v>
      </c>
      <c r="C230" s="81">
        <f t="shared" ref="C230:D232" si="21">C25-C140</f>
        <v>0</v>
      </c>
      <c r="D230" s="81">
        <f t="shared" si="21"/>
        <v>0</v>
      </c>
      <c r="E230" s="81"/>
      <c r="F230" s="81">
        <f t="shared" si="20"/>
        <v>0</v>
      </c>
      <c r="G230" s="81">
        <f t="shared" si="20"/>
        <v>0</v>
      </c>
      <c r="H230" s="81">
        <f t="shared" si="20"/>
        <v>0</v>
      </c>
      <c r="I230" s="81">
        <f t="shared" si="18"/>
        <v>0</v>
      </c>
      <c r="J230" s="81">
        <f t="shared" ref="J230:J232" si="22">J25-J140</f>
        <v>0</v>
      </c>
      <c r="K230" s="37">
        <f t="shared" si="19"/>
        <v>0</v>
      </c>
    </row>
    <row r="231" spans="1:13" ht="15.75" customHeight="1">
      <c r="A231" s="79"/>
      <c r="B231" s="80" t="s">
        <v>33</v>
      </c>
      <c r="C231" s="81">
        <f t="shared" si="21"/>
        <v>0</v>
      </c>
      <c r="D231" s="81">
        <f t="shared" si="21"/>
        <v>0</v>
      </c>
      <c r="E231" s="81"/>
      <c r="F231" s="81">
        <f t="shared" si="20"/>
        <v>0</v>
      </c>
      <c r="G231" s="81">
        <f t="shared" si="20"/>
        <v>0</v>
      </c>
      <c r="H231" s="81">
        <f t="shared" si="20"/>
        <v>0</v>
      </c>
      <c r="I231" s="81">
        <f t="shared" si="18"/>
        <v>0</v>
      </c>
      <c r="J231" s="81">
        <f t="shared" si="22"/>
        <v>0</v>
      </c>
      <c r="K231" s="37">
        <f t="shared" si="19"/>
        <v>0</v>
      </c>
    </row>
    <row r="232" spans="1:13" ht="19.5" customHeight="1">
      <c r="A232" s="79"/>
      <c r="B232" s="80" t="s">
        <v>34</v>
      </c>
      <c r="C232" s="81">
        <f t="shared" si="21"/>
        <v>0</v>
      </c>
      <c r="D232" s="81">
        <f t="shared" si="21"/>
        <v>0</v>
      </c>
      <c r="E232" s="81"/>
      <c r="F232" s="81">
        <f t="shared" si="20"/>
        <v>0</v>
      </c>
      <c r="G232" s="81">
        <f t="shared" si="20"/>
        <v>0</v>
      </c>
      <c r="H232" s="81">
        <f t="shared" si="20"/>
        <v>0</v>
      </c>
      <c r="I232" s="81">
        <f t="shared" si="18"/>
        <v>0</v>
      </c>
      <c r="J232" s="81">
        <f t="shared" si="22"/>
        <v>0</v>
      </c>
      <c r="K232" s="37">
        <f t="shared" si="19"/>
        <v>0</v>
      </c>
    </row>
    <row r="233" spans="1:13" ht="22.5" customHeight="1">
      <c r="A233" s="41"/>
      <c r="B233" s="42"/>
      <c r="C233" s="43"/>
      <c r="D233" s="43"/>
      <c r="E233" s="43"/>
      <c r="F233" s="43"/>
      <c r="G233" s="43"/>
      <c r="H233" s="43"/>
      <c r="I233" s="43"/>
      <c r="J233" s="43"/>
      <c r="K233" s="44"/>
    </row>
    <row r="234" spans="1:13">
      <c r="A234" s="3" t="s">
        <v>118</v>
      </c>
      <c r="B234" s="3"/>
      <c r="C234" s="5"/>
      <c r="D234" s="5"/>
      <c r="E234" s="5"/>
      <c r="F234" s="5"/>
      <c r="G234" s="5"/>
      <c r="H234" s="9"/>
    </row>
    <row r="235" spans="1:13">
      <c r="A235" s="38" t="s">
        <v>119</v>
      </c>
      <c r="B235" s="9"/>
      <c r="C235" s="9"/>
      <c r="D235" s="9"/>
      <c r="E235" s="9"/>
      <c r="F235" s="9"/>
    </row>
    <row r="236" spans="1:13">
      <c r="A236" s="39" t="s">
        <v>120</v>
      </c>
      <c r="B236" s="9"/>
      <c r="C236" s="9"/>
      <c r="D236" s="9"/>
      <c r="E236" s="9"/>
      <c r="F236" s="9"/>
    </row>
    <row r="237" spans="1:13">
      <c r="A237" s="40"/>
      <c r="B237" s="6"/>
      <c r="C237" s="6"/>
      <c r="D237" s="6"/>
      <c r="E237" s="6"/>
      <c r="F237" s="6"/>
    </row>
    <row r="238" spans="1:13" ht="18.75">
      <c r="A238" s="83"/>
      <c r="B238" s="84"/>
      <c r="C238" s="84"/>
      <c r="D238" s="84"/>
      <c r="E238" s="85"/>
      <c r="F238" s="90" t="s">
        <v>121</v>
      </c>
      <c r="G238" s="86"/>
      <c r="H238" s="86"/>
      <c r="I238" s="86"/>
      <c r="J238" s="86"/>
      <c r="K238" s="98"/>
    </row>
    <row r="239" spans="1:13" ht="18.75">
      <c r="A239" s="84"/>
      <c r="B239" s="84"/>
      <c r="C239" s="84"/>
      <c r="D239" s="91" t="s">
        <v>122</v>
      </c>
      <c r="E239" s="87" t="s">
        <v>123</v>
      </c>
      <c r="F239" s="88"/>
      <c r="G239" s="85"/>
      <c r="H239" s="85"/>
      <c r="I239" s="85"/>
      <c r="J239" s="84"/>
      <c r="K239" s="98"/>
    </row>
    <row r="240" spans="1:13" ht="18.75">
      <c r="A240" s="98"/>
      <c r="B240" s="98"/>
      <c r="C240" s="98"/>
      <c r="D240" s="99" t="s">
        <v>124</v>
      </c>
      <c r="E240" s="87" t="s">
        <v>125</v>
      </c>
      <c r="F240" s="89"/>
      <c r="G240" s="89"/>
      <c r="H240" s="89"/>
      <c r="I240" s="89"/>
      <c r="J240" s="89"/>
      <c r="K240" s="98"/>
    </row>
    <row r="241" spans="1:11">
      <c r="A241" s="98"/>
      <c r="B241" s="98"/>
      <c r="C241" s="98"/>
      <c r="D241" s="98"/>
      <c r="E241" s="98"/>
      <c r="F241" s="98"/>
      <c r="G241" s="98"/>
      <c r="H241" s="98"/>
      <c r="I241" s="98"/>
      <c r="J241" s="98"/>
      <c r="K241" s="98"/>
    </row>
    <row r="242" spans="1:11">
      <c r="A242" s="98"/>
      <c r="B242" s="98"/>
      <c r="C242" s="98"/>
      <c r="D242" s="98"/>
      <c r="E242" s="98"/>
      <c r="F242" s="98"/>
      <c r="G242" s="98"/>
      <c r="H242" s="98"/>
      <c r="I242" s="98"/>
      <c r="J242" s="98"/>
      <c r="K242" s="98"/>
    </row>
    <row r="243" spans="1:11">
      <c r="A243" s="98"/>
      <c r="B243" s="98"/>
      <c r="C243" s="98"/>
      <c r="D243" s="98"/>
      <c r="E243" s="98"/>
      <c r="F243" s="98"/>
      <c r="G243" s="98"/>
      <c r="H243" s="98"/>
      <c r="I243" s="98"/>
      <c r="J243" s="98"/>
      <c r="K243" s="98"/>
    </row>
    <row r="244" spans="1:11" ht="15.75">
      <c r="A244" s="100" t="s">
        <v>126</v>
      </c>
      <c r="B244" s="101"/>
      <c r="C244" s="102"/>
      <c r="D244" s="102"/>
      <c r="E244" s="102"/>
      <c r="F244" s="102"/>
      <c r="G244" s="102" t="s">
        <v>127</v>
      </c>
      <c r="H244" s="102"/>
      <c r="I244" s="102"/>
      <c r="J244" s="102"/>
      <c r="K244" s="101"/>
    </row>
    <row r="245" spans="1:11" ht="15.75">
      <c r="A245" s="103" t="s">
        <v>128</v>
      </c>
      <c r="B245" s="101"/>
      <c r="C245" s="102"/>
      <c r="D245" s="102"/>
      <c r="E245" s="102"/>
      <c r="F245" s="102"/>
      <c r="G245" s="102"/>
      <c r="H245" s="102" t="s">
        <v>129</v>
      </c>
      <c r="I245" s="102"/>
      <c r="J245" s="102"/>
      <c r="K245" s="101"/>
    </row>
  </sheetData>
  <mergeCells count="13">
    <mergeCell ref="F13:G15"/>
    <mergeCell ref="F16:F19"/>
    <mergeCell ref="G16:G19"/>
    <mergeCell ref="A8:K8"/>
    <mergeCell ref="A9:K9"/>
    <mergeCell ref="B12:B20"/>
    <mergeCell ref="C12:C20"/>
    <mergeCell ref="D12:D20"/>
    <mergeCell ref="E12:E20"/>
    <mergeCell ref="H12:H20"/>
    <mergeCell ref="I12:I20"/>
    <mergeCell ref="J12:J20"/>
    <mergeCell ref="K12:K20"/>
  </mergeCells>
  <pageMargins left="0.7" right="0" top="0.36" bottom="0.18" header="0.3" footer="0.18"/>
  <pageSetup paperSize="9" orientation="landscape" r:id="rId1"/>
  <headerFooter alignWithMargins="0"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AFA4FC-4D83-496F-AE79-2606AFCE4143}"/>
</file>

<file path=customXml/itemProps2.xml><?xml version="1.0" encoding="utf-8"?>
<ds:datastoreItem xmlns:ds="http://schemas.openxmlformats.org/officeDocument/2006/customXml" ds:itemID="{54CC58D6-D7B6-45FB-A475-B835E8FA2187}"/>
</file>

<file path=customXml/itemProps3.xml><?xml version="1.0" encoding="utf-8"?>
<ds:datastoreItem xmlns:ds="http://schemas.openxmlformats.org/officeDocument/2006/customXml" ds:itemID="{183F014E-9E44-416A-ABC3-9144124DA6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cjarges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2012-02-15T12:17:55Z</dcterms:created>
  <dcterms:modified xsi:type="dcterms:W3CDTF">2025-10-01T18:35:21Z</dcterms:modified>
  <cp:category/>
  <cp:contentStatus/>
</cp:coreProperties>
</file>