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315" windowWidth="24240" windowHeight="12060"/>
  </bookViews>
  <sheets>
    <sheet name="pr echilibrat " sheetId="1" r:id="rId1"/>
  </sheets>
  <definedNames>
    <definedName name="_xlnm.Print_Titles" localSheetId="0">'pr echilibrat '!$7:$7</definedName>
  </definedNames>
  <calcPr calcId="125725"/>
</workbook>
</file>

<file path=xl/calcChain.xml><?xml version="1.0" encoding="utf-8"?>
<calcChain xmlns="http://schemas.openxmlformats.org/spreadsheetml/2006/main">
  <c r="F68" i="1"/>
  <c r="F36"/>
  <c r="C1790"/>
  <c r="G1330"/>
  <c r="I1330"/>
  <c r="I68"/>
  <c r="I36"/>
  <c r="J18"/>
  <c r="I18"/>
  <c r="J19"/>
  <c r="I19"/>
  <c r="H18"/>
  <c r="H19"/>
  <c r="F337"/>
  <c r="J337"/>
  <c r="I337"/>
  <c r="H337"/>
  <c r="G337"/>
  <c r="J335"/>
  <c r="I335"/>
  <c r="H335"/>
  <c r="G335"/>
  <c r="F335"/>
  <c r="F49"/>
  <c r="J49"/>
  <c r="I49"/>
  <c r="H49"/>
  <c r="G49"/>
  <c r="J93"/>
  <c r="I93"/>
  <c r="H93"/>
  <c r="G93"/>
  <c r="F93"/>
  <c r="J68" l="1"/>
  <c r="C1619"/>
  <c r="F808"/>
  <c r="G808"/>
  <c r="G583"/>
  <c r="C1476"/>
  <c r="G19" l="1"/>
  <c r="H20"/>
  <c r="G20"/>
  <c r="H1114"/>
  <c r="G126" l="1"/>
  <c r="H126"/>
  <c r="I126"/>
  <c r="J126"/>
  <c r="K126"/>
  <c r="L126"/>
  <c r="M126"/>
  <c r="N126"/>
  <c r="O126"/>
  <c r="F126"/>
  <c r="G128"/>
  <c r="H128"/>
  <c r="I128"/>
  <c r="J128"/>
  <c r="K128"/>
  <c r="L128"/>
  <c r="M128"/>
  <c r="N128"/>
  <c r="O128"/>
  <c r="F128"/>
  <c r="O337"/>
  <c r="N337"/>
  <c r="M337"/>
  <c r="J1330" l="1"/>
  <c r="J36"/>
  <c r="F1330"/>
  <c r="G940"/>
  <c r="F940"/>
  <c r="C1493"/>
  <c r="G365" l="1"/>
  <c r="F365"/>
  <c r="G42" l="1"/>
  <c r="J42"/>
  <c r="I42"/>
  <c r="H42"/>
  <c r="J828" l="1"/>
  <c r="G1368"/>
  <c r="G1362"/>
  <c r="G378"/>
  <c r="G1142" l="1"/>
  <c r="F1142"/>
  <c r="G868"/>
  <c r="F868"/>
  <c r="F583"/>
  <c r="C1412"/>
  <c r="C1411"/>
  <c r="G116"/>
  <c r="F1041"/>
  <c r="K1330" l="1"/>
  <c r="K11"/>
  <c r="L11" s="1"/>
  <c r="K13"/>
  <c r="L13" s="1"/>
  <c r="K14"/>
  <c r="L14" s="1"/>
  <c r="K15"/>
  <c r="L15" s="1"/>
  <c r="K18"/>
  <c r="L18" s="1"/>
  <c r="K19"/>
  <c r="L19" s="1"/>
  <c r="K20"/>
  <c r="L20" s="1"/>
  <c r="K21"/>
  <c r="L21" s="1"/>
  <c r="K23"/>
  <c r="L23" s="1"/>
  <c r="K25"/>
  <c r="L25" s="1"/>
  <c r="K26"/>
  <c r="L26" s="1"/>
  <c r="K27"/>
  <c r="L27" s="1"/>
  <c r="K30"/>
  <c r="L30" s="1"/>
  <c r="K32"/>
  <c r="L32" s="1"/>
  <c r="K33"/>
  <c r="L33" s="1"/>
  <c r="K34"/>
  <c r="L34" s="1"/>
  <c r="K35"/>
  <c r="L35" s="1"/>
  <c r="K36"/>
  <c r="K37"/>
  <c r="K38"/>
  <c r="L38" s="1"/>
  <c r="K41"/>
  <c r="L41" s="1"/>
  <c r="K42"/>
  <c r="K43"/>
  <c r="L43" s="1"/>
  <c r="K45"/>
  <c r="L45" s="1"/>
  <c r="K46"/>
  <c r="L46" s="1"/>
  <c r="K48"/>
  <c r="L48" s="1"/>
  <c r="K49"/>
  <c r="L49" s="1"/>
  <c r="K50"/>
  <c r="L50" s="1"/>
  <c r="K52"/>
  <c r="L52" s="1"/>
  <c r="K54"/>
  <c r="L54" s="1"/>
  <c r="K55"/>
  <c r="L55" s="1"/>
  <c r="K56"/>
  <c r="L56" s="1"/>
  <c r="K57"/>
  <c r="L57" s="1"/>
  <c r="K58"/>
  <c r="L58" s="1"/>
  <c r="K59"/>
  <c r="L59" s="1"/>
  <c r="K61"/>
  <c r="L61" s="1"/>
  <c r="K63"/>
  <c r="L63" s="1"/>
  <c r="K64"/>
  <c r="L64" s="1"/>
  <c r="K65"/>
  <c r="L65" s="1"/>
  <c r="K67"/>
  <c r="L67" s="1"/>
  <c r="K68"/>
  <c r="K70"/>
  <c r="L70" s="1"/>
  <c r="K72"/>
  <c r="L72" s="1"/>
  <c r="K73"/>
  <c r="L73" s="1"/>
  <c r="K75"/>
  <c r="L75" s="1"/>
  <c r="K76"/>
  <c r="L76" s="1"/>
  <c r="K77"/>
  <c r="L77" s="1"/>
  <c r="K80"/>
  <c r="L80" s="1"/>
  <c r="K83"/>
  <c r="L83" s="1"/>
  <c r="K84"/>
  <c r="L84" s="1"/>
  <c r="K85"/>
  <c r="L85" s="1"/>
  <c r="K86"/>
  <c r="L86" s="1"/>
  <c r="K87"/>
  <c r="L87" s="1"/>
  <c r="K88"/>
  <c r="L88" s="1"/>
  <c r="K90"/>
  <c r="L90" s="1"/>
  <c r="K91"/>
  <c r="L91" s="1"/>
  <c r="K92"/>
  <c r="L92" s="1"/>
  <c r="K93"/>
  <c r="L93" s="1"/>
  <c r="K94"/>
  <c r="L94" s="1"/>
  <c r="K95"/>
  <c r="L95" s="1"/>
  <c r="K96"/>
  <c r="L96" s="1"/>
  <c r="K97"/>
  <c r="L97" s="1"/>
  <c r="K98"/>
  <c r="L98" s="1"/>
  <c r="K99"/>
  <c r="L99" s="1"/>
  <c r="K100"/>
  <c r="L100" s="1"/>
  <c r="K104"/>
  <c r="L104" s="1"/>
  <c r="K111"/>
  <c r="L111" s="1"/>
  <c r="K112"/>
  <c r="L112" s="1"/>
  <c r="K113"/>
  <c r="L113" s="1"/>
  <c r="K115"/>
  <c r="L115" s="1"/>
  <c r="K123"/>
  <c r="L123" s="1"/>
  <c r="K127"/>
  <c r="L127" s="1"/>
  <c r="K130"/>
  <c r="L130" s="1"/>
  <c r="K134"/>
  <c r="L134" s="1"/>
  <c r="K135"/>
  <c r="L135" s="1"/>
  <c r="K138"/>
  <c r="L138" s="1"/>
  <c r="K139"/>
  <c r="L139" s="1"/>
  <c r="K141"/>
  <c r="L141" s="1"/>
  <c r="K143"/>
  <c r="L143" s="1"/>
  <c r="K144"/>
  <c r="L144" s="1"/>
  <c r="K145"/>
  <c r="L145" s="1"/>
  <c r="K146"/>
  <c r="L146" s="1"/>
  <c r="K147"/>
  <c r="L147" s="1"/>
  <c r="K148"/>
  <c r="L148" s="1"/>
  <c r="K149"/>
  <c r="L149" s="1"/>
  <c r="K150"/>
  <c r="L150" s="1"/>
  <c r="K151"/>
  <c r="L151" s="1"/>
  <c r="K158"/>
  <c r="L158" s="1"/>
  <c r="K166"/>
  <c r="L166" s="1"/>
  <c r="K170"/>
  <c r="L170" s="1"/>
  <c r="K172"/>
  <c r="L172" s="1"/>
  <c r="K182"/>
  <c r="L182" s="1"/>
  <c r="K185"/>
  <c r="L185" s="1"/>
  <c r="K192"/>
  <c r="L192" s="1"/>
  <c r="K197"/>
  <c r="L197" s="1"/>
  <c r="K202"/>
  <c r="L202" s="1"/>
  <c r="K206"/>
  <c r="L206" s="1"/>
  <c r="K209"/>
  <c r="L209" s="1"/>
  <c r="K210"/>
  <c r="L210" s="1"/>
  <c r="K211"/>
  <c r="L211" s="1"/>
  <c r="K213"/>
  <c r="L213" s="1"/>
  <c r="K215"/>
  <c r="L215" s="1"/>
  <c r="K216"/>
  <c r="L216" s="1"/>
  <c r="K217"/>
  <c r="L217" s="1"/>
  <c r="K218"/>
  <c r="L218" s="1"/>
  <c r="K221"/>
  <c r="L221" s="1"/>
  <c r="K225"/>
  <c r="L225" s="1"/>
  <c r="K226"/>
  <c r="L226" s="1"/>
  <c r="K227"/>
  <c r="L227" s="1"/>
  <c r="K230"/>
  <c r="L230" s="1"/>
  <c r="K233"/>
  <c r="L233" s="1"/>
  <c r="K234"/>
  <c r="L234" s="1"/>
  <c r="K236"/>
  <c r="L236" s="1"/>
  <c r="K237"/>
  <c r="L237" s="1"/>
  <c r="K240"/>
  <c r="L240" s="1"/>
  <c r="K243"/>
  <c r="L243" s="1"/>
  <c r="K266"/>
  <c r="L266" s="1"/>
  <c r="K267"/>
  <c r="L267" s="1"/>
  <c r="K271"/>
  <c r="L271" s="1"/>
  <c r="K272"/>
  <c r="L272" s="1"/>
  <c r="K275"/>
  <c r="L275" s="1"/>
  <c r="K276"/>
  <c r="L276" s="1"/>
  <c r="K280"/>
  <c r="L280" s="1"/>
  <c r="K281"/>
  <c r="L281" s="1"/>
  <c r="K282"/>
  <c r="L282" s="1"/>
  <c r="K324"/>
  <c r="L324" s="1"/>
  <c r="K328"/>
  <c r="L328" s="1"/>
  <c r="K329"/>
  <c r="L329" s="1"/>
  <c r="K335"/>
  <c r="L335" s="1"/>
  <c r="K337"/>
  <c r="L337" s="1"/>
  <c r="K339"/>
  <c r="L339" s="1"/>
  <c r="K340"/>
  <c r="L340" s="1"/>
  <c r="K341"/>
  <c r="L341" s="1"/>
  <c r="K342"/>
  <c r="L342" s="1"/>
  <c r="K344"/>
  <c r="L344" s="1"/>
  <c r="K345"/>
  <c r="L345" s="1"/>
  <c r="K346"/>
  <c r="L346" s="1"/>
  <c r="K347"/>
  <c r="L347" s="1"/>
  <c r="K359"/>
  <c r="L359" s="1"/>
  <c r="K360"/>
  <c r="L360" s="1"/>
  <c r="K365"/>
  <c r="L365" s="1"/>
  <c r="K367"/>
  <c r="L367" s="1"/>
  <c r="K368"/>
  <c r="L368" s="1"/>
  <c r="K370"/>
  <c r="L370" s="1"/>
  <c r="K371"/>
  <c r="K373"/>
  <c r="L373" s="1"/>
  <c r="K374"/>
  <c r="L374" s="1"/>
  <c r="K378"/>
  <c r="K379"/>
  <c r="L379" s="1"/>
  <c r="K380"/>
  <c r="L380" s="1"/>
  <c r="K384"/>
  <c r="L384" s="1"/>
  <c r="K385"/>
  <c r="L385" s="1"/>
  <c r="K386"/>
  <c r="L386" s="1"/>
  <c r="K390"/>
  <c r="L390" s="1"/>
  <c r="K391"/>
  <c r="L391" s="1"/>
  <c r="K392"/>
  <c r="L392" s="1"/>
  <c r="K396"/>
  <c r="L396" s="1"/>
  <c r="K397"/>
  <c r="L397" s="1"/>
  <c r="K398"/>
  <c r="L398" s="1"/>
  <c r="K402"/>
  <c r="L402" s="1"/>
  <c r="K403"/>
  <c r="L403" s="1"/>
  <c r="K404"/>
  <c r="L404" s="1"/>
  <c r="K408"/>
  <c r="L408" s="1"/>
  <c r="K409"/>
  <c r="L409" s="1"/>
  <c r="K410"/>
  <c r="L410" s="1"/>
  <c r="K411"/>
  <c r="L411" s="1"/>
  <c r="K412"/>
  <c r="L412" s="1"/>
  <c r="K413"/>
  <c r="L413" s="1"/>
  <c r="K414"/>
  <c r="L414" s="1"/>
  <c r="K415"/>
  <c r="L415" s="1"/>
  <c r="K416"/>
  <c r="L416" s="1"/>
  <c r="K417"/>
  <c r="L417" s="1"/>
  <c r="K418"/>
  <c r="L418" s="1"/>
  <c r="K419"/>
  <c r="L419" s="1"/>
  <c r="K420"/>
  <c r="L420" s="1"/>
  <c r="K421"/>
  <c r="L421" s="1"/>
  <c r="K422"/>
  <c r="L422" s="1"/>
  <c r="K423"/>
  <c r="L423" s="1"/>
  <c r="K424"/>
  <c r="L424" s="1"/>
  <c r="K425"/>
  <c r="L425" s="1"/>
  <c r="K426"/>
  <c r="L426" s="1"/>
  <c r="K427"/>
  <c r="L427" s="1"/>
  <c r="K428"/>
  <c r="L428" s="1"/>
  <c r="K432"/>
  <c r="L432" s="1"/>
  <c r="K433"/>
  <c r="L433" s="1"/>
  <c r="K434"/>
  <c r="L434" s="1"/>
  <c r="K438"/>
  <c r="L438" s="1"/>
  <c r="K439"/>
  <c r="L439" s="1"/>
  <c r="K440"/>
  <c r="L440" s="1"/>
  <c r="K444"/>
  <c r="L444" s="1"/>
  <c r="K445"/>
  <c r="L445" s="1"/>
  <c r="K446"/>
  <c r="L446" s="1"/>
  <c r="K450"/>
  <c r="L450" s="1"/>
  <c r="K451"/>
  <c r="L451" s="1"/>
  <c r="K452"/>
  <c r="L452" s="1"/>
  <c r="K456"/>
  <c r="L456" s="1"/>
  <c r="K457"/>
  <c r="L457" s="1"/>
  <c r="K458"/>
  <c r="L458" s="1"/>
  <c r="K462"/>
  <c r="L462" s="1"/>
  <c r="K463"/>
  <c r="L463" s="1"/>
  <c r="K464"/>
  <c r="L464" s="1"/>
  <c r="K467"/>
  <c r="L467" s="1"/>
  <c r="K468"/>
  <c r="L468" s="1"/>
  <c r="K469"/>
  <c r="L469" s="1"/>
  <c r="K472"/>
  <c r="L472" s="1"/>
  <c r="K475"/>
  <c r="L475" s="1"/>
  <c r="K476"/>
  <c r="L476" s="1"/>
  <c r="K477"/>
  <c r="L477" s="1"/>
  <c r="K478"/>
  <c r="L478" s="1"/>
  <c r="K481"/>
  <c r="L481" s="1"/>
  <c r="K484"/>
  <c r="L484" s="1"/>
  <c r="K485"/>
  <c r="L485" s="1"/>
  <c r="K486"/>
  <c r="L486" s="1"/>
  <c r="K487"/>
  <c r="L487" s="1"/>
  <c r="K490"/>
  <c r="L490" s="1"/>
  <c r="K493"/>
  <c r="L493" s="1"/>
  <c r="K494"/>
  <c r="L494" s="1"/>
  <c r="K495"/>
  <c r="L495" s="1"/>
  <c r="K496"/>
  <c r="L496" s="1"/>
  <c r="K500"/>
  <c r="L500" s="1"/>
  <c r="K501"/>
  <c r="L501" s="1"/>
  <c r="K502"/>
  <c r="L502" s="1"/>
  <c r="K503"/>
  <c r="L503" s="1"/>
  <c r="K506"/>
  <c r="L506" s="1"/>
  <c r="K511"/>
  <c r="L511" s="1"/>
  <c r="K516"/>
  <c r="L516" s="1"/>
  <c r="K517"/>
  <c r="L517" s="1"/>
  <c r="K518"/>
  <c r="L518" s="1"/>
  <c r="K519"/>
  <c r="L519" s="1"/>
  <c r="K521"/>
  <c r="L521" s="1"/>
  <c r="K526"/>
  <c r="L526" s="1"/>
  <c r="K527"/>
  <c r="L527" s="1"/>
  <c r="K528"/>
  <c r="L528" s="1"/>
  <c r="K529"/>
  <c r="L529" s="1"/>
  <c r="K530"/>
  <c r="L530" s="1"/>
  <c r="K531"/>
  <c r="L531" s="1"/>
  <c r="K532"/>
  <c r="L532" s="1"/>
  <c r="K533"/>
  <c r="L533" s="1"/>
  <c r="K534"/>
  <c r="L534" s="1"/>
  <c r="K535"/>
  <c r="L535" s="1"/>
  <c r="K539"/>
  <c r="L539" s="1"/>
  <c r="K541"/>
  <c r="L541" s="1"/>
  <c r="K542"/>
  <c r="L542" s="1"/>
  <c r="K556"/>
  <c r="L556" s="1"/>
  <c r="K558"/>
  <c r="L558" s="1"/>
  <c r="K562"/>
  <c r="L562" s="1"/>
  <c r="K564"/>
  <c r="L564" s="1"/>
  <c r="K569"/>
  <c r="L569" s="1"/>
  <c r="K570"/>
  <c r="L570" s="1"/>
  <c r="K571"/>
  <c r="L571" s="1"/>
  <c r="K573"/>
  <c r="L573" s="1"/>
  <c r="K574"/>
  <c r="L574" s="1"/>
  <c r="K575"/>
  <c r="L575" s="1"/>
  <c r="K579"/>
  <c r="L579" s="1"/>
  <c r="K580"/>
  <c r="L580" s="1"/>
  <c r="K581"/>
  <c r="L581" s="1"/>
  <c r="K583"/>
  <c r="L583" s="1"/>
  <c r="K598"/>
  <c r="L598" s="1"/>
  <c r="K613"/>
  <c r="L613" s="1"/>
  <c r="K619"/>
  <c r="L619" s="1"/>
  <c r="K624"/>
  <c r="L624" s="1"/>
  <c r="K629"/>
  <c r="L629" s="1"/>
  <c r="K630"/>
  <c r="L630" s="1"/>
  <c r="K631"/>
  <c r="L631" s="1"/>
  <c r="K632"/>
  <c r="L632" s="1"/>
  <c r="K633"/>
  <c r="L633" s="1"/>
  <c r="K634"/>
  <c r="L634" s="1"/>
  <c r="K635"/>
  <c r="L635" s="1"/>
  <c r="K637"/>
  <c r="L637" s="1"/>
  <c r="K638"/>
  <c r="L638" s="1"/>
  <c r="K639"/>
  <c r="L639" s="1"/>
  <c r="K640"/>
  <c r="L640" s="1"/>
  <c r="K641"/>
  <c r="L641" s="1"/>
  <c r="K645"/>
  <c r="L645" s="1"/>
  <c r="K646"/>
  <c r="L646" s="1"/>
  <c r="K647"/>
  <c r="L647" s="1"/>
  <c r="K648"/>
  <c r="L648" s="1"/>
  <c r="K649"/>
  <c r="L649" s="1"/>
  <c r="K650"/>
  <c r="L650" s="1"/>
  <c r="K652"/>
  <c r="L652" s="1"/>
  <c r="K656"/>
  <c r="L656" s="1"/>
  <c r="K657"/>
  <c r="L657" s="1"/>
  <c r="K658"/>
  <c r="L658" s="1"/>
  <c r="K659"/>
  <c r="L659" s="1"/>
  <c r="K660"/>
  <c r="L660" s="1"/>
  <c r="K661"/>
  <c r="L661" s="1"/>
  <c r="K663"/>
  <c r="L663" s="1"/>
  <c r="K667"/>
  <c r="L667" s="1"/>
  <c r="K668"/>
  <c r="L668" s="1"/>
  <c r="K669"/>
  <c r="L669" s="1"/>
  <c r="K670"/>
  <c r="L670" s="1"/>
  <c r="K671"/>
  <c r="L671" s="1"/>
  <c r="K672"/>
  <c r="L672" s="1"/>
  <c r="K673"/>
  <c r="L673" s="1"/>
  <c r="K675"/>
  <c r="L675" s="1"/>
  <c r="K679"/>
  <c r="L679" s="1"/>
  <c r="K680"/>
  <c r="L680" s="1"/>
  <c r="K681"/>
  <c r="L681" s="1"/>
  <c r="K682"/>
  <c r="L682" s="1"/>
  <c r="K683"/>
  <c r="L683" s="1"/>
  <c r="K684"/>
  <c r="L684" s="1"/>
  <c r="K686"/>
  <c r="L686" s="1"/>
  <c r="K690"/>
  <c r="L690" s="1"/>
  <c r="K691"/>
  <c r="L691" s="1"/>
  <c r="K692"/>
  <c r="L692" s="1"/>
  <c r="K696"/>
  <c r="L696" s="1"/>
  <c r="K697"/>
  <c r="L697" s="1"/>
  <c r="K698"/>
  <c r="L698" s="1"/>
  <c r="K699"/>
  <c r="L699" s="1"/>
  <c r="K700"/>
  <c r="L700" s="1"/>
  <c r="K702"/>
  <c r="L702" s="1"/>
  <c r="K708"/>
  <c r="L708" s="1"/>
  <c r="K710"/>
  <c r="L710" s="1"/>
  <c r="K711"/>
  <c r="L711" s="1"/>
  <c r="K712"/>
  <c r="L712" s="1"/>
  <c r="K713"/>
  <c r="L713" s="1"/>
  <c r="K714"/>
  <c r="L714" s="1"/>
  <c r="K715"/>
  <c r="L715" s="1"/>
  <c r="K725"/>
  <c r="L725" s="1"/>
  <c r="K726"/>
  <c r="L726" s="1"/>
  <c r="K727"/>
  <c r="L727" s="1"/>
  <c r="K732"/>
  <c r="L732" s="1"/>
  <c r="K733"/>
  <c r="L733" s="1"/>
  <c r="K738"/>
  <c r="L738" s="1"/>
  <c r="K739"/>
  <c r="L739" s="1"/>
  <c r="K740"/>
  <c r="L740" s="1"/>
  <c r="K745"/>
  <c r="L745" s="1"/>
  <c r="K746"/>
  <c r="L746" s="1"/>
  <c r="K751"/>
  <c r="L751" s="1"/>
  <c r="K752"/>
  <c r="L752" s="1"/>
  <c r="K756"/>
  <c r="L756" s="1"/>
  <c r="K759"/>
  <c r="L759" s="1"/>
  <c r="K762"/>
  <c r="L762" s="1"/>
  <c r="K765"/>
  <c r="L765" s="1"/>
  <c r="K768"/>
  <c r="L768" s="1"/>
  <c r="K771"/>
  <c r="L771" s="1"/>
  <c r="K789"/>
  <c r="L789" s="1"/>
  <c r="K790"/>
  <c r="L790" s="1"/>
  <c r="K791"/>
  <c r="L791" s="1"/>
  <c r="K792"/>
  <c r="L792" s="1"/>
  <c r="K793"/>
  <c r="L793" s="1"/>
  <c r="K795"/>
  <c r="L795" s="1"/>
  <c r="K797"/>
  <c r="L797" s="1"/>
  <c r="K798"/>
  <c r="L798" s="1"/>
  <c r="K799"/>
  <c r="L799" s="1"/>
  <c r="K804"/>
  <c r="L804" s="1"/>
  <c r="K805"/>
  <c r="L805" s="1"/>
  <c r="K806"/>
  <c r="L806" s="1"/>
  <c r="K808"/>
  <c r="L808" s="1"/>
  <c r="K809"/>
  <c r="L809" s="1"/>
  <c r="K810"/>
  <c r="L810" s="1"/>
  <c r="K811"/>
  <c r="L811" s="1"/>
  <c r="K812"/>
  <c r="L812" s="1"/>
  <c r="K813"/>
  <c r="L813" s="1"/>
  <c r="K814"/>
  <c r="L814" s="1"/>
  <c r="K818"/>
  <c r="L818" s="1"/>
  <c r="K819"/>
  <c r="L819" s="1"/>
  <c r="K820"/>
  <c r="L820" s="1"/>
  <c r="K825"/>
  <c r="L825" s="1"/>
  <c r="K826"/>
  <c r="L826" s="1"/>
  <c r="K827"/>
  <c r="L827" s="1"/>
  <c r="K829"/>
  <c r="L829" s="1"/>
  <c r="K830"/>
  <c r="L830" s="1"/>
  <c r="K835"/>
  <c r="L835" s="1"/>
  <c r="K836"/>
  <c r="L836" s="1"/>
  <c r="K837"/>
  <c r="L837" s="1"/>
  <c r="K838"/>
  <c r="L838" s="1"/>
  <c r="K840"/>
  <c r="L840" s="1"/>
  <c r="K845"/>
  <c r="L845" s="1"/>
  <c r="K846"/>
  <c r="L846" s="1"/>
  <c r="K847"/>
  <c r="L847" s="1"/>
  <c r="K849"/>
  <c r="L849" s="1"/>
  <c r="K854"/>
  <c r="L854" s="1"/>
  <c r="K855"/>
  <c r="L855" s="1"/>
  <c r="K856"/>
  <c r="L856" s="1"/>
  <c r="K858"/>
  <c r="L858" s="1"/>
  <c r="K863"/>
  <c r="L863" s="1"/>
  <c r="K864"/>
  <c r="L864" s="1"/>
  <c r="K865"/>
  <c r="L865" s="1"/>
  <c r="K866"/>
  <c r="L866" s="1"/>
  <c r="K868"/>
  <c r="L868" s="1"/>
  <c r="K872"/>
  <c r="L872" s="1"/>
  <c r="K873"/>
  <c r="L873" s="1"/>
  <c r="K878"/>
  <c r="L878" s="1"/>
  <c r="K879"/>
  <c r="L879" s="1"/>
  <c r="K880"/>
  <c r="L880" s="1"/>
  <c r="K881"/>
  <c r="L881" s="1"/>
  <c r="K882"/>
  <c r="L882" s="1"/>
  <c r="K883"/>
  <c r="L883" s="1"/>
  <c r="K887"/>
  <c r="L887" s="1"/>
  <c r="K891"/>
  <c r="L891" s="1"/>
  <c r="K893"/>
  <c r="L893" s="1"/>
  <c r="K894"/>
  <c r="L894" s="1"/>
  <c r="K895"/>
  <c r="L895" s="1"/>
  <c r="K899"/>
  <c r="L899" s="1"/>
  <c r="K912"/>
  <c r="L912" s="1"/>
  <c r="K922"/>
  <c r="L922" s="1"/>
  <c r="K923"/>
  <c r="L923" s="1"/>
  <c r="K925"/>
  <c r="L925" s="1"/>
  <c r="K926"/>
  <c r="L926" s="1"/>
  <c r="K927"/>
  <c r="L927" s="1"/>
  <c r="K928"/>
  <c r="L928" s="1"/>
  <c r="K930"/>
  <c r="L930" s="1"/>
  <c r="K932"/>
  <c r="L932" s="1"/>
  <c r="K933"/>
  <c r="L933" s="1"/>
  <c r="K936"/>
  <c r="L936" s="1"/>
  <c r="K937"/>
  <c r="L937" s="1"/>
  <c r="K938"/>
  <c r="L938" s="1"/>
  <c r="K939"/>
  <c r="L939" s="1"/>
  <c r="K940"/>
  <c r="K941"/>
  <c r="L941" s="1"/>
  <c r="K942"/>
  <c r="L942" s="1"/>
  <c r="K943"/>
  <c r="L943" s="1"/>
  <c r="K944"/>
  <c r="L944" s="1"/>
  <c r="K945"/>
  <c r="L945" s="1"/>
  <c r="K949"/>
  <c r="L949" s="1"/>
  <c r="K950"/>
  <c r="L950" s="1"/>
  <c r="K951"/>
  <c r="L951" s="1"/>
  <c r="K952"/>
  <c r="L952" s="1"/>
  <c r="K953"/>
  <c r="L953" s="1"/>
  <c r="K954"/>
  <c r="L954" s="1"/>
  <c r="K955"/>
  <c r="L955" s="1"/>
  <c r="K956"/>
  <c r="L956" s="1"/>
  <c r="K957"/>
  <c r="L957" s="1"/>
  <c r="K960"/>
  <c r="L960" s="1"/>
  <c r="K961"/>
  <c r="L961" s="1"/>
  <c r="K962"/>
  <c r="L962" s="1"/>
  <c r="K965"/>
  <c r="L965" s="1"/>
  <c r="K966"/>
  <c r="L966" s="1"/>
  <c r="K967"/>
  <c r="L967" s="1"/>
  <c r="K970"/>
  <c r="L970" s="1"/>
  <c r="K971"/>
  <c r="L971" s="1"/>
  <c r="K972"/>
  <c r="L972" s="1"/>
  <c r="K975"/>
  <c r="L975" s="1"/>
  <c r="K976"/>
  <c r="L976" s="1"/>
  <c r="K977"/>
  <c r="L977" s="1"/>
  <c r="K981"/>
  <c r="L981" s="1"/>
  <c r="K982"/>
  <c r="L982" s="1"/>
  <c r="K983"/>
  <c r="L983" s="1"/>
  <c r="K987"/>
  <c r="L987" s="1"/>
  <c r="K988"/>
  <c r="L988" s="1"/>
  <c r="K989"/>
  <c r="L989" s="1"/>
  <c r="K993"/>
  <c r="L993" s="1"/>
  <c r="K994"/>
  <c r="L994" s="1"/>
  <c r="K995"/>
  <c r="L995" s="1"/>
  <c r="K999"/>
  <c r="L999" s="1"/>
  <c r="K1000"/>
  <c r="L1000" s="1"/>
  <c r="K1001"/>
  <c r="L1001" s="1"/>
  <c r="K1017"/>
  <c r="L1017" s="1"/>
  <c r="K1018"/>
  <c r="L1018" s="1"/>
  <c r="K1019"/>
  <c r="L1019" s="1"/>
  <c r="K1021"/>
  <c r="L1021" s="1"/>
  <c r="K1025"/>
  <c r="L1025" s="1"/>
  <c r="K1026"/>
  <c r="L1026" s="1"/>
  <c r="K1027"/>
  <c r="L1027" s="1"/>
  <c r="K1029"/>
  <c r="L1029" s="1"/>
  <c r="K1033"/>
  <c r="L1033" s="1"/>
  <c r="K1034"/>
  <c r="L1034" s="1"/>
  <c r="K1035"/>
  <c r="L1035" s="1"/>
  <c r="K1037"/>
  <c r="L1037" s="1"/>
  <c r="K1041"/>
  <c r="L1041" s="1"/>
  <c r="K1042"/>
  <c r="L1042" s="1"/>
  <c r="K1043"/>
  <c r="L1043" s="1"/>
  <c r="K1045"/>
  <c r="L1045" s="1"/>
  <c r="K1049"/>
  <c r="L1049" s="1"/>
  <c r="K1050"/>
  <c r="L1050" s="1"/>
  <c r="K1051"/>
  <c r="L1051" s="1"/>
  <c r="K1053"/>
  <c r="L1053" s="1"/>
  <c r="K1057"/>
  <c r="L1057" s="1"/>
  <c r="K1058"/>
  <c r="L1058" s="1"/>
  <c r="K1059"/>
  <c r="L1059" s="1"/>
  <c r="K1061"/>
  <c r="L1061" s="1"/>
  <c r="K1065"/>
  <c r="L1065" s="1"/>
  <c r="K1066"/>
  <c r="L1066" s="1"/>
  <c r="K1067"/>
  <c r="L1067" s="1"/>
  <c r="K1069"/>
  <c r="L1069" s="1"/>
  <c r="K1073"/>
  <c r="L1073" s="1"/>
  <c r="K1074"/>
  <c r="L1074" s="1"/>
  <c r="K1075"/>
  <c r="L1075" s="1"/>
  <c r="K1077"/>
  <c r="L1077" s="1"/>
  <c r="K1081"/>
  <c r="L1081" s="1"/>
  <c r="K1082"/>
  <c r="L1082" s="1"/>
  <c r="K1083"/>
  <c r="L1083" s="1"/>
  <c r="K1085"/>
  <c r="L1085" s="1"/>
  <c r="K1089"/>
  <c r="L1089" s="1"/>
  <c r="K1090"/>
  <c r="L1090" s="1"/>
  <c r="K1091"/>
  <c r="L1091" s="1"/>
  <c r="K1094"/>
  <c r="L1094" s="1"/>
  <c r="K1095"/>
  <c r="L1095" s="1"/>
  <c r="K1096"/>
  <c r="L1096" s="1"/>
  <c r="K1098"/>
  <c r="L1098" s="1"/>
  <c r="K1099"/>
  <c r="L1099" s="1"/>
  <c r="K1100"/>
  <c r="L1100" s="1"/>
  <c r="K1101"/>
  <c r="L1101" s="1"/>
  <c r="K1105"/>
  <c r="L1105" s="1"/>
  <c r="K1106"/>
  <c r="L1106" s="1"/>
  <c r="K1107"/>
  <c r="L1107" s="1"/>
  <c r="K1109"/>
  <c r="L1109" s="1"/>
  <c r="K1113"/>
  <c r="L1113" s="1"/>
  <c r="K1114"/>
  <c r="L1114" s="1"/>
  <c r="K1115"/>
  <c r="L1115" s="1"/>
  <c r="K1117"/>
  <c r="L1117" s="1"/>
  <c r="K1129"/>
  <c r="L1129" s="1"/>
  <c r="K1130"/>
  <c r="L1130" s="1"/>
  <c r="K1131"/>
  <c r="L1131" s="1"/>
  <c r="K1133"/>
  <c r="L1133" s="1"/>
  <c r="K1138"/>
  <c r="L1138" s="1"/>
  <c r="K1139"/>
  <c r="L1139" s="1"/>
  <c r="K1140"/>
  <c r="L1140" s="1"/>
  <c r="K1142"/>
  <c r="L1142" s="1"/>
  <c r="K1147"/>
  <c r="L1147" s="1"/>
  <c r="K1148"/>
  <c r="L1148" s="1"/>
  <c r="K1149"/>
  <c r="L1149" s="1"/>
  <c r="K1150"/>
  <c r="L1150" s="1"/>
  <c r="K1152"/>
  <c r="L1152" s="1"/>
  <c r="K1157"/>
  <c r="L1157" s="1"/>
  <c r="K1158"/>
  <c r="L1158" s="1"/>
  <c r="K1159"/>
  <c r="L1159" s="1"/>
  <c r="K1161"/>
  <c r="L1161" s="1"/>
  <c r="K1166"/>
  <c r="L1166" s="1"/>
  <c r="K1167"/>
  <c r="L1167" s="1"/>
  <c r="K1168"/>
  <c r="L1168" s="1"/>
  <c r="K1169"/>
  <c r="L1169" s="1"/>
  <c r="K1173"/>
  <c r="L1173" s="1"/>
  <c r="K1174"/>
  <c r="L1174" s="1"/>
  <c r="K1175"/>
  <c r="L1175" s="1"/>
  <c r="K1176"/>
  <c r="L1176" s="1"/>
  <c r="K1177"/>
  <c r="L1177" s="1"/>
  <c r="K1178"/>
  <c r="L1178" s="1"/>
  <c r="K1186"/>
  <c r="L1186" s="1"/>
  <c r="K1188"/>
  <c r="L1188" s="1"/>
  <c r="K1198"/>
  <c r="L1198" s="1"/>
  <c r="K1199"/>
  <c r="L1199" s="1"/>
  <c r="K1206"/>
  <c r="L1206" s="1"/>
  <c r="K1207"/>
  <c r="L1207" s="1"/>
  <c r="K1208"/>
  <c r="L1208" s="1"/>
  <c r="K1210"/>
  <c r="L1210" s="1"/>
  <c r="K1213"/>
  <c r="L1213" s="1"/>
  <c r="K1214"/>
  <c r="L1214" s="1"/>
  <c r="K1215"/>
  <c r="L1215" s="1"/>
  <c r="K1216"/>
  <c r="L1216" s="1"/>
  <c r="K1217"/>
  <c r="L1217" s="1"/>
  <c r="K1218"/>
  <c r="L1218" s="1"/>
  <c r="K1219"/>
  <c r="L1219" s="1"/>
  <c r="K1223"/>
  <c r="L1223" s="1"/>
  <c r="K1224"/>
  <c r="L1224" s="1"/>
  <c r="K1225"/>
  <c r="L1225" s="1"/>
  <c r="K1226"/>
  <c r="L1226" s="1"/>
  <c r="K1227"/>
  <c r="L1227" s="1"/>
  <c r="K1228"/>
  <c r="L1228" s="1"/>
  <c r="K1229"/>
  <c r="L1229" s="1"/>
  <c r="K1231"/>
  <c r="L1231" s="1"/>
  <c r="K1232"/>
  <c r="L1232" s="1"/>
  <c r="K1233"/>
  <c r="L1233" s="1"/>
  <c r="K1234"/>
  <c r="L1234" s="1"/>
  <c r="K1239"/>
  <c r="L1239" s="1"/>
  <c r="K1240"/>
  <c r="L1240" s="1"/>
  <c r="K1241"/>
  <c r="L1241" s="1"/>
  <c r="K1242"/>
  <c r="L1242" s="1"/>
  <c r="K1243"/>
  <c r="L1243" s="1"/>
  <c r="K1244"/>
  <c r="L1244" s="1"/>
  <c r="K1245"/>
  <c r="L1245" s="1"/>
  <c r="K1246"/>
  <c r="L1246" s="1"/>
  <c r="K1247"/>
  <c r="L1247" s="1"/>
  <c r="K1248"/>
  <c r="L1248" s="1"/>
  <c r="K1249"/>
  <c r="L1249" s="1"/>
  <c r="K1250"/>
  <c r="L1250" s="1"/>
  <c r="K1254"/>
  <c r="L1254" s="1"/>
  <c r="K1258"/>
  <c r="L1258" s="1"/>
  <c r="K1260"/>
  <c r="L1260" s="1"/>
  <c r="K1261"/>
  <c r="L1261" s="1"/>
  <c r="K1262"/>
  <c r="L1262" s="1"/>
  <c r="K1265"/>
  <c r="L1265" s="1"/>
  <c r="K1274"/>
  <c r="L1274" s="1"/>
  <c r="K1279"/>
  <c r="L1279" s="1"/>
  <c r="K1283"/>
  <c r="L1283" s="1"/>
  <c r="K1284"/>
  <c r="L1284" s="1"/>
  <c r="K1285"/>
  <c r="L1285" s="1"/>
  <c r="K1286"/>
  <c r="L1286" s="1"/>
  <c r="K1287"/>
  <c r="L1287" s="1"/>
  <c r="K1288"/>
  <c r="L1288" s="1"/>
  <c r="K1289"/>
  <c r="L1289" s="1"/>
  <c r="K1290"/>
  <c r="L1290" s="1"/>
  <c r="K1291"/>
  <c r="L1291" s="1"/>
  <c r="K1292"/>
  <c r="L1292" s="1"/>
  <c r="K1293"/>
  <c r="L1293" s="1"/>
  <c r="K1294"/>
  <c r="L1294" s="1"/>
  <c r="K1295"/>
  <c r="L1295" s="1"/>
  <c r="K1296"/>
  <c r="L1296" s="1"/>
  <c r="K1297"/>
  <c r="L1297" s="1"/>
  <c r="K1298"/>
  <c r="L1298" s="1"/>
  <c r="K1299"/>
  <c r="L1299" s="1"/>
  <c r="K1300"/>
  <c r="L1300" s="1"/>
  <c r="K1304"/>
  <c r="L1304" s="1"/>
  <c r="K1315"/>
  <c r="L1315" s="1"/>
  <c r="K1316"/>
  <c r="K1317"/>
  <c r="L1317" s="1"/>
  <c r="K1318"/>
  <c r="L1318" s="1"/>
  <c r="K1319"/>
  <c r="L1319" s="1"/>
  <c r="K1324"/>
  <c r="L1324" s="1"/>
  <c r="K1325"/>
  <c r="K1327"/>
  <c r="L1327" s="1"/>
  <c r="K1328"/>
  <c r="L1328" s="1"/>
  <c r="K1329"/>
  <c r="K1331"/>
  <c r="L1331" s="1"/>
  <c r="K1332"/>
  <c r="L1332" s="1"/>
  <c r="K1333"/>
  <c r="L1333" s="1"/>
  <c r="K1334"/>
  <c r="L1334" s="1"/>
  <c r="K1338"/>
  <c r="L1338" s="1"/>
  <c r="K1339"/>
  <c r="K1343"/>
  <c r="L1343" s="1"/>
  <c r="K1344"/>
  <c r="L1344" s="1"/>
  <c r="K1345"/>
  <c r="L1345" s="1"/>
  <c r="K1349"/>
  <c r="L1349" s="1"/>
  <c r="K1350"/>
  <c r="L1350" s="1"/>
  <c r="K1351"/>
  <c r="L1351" s="1"/>
  <c r="K1352"/>
  <c r="L1352" s="1"/>
  <c r="K1356"/>
  <c r="L1356" s="1"/>
  <c r="K1357"/>
  <c r="L1357" s="1"/>
  <c r="K1358"/>
  <c r="L1358" s="1"/>
  <c r="K1362"/>
  <c r="K1363"/>
  <c r="L1363" s="1"/>
  <c r="K1364"/>
  <c r="L1364" s="1"/>
  <c r="K1368"/>
  <c r="K1369"/>
  <c r="L1369" s="1"/>
  <c r="K1370"/>
  <c r="L1370" s="1"/>
  <c r="K1371"/>
  <c r="L1371" s="1"/>
  <c r="K1372"/>
  <c r="L1372" s="1"/>
  <c r="K1376"/>
  <c r="L1376" s="1"/>
  <c r="K1377"/>
  <c r="L1377" s="1"/>
  <c r="J1375"/>
  <c r="J1374" s="1"/>
  <c r="J1373" s="1"/>
  <c r="J1367"/>
  <c r="J1361"/>
  <c r="J1360" s="1"/>
  <c r="J1359" s="1"/>
  <c r="J1355"/>
  <c r="J1354" s="1"/>
  <c r="J1353" s="1"/>
  <c r="J1348"/>
  <c r="J1347" s="1"/>
  <c r="J1346" s="1"/>
  <c r="J1342"/>
  <c r="J1337"/>
  <c r="J1336" s="1"/>
  <c r="J1335" s="1"/>
  <c r="J1326"/>
  <c r="J1323"/>
  <c r="J1314"/>
  <c r="J1303" s="1"/>
  <c r="J1311"/>
  <c r="J1269" s="1"/>
  <c r="J1306"/>
  <c r="J1305"/>
  <c r="J1282"/>
  <c r="J1281" s="1"/>
  <c r="J1278"/>
  <c r="J1275" s="1"/>
  <c r="J1276"/>
  <c r="J1264" s="1"/>
  <c r="J302" s="1"/>
  <c r="J1273"/>
  <c r="J1253"/>
  <c r="J1252" s="1"/>
  <c r="J1238"/>
  <c r="J1230"/>
  <c r="J1222"/>
  <c r="J1220" s="1"/>
  <c r="J1212"/>
  <c r="J1211" s="1"/>
  <c r="J1209"/>
  <c r="J1205"/>
  <c r="J1193" s="1"/>
  <c r="J1202"/>
  <c r="J1190" s="1"/>
  <c r="J1201"/>
  <c r="J1189" s="1"/>
  <c r="J1200"/>
  <c r="J1187" s="1"/>
  <c r="J1196"/>
  <c r="J1195"/>
  <c r="J1194"/>
  <c r="J1182" s="1"/>
  <c r="J1184"/>
  <c r="J1172"/>
  <c r="J1171" s="1"/>
  <c r="J1170" s="1"/>
  <c r="J1165"/>
  <c r="J1164" s="1"/>
  <c r="J1163" s="1"/>
  <c r="J1162" s="1"/>
  <c r="J1160"/>
  <c r="J1124" s="1"/>
  <c r="J911" s="1"/>
  <c r="J1156"/>
  <c r="J1155" s="1"/>
  <c r="J1154" s="1"/>
  <c r="J1151"/>
  <c r="J1146"/>
  <c r="J1141"/>
  <c r="J1137"/>
  <c r="J1136" s="1"/>
  <c r="J1132"/>
  <c r="J1128"/>
  <c r="J1127" s="1"/>
  <c r="J1126" s="1"/>
  <c r="J1122"/>
  <c r="J1116"/>
  <c r="J1112"/>
  <c r="J1111" s="1"/>
  <c r="J1108"/>
  <c r="J1104"/>
  <c r="J1103" s="1"/>
  <c r="J1097"/>
  <c r="J1093"/>
  <c r="J1088"/>
  <c r="J1087" s="1"/>
  <c r="J1084"/>
  <c r="J1080"/>
  <c r="J1079" s="1"/>
  <c r="J1076"/>
  <c r="J1072"/>
  <c r="J1071" s="1"/>
  <c r="J1068"/>
  <c r="J1064"/>
  <c r="J1063" s="1"/>
  <c r="J1060"/>
  <c r="J1056"/>
  <c r="J1055" s="1"/>
  <c r="J1052"/>
  <c r="J1048"/>
  <c r="J1047" s="1"/>
  <c r="J1044"/>
  <c r="J1040"/>
  <c r="J1039" s="1"/>
  <c r="J1036"/>
  <c r="J1032"/>
  <c r="J1031" s="1"/>
  <c r="J1028"/>
  <c r="J1024"/>
  <c r="J1020"/>
  <c r="J1016"/>
  <c r="J1015" s="1"/>
  <c r="J1013"/>
  <c r="J918" s="1"/>
  <c r="J1012"/>
  <c r="J917" s="1"/>
  <c r="J1011"/>
  <c r="J916" s="1"/>
  <c r="J1010"/>
  <c r="J915" s="1"/>
  <c r="J1007"/>
  <c r="J909" s="1"/>
  <c r="J1006"/>
  <c r="J904" s="1"/>
  <c r="J1005"/>
  <c r="J903" s="1"/>
  <c r="J998"/>
  <c r="J997" s="1"/>
  <c r="J996" s="1"/>
  <c r="J992"/>
  <c r="J991" s="1"/>
  <c r="J986"/>
  <c r="J984" s="1"/>
  <c r="J980"/>
  <c r="J979" s="1"/>
  <c r="J978" s="1"/>
  <c r="J974"/>
  <c r="J973" s="1"/>
  <c r="J969"/>
  <c r="J968" s="1"/>
  <c r="J964"/>
  <c r="J963" s="1"/>
  <c r="J959"/>
  <c r="J958" s="1"/>
  <c r="J948"/>
  <c r="J947" s="1"/>
  <c r="J946" s="1"/>
  <c r="J931"/>
  <c r="J929" s="1"/>
  <c r="J89" s="1"/>
  <c r="J212" s="1"/>
  <c r="J924"/>
  <c r="J908"/>
  <c r="J906"/>
  <c r="J590" s="1"/>
  <c r="J898"/>
  <c r="J897"/>
  <c r="J896" s="1"/>
  <c r="J892"/>
  <c r="J889" s="1"/>
  <c r="J888" s="1"/>
  <c r="J886"/>
  <c r="J885" s="1"/>
  <c r="J884" s="1"/>
  <c r="J877"/>
  <c r="J876" s="1"/>
  <c r="J875" s="1"/>
  <c r="J874" s="1"/>
  <c r="J871"/>
  <c r="J870" s="1"/>
  <c r="J869" s="1"/>
  <c r="J867"/>
  <c r="J862"/>
  <c r="J861" s="1"/>
  <c r="J860" s="1"/>
  <c r="J857"/>
  <c r="J853"/>
  <c r="J852" s="1"/>
  <c r="J851" s="1"/>
  <c r="J848"/>
  <c r="J844"/>
  <c r="J843" s="1"/>
  <c r="J842" s="1"/>
  <c r="J839"/>
  <c r="J834"/>
  <c r="J833" s="1"/>
  <c r="J832" s="1"/>
  <c r="J824"/>
  <c r="J823" s="1"/>
  <c r="J822" s="1"/>
  <c r="J821" s="1"/>
  <c r="J817"/>
  <c r="J816" s="1"/>
  <c r="J815" s="1"/>
  <c r="J807"/>
  <c r="J803"/>
  <c r="J802" s="1"/>
  <c r="J801" s="1"/>
  <c r="J796"/>
  <c r="J784" s="1"/>
  <c r="J788"/>
  <c r="J785"/>
  <c r="J782"/>
  <c r="J781"/>
  <c r="J779"/>
  <c r="J776"/>
  <c r="J775"/>
  <c r="J770"/>
  <c r="J769" s="1"/>
  <c r="J767"/>
  <c r="J766" s="1"/>
  <c r="J764"/>
  <c r="J763" s="1"/>
  <c r="J761"/>
  <c r="J760" s="1"/>
  <c r="J758"/>
  <c r="J757" s="1"/>
  <c r="J755"/>
  <c r="J754" s="1"/>
  <c r="J750"/>
  <c r="J749" s="1"/>
  <c r="J748" s="1"/>
  <c r="J747" s="1"/>
  <c r="J744"/>
  <c r="J743" s="1"/>
  <c r="J742" s="1"/>
  <c r="J741" s="1"/>
  <c r="J737"/>
  <c r="J736" s="1"/>
  <c r="J735" s="1"/>
  <c r="J734" s="1"/>
  <c r="J731"/>
  <c r="J730" s="1"/>
  <c r="J729" s="1"/>
  <c r="J728" s="1"/>
  <c r="J724"/>
  <c r="J720"/>
  <c r="J709"/>
  <c r="J707"/>
  <c r="J706" s="1"/>
  <c r="J705" s="1"/>
  <c r="J701"/>
  <c r="J695"/>
  <c r="J694" s="1"/>
  <c r="J689"/>
  <c r="J688" s="1"/>
  <c r="J687" s="1"/>
  <c r="J22" s="1"/>
  <c r="J685"/>
  <c r="J678"/>
  <c r="J677" s="1"/>
  <c r="J674"/>
  <c r="J666"/>
  <c r="J665" s="1"/>
  <c r="J662"/>
  <c r="J655"/>
  <c r="J654" s="1"/>
  <c r="J651"/>
  <c r="J644"/>
  <c r="J643" s="1"/>
  <c r="J636"/>
  <c r="J628"/>
  <c r="J627" s="1"/>
  <c r="J625"/>
  <c r="J614" s="1"/>
  <c r="J622"/>
  <c r="J610" s="1"/>
  <c r="J621"/>
  <c r="J609" s="1"/>
  <c r="J620"/>
  <c r="J607" s="1"/>
  <c r="J618"/>
  <c r="J606" s="1"/>
  <c r="J611"/>
  <c r="J608"/>
  <c r="J596"/>
  <c r="J300" s="1"/>
  <c r="J595"/>
  <c r="J299" s="1"/>
  <c r="J582"/>
  <c r="J578"/>
  <c r="J577" s="1"/>
  <c r="J572"/>
  <c r="J568"/>
  <c r="J567" s="1"/>
  <c r="J563"/>
  <c r="J561"/>
  <c r="J557"/>
  <c r="J555"/>
  <c r="J551"/>
  <c r="J549"/>
  <c r="J548"/>
  <c r="J547"/>
  <c r="J546"/>
  <c r="J540"/>
  <c r="J538" s="1"/>
  <c r="J525"/>
  <c r="J524" s="1"/>
  <c r="J520"/>
  <c r="J515"/>
  <c r="J514" s="1"/>
  <c r="J513" s="1"/>
  <c r="J510"/>
  <c r="J509" s="1"/>
  <c r="J508" s="1"/>
  <c r="J505"/>
  <c r="J504" s="1"/>
  <c r="J499"/>
  <c r="J498" s="1"/>
  <c r="J497" s="1"/>
  <c r="J492"/>
  <c r="J491" s="1"/>
  <c r="J489"/>
  <c r="J483"/>
  <c r="J482" s="1"/>
  <c r="J480"/>
  <c r="J474"/>
  <c r="J473"/>
  <c r="J471"/>
  <c r="J466"/>
  <c r="J461"/>
  <c r="J460" s="1"/>
  <c r="J459" s="1"/>
  <c r="J455"/>
  <c r="J454" s="1"/>
  <c r="J453" s="1"/>
  <c r="J449"/>
  <c r="J448" s="1"/>
  <c r="J447" s="1"/>
  <c r="J443"/>
  <c r="J442" s="1"/>
  <c r="J441" s="1"/>
  <c r="J437"/>
  <c r="J436" s="1"/>
  <c r="J435" s="1"/>
  <c r="J431"/>
  <c r="J430" s="1"/>
  <c r="J429" s="1"/>
  <c r="J407"/>
  <c r="J406" s="1"/>
  <c r="J405" s="1"/>
  <c r="J401"/>
  <c r="J400" s="1"/>
  <c r="J399" s="1"/>
  <c r="J395"/>
  <c r="J389"/>
  <c r="J388" s="1"/>
  <c r="J387" s="1"/>
  <c r="J383"/>
  <c r="J382" s="1"/>
  <c r="J381" s="1"/>
  <c r="J377"/>
  <c r="J348" s="1"/>
  <c r="J325" s="1"/>
  <c r="J372"/>
  <c r="J369"/>
  <c r="J366"/>
  <c r="J363"/>
  <c r="J362"/>
  <c r="J361"/>
  <c r="J357"/>
  <c r="J356"/>
  <c r="J137" s="1"/>
  <c r="J274" s="1"/>
  <c r="J273" s="1"/>
  <c r="J355"/>
  <c r="J353"/>
  <c r="J352"/>
  <c r="J133" s="1"/>
  <c r="J132" s="1"/>
  <c r="J351"/>
  <c r="J338"/>
  <c r="J336" s="1"/>
  <c r="J331"/>
  <c r="J323"/>
  <c r="J322"/>
  <c r="J320"/>
  <c r="J318"/>
  <c r="J317"/>
  <c r="J316"/>
  <c r="J314"/>
  <c r="J290" s="1"/>
  <c r="J313"/>
  <c r="J288" s="1"/>
  <c r="J311"/>
  <c r="J289"/>
  <c r="J278"/>
  <c r="J264"/>
  <c r="J263"/>
  <c r="J254"/>
  <c r="J252"/>
  <c r="J251"/>
  <c r="J250"/>
  <c r="J239"/>
  <c r="J238"/>
  <c r="J235"/>
  <c r="J232"/>
  <c r="J219"/>
  <c r="J214"/>
  <c r="J205"/>
  <c r="J204"/>
  <c r="J201"/>
  <c r="J224" s="1"/>
  <c r="J223" s="1"/>
  <c r="J200"/>
  <c r="J198"/>
  <c r="J196" s="1"/>
  <c r="J195"/>
  <c r="J194" s="1"/>
  <c r="J193"/>
  <c r="J191"/>
  <c r="J190"/>
  <c r="J189"/>
  <c r="J187"/>
  <c r="J186" s="1"/>
  <c r="J184"/>
  <c r="J183"/>
  <c r="J181"/>
  <c r="J179"/>
  <c r="J178"/>
  <c r="J177"/>
  <c r="J174"/>
  <c r="J173"/>
  <c r="J171"/>
  <c r="J169"/>
  <c r="J164"/>
  <c r="J163"/>
  <c r="J162"/>
  <c r="J161"/>
  <c r="J157"/>
  <c r="J156"/>
  <c r="J142"/>
  <c r="J140" s="1"/>
  <c r="J277" s="1"/>
  <c r="J129"/>
  <c r="J265"/>
  <c r="J122"/>
  <c r="J261" s="1"/>
  <c r="J121"/>
  <c r="J120"/>
  <c r="J259" s="1"/>
  <c r="J118"/>
  <c r="J257" s="1"/>
  <c r="J116"/>
  <c r="J255" s="1"/>
  <c r="J110"/>
  <c r="J249" s="1"/>
  <c r="J105"/>
  <c r="J244" s="1"/>
  <c r="J103"/>
  <c r="J220" s="1"/>
  <c r="J101"/>
  <c r="J241" s="1"/>
  <c r="J82"/>
  <c r="J81"/>
  <c r="J231" s="1"/>
  <c r="J74"/>
  <c r="J71"/>
  <c r="J203" s="1"/>
  <c r="J69"/>
  <c r="K69" s="1"/>
  <c r="J66"/>
  <c r="J62"/>
  <c r="J60"/>
  <c r="J53"/>
  <c r="J51"/>
  <c r="J47"/>
  <c r="J44" s="1"/>
  <c r="J180" s="1"/>
  <c r="J40"/>
  <c r="J31"/>
  <c r="J168" s="1"/>
  <c r="J12"/>
  <c r="J10"/>
  <c r="J154" s="1"/>
  <c r="J153" s="1"/>
  <c r="I1375"/>
  <c r="I1374" s="1"/>
  <c r="I1373" s="1"/>
  <c r="I1367"/>
  <c r="I1366" s="1"/>
  <c r="I1365" s="1"/>
  <c r="I1361"/>
  <c r="I1355"/>
  <c r="I1354" s="1"/>
  <c r="I1353" s="1"/>
  <c r="I1348"/>
  <c r="I1347" s="1"/>
  <c r="I1346" s="1"/>
  <c r="I1342"/>
  <c r="I1337"/>
  <c r="I1336" s="1"/>
  <c r="I1326"/>
  <c r="I1323"/>
  <c r="I1314"/>
  <c r="I1303" s="1"/>
  <c r="I1311"/>
  <c r="I1306"/>
  <c r="I1305"/>
  <c r="I1282"/>
  <c r="I1281" s="1"/>
  <c r="I1278"/>
  <c r="I1275" s="1"/>
  <c r="I1276"/>
  <c r="I1264" s="1"/>
  <c r="I302" s="1"/>
  <c r="I1273"/>
  <c r="I1269"/>
  <c r="I1253"/>
  <c r="I1252" s="1"/>
  <c r="I1238"/>
  <c r="I1230"/>
  <c r="I1222"/>
  <c r="I1220" s="1"/>
  <c r="I1212"/>
  <c r="I1211" s="1"/>
  <c r="I1209"/>
  <c r="I1205"/>
  <c r="I1204" s="1"/>
  <c r="I1202"/>
  <c r="I1201"/>
  <c r="I1189" s="1"/>
  <c r="I1200"/>
  <c r="I1187" s="1"/>
  <c r="I1196"/>
  <c r="I1195"/>
  <c r="I1194"/>
  <c r="I1182" s="1"/>
  <c r="I1190"/>
  <c r="I1184"/>
  <c r="I1172"/>
  <c r="I1171" s="1"/>
  <c r="I1170" s="1"/>
  <c r="I1165"/>
  <c r="I1164" s="1"/>
  <c r="I1163" s="1"/>
  <c r="I1162" s="1"/>
  <c r="I1160"/>
  <c r="I1124" s="1"/>
  <c r="I911" s="1"/>
  <c r="I1156"/>
  <c r="I1155" s="1"/>
  <c r="I1154" s="1"/>
  <c r="I1151"/>
  <c r="I1146"/>
  <c r="I1145" s="1"/>
  <c r="I1144" s="1"/>
  <c r="I1141"/>
  <c r="I1137"/>
  <c r="I1136" s="1"/>
  <c r="I1135" s="1"/>
  <c r="I1132"/>
  <c r="I1128"/>
  <c r="I1122"/>
  <c r="I1116"/>
  <c r="I1112"/>
  <c r="I1111" s="1"/>
  <c r="I1108"/>
  <c r="I1104"/>
  <c r="I1103" s="1"/>
  <c r="I1097"/>
  <c r="I1093"/>
  <c r="I1088"/>
  <c r="I1087" s="1"/>
  <c r="I1084"/>
  <c r="I1080"/>
  <c r="I1079" s="1"/>
  <c r="I1076"/>
  <c r="I1072"/>
  <c r="I1071" s="1"/>
  <c r="I1068"/>
  <c r="I1064"/>
  <c r="I1063" s="1"/>
  <c r="I1060"/>
  <c r="I1056"/>
  <c r="I1055" s="1"/>
  <c r="I1052"/>
  <c r="I1048"/>
  <c r="I1047" s="1"/>
  <c r="I1044"/>
  <c r="I1040"/>
  <c r="I1039" s="1"/>
  <c r="I1036"/>
  <c r="I1032"/>
  <c r="I1031" s="1"/>
  <c r="I1028"/>
  <c r="I1024"/>
  <c r="I1020"/>
  <c r="I1016"/>
  <c r="I1015" s="1"/>
  <c r="I1013"/>
  <c r="I918" s="1"/>
  <c r="I1012"/>
  <c r="I917" s="1"/>
  <c r="I1011"/>
  <c r="I916" s="1"/>
  <c r="I1010"/>
  <c r="I915" s="1"/>
  <c r="I1007"/>
  <c r="I1006"/>
  <c r="I904" s="1"/>
  <c r="I1005"/>
  <c r="I903" s="1"/>
  <c r="I998"/>
  <c r="I997" s="1"/>
  <c r="I996" s="1"/>
  <c r="I992"/>
  <c r="I991" s="1"/>
  <c r="I986"/>
  <c r="I984" s="1"/>
  <c r="I980"/>
  <c r="I979" s="1"/>
  <c r="I978" s="1"/>
  <c r="I974"/>
  <c r="I973" s="1"/>
  <c r="I969"/>
  <c r="I968" s="1"/>
  <c r="I964"/>
  <c r="I963" s="1"/>
  <c r="I959"/>
  <c r="I958" s="1"/>
  <c r="I948"/>
  <c r="I947" s="1"/>
  <c r="I946" s="1"/>
  <c r="I931"/>
  <c r="I924"/>
  <c r="I921" s="1"/>
  <c r="I908"/>
  <c r="I906"/>
  <c r="I590" s="1"/>
  <c r="I898"/>
  <c r="I897"/>
  <c r="I896" s="1"/>
  <c r="I892"/>
  <c r="I889" s="1"/>
  <c r="I888" s="1"/>
  <c r="I886"/>
  <c r="I885" s="1"/>
  <c r="I884" s="1"/>
  <c r="I877"/>
  <c r="I876" s="1"/>
  <c r="I875" s="1"/>
  <c r="I874" s="1"/>
  <c r="I871"/>
  <c r="I870" s="1"/>
  <c r="I869" s="1"/>
  <c r="I867"/>
  <c r="I862"/>
  <c r="I861" s="1"/>
  <c r="I860" s="1"/>
  <c r="I857"/>
  <c r="I853"/>
  <c r="I852" s="1"/>
  <c r="I851" s="1"/>
  <c r="I848"/>
  <c r="I844"/>
  <c r="I843" s="1"/>
  <c r="I842" s="1"/>
  <c r="I839"/>
  <c r="I834"/>
  <c r="I833" s="1"/>
  <c r="I832" s="1"/>
  <c r="I828"/>
  <c r="I824"/>
  <c r="I823" s="1"/>
  <c r="I822" s="1"/>
  <c r="I817"/>
  <c r="I816" s="1"/>
  <c r="I815" s="1"/>
  <c r="I807"/>
  <c r="I803"/>
  <c r="I796"/>
  <c r="I784" s="1"/>
  <c r="I788"/>
  <c r="I785"/>
  <c r="I782"/>
  <c r="I781"/>
  <c r="I779"/>
  <c r="I776"/>
  <c r="I775"/>
  <c r="I770"/>
  <c r="I769" s="1"/>
  <c r="I767"/>
  <c r="I766" s="1"/>
  <c r="I764"/>
  <c r="I763" s="1"/>
  <c r="I761"/>
  <c r="I760" s="1"/>
  <c r="I758"/>
  <c r="I757" s="1"/>
  <c r="I755"/>
  <c r="I754" s="1"/>
  <c r="I750"/>
  <c r="I749" s="1"/>
  <c r="I748" s="1"/>
  <c r="I747" s="1"/>
  <c r="I744"/>
  <c r="I743" s="1"/>
  <c r="I742" s="1"/>
  <c r="I741" s="1"/>
  <c r="I737"/>
  <c r="I736" s="1"/>
  <c r="I735" s="1"/>
  <c r="I734" s="1"/>
  <c r="I731"/>
  <c r="I730" s="1"/>
  <c r="I729" s="1"/>
  <c r="I728" s="1"/>
  <c r="I724"/>
  <c r="I720"/>
  <c r="I709"/>
  <c r="I707"/>
  <c r="I706" s="1"/>
  <c r="I705" s="1"/>
  <c r="I701"/>
  <c r="I695"/>
  <c r="I694" s="1"/>
  <c r="I689"/>
  <c r="I688" s="1"/>
  <c r="I687" s="1"/>
  <c r="I22" s="1"/>
  <c r="I685"/>
  <c r="I678"/>
  <c r="I677" s="1"/>
  <c r="I674"/>
  <c r="I666"/>
  <c r="I665" s="1"/>
  <c r="I662"/>
  <c r="I655"/>
  <c r="I654" s="1"/>
  <c r="I651"/>
  <c r="I644"/>
  <c r="I643" s="1"/>
  <c r="I636"/>
  <c r="I628"/>
  <c r="I627" s="1"/>
  <c r="I625"/>
  <c r="I614" s="1"/>
  <c r="I622"/>
  <c r="I610" s="1"/>
  <c r="I621"/>
  <c r="I28" s="1"/>
  <c r="I620"/>
  <c r="I607" s="1"/>
  <c r="I618"/>
  <c r="I606" s="1"/>
  <c r="I611"/>
  <c r="I608"/>
  <c r="I596"/>
  <c r="I300" s="1"/>
  <c r="I595"/>
  <c r="I299" s="1"/>
  <c r="I582"/>
  <c r="I578"/>
  <c r="I577" s="1"/>
  <c r="I572"/>
  <c r="I568"/>
  <c r="I567" s="1"/>
  <c r="I563"/>
  <c r="I561"/>
  <c r="I557"/>
  <c r="I555"/>
  <c r="I554" s="1"/>
  <c r="I551"/>
  <c r="I549"/>
  <c r="I548"/>
  <c r="I547"/>
  <c r="I546"/>
  <c r="I540"/>
  <c r="I538" s="1"/>
  <c r="I525"/>
  <c r="I524" s="1"/>
  <c r="I523" s="1"/>
  <c r="I522" s="1"/>
  <c r="I520"/>
  <c r="I515"/>
  <c r="I514" s="1"/>
  <c r="I513" s="1"/>
  <c r="I510"/>
  <c r="I509" s="1"/>
  <c r="I508" s="1"/>
  <c r="I505"/>
  <c r="I504" s="1"/>
  <c r="I499"/>
  <c r="I498" s="1"/>
  <c r="I497" s="1"/>
  <c r="I492"/>
  <c r="I491" s="1"/>
  <c r="I489"/>
  <c r="I483"/>
  <c r="I482" s="1"/>
  <c r="I480"/>
  <c r="I474"/>
  <c r="I473"/>
  <c r="I471"/>
  <c r="I466"/>
  <c r="I461"/>
  <c r="I460" s="1"/>
  <c r="I459" s="1"/>
  <c r="I455"/>
  <c r="I454" s="1"/>
  <c r="I453" s="1"/>
  <c r="I449"/>
  <c r="I448" s="1"/>
  <c r="I447" s="1"/>
  <c r="I443"/>
  <c r="I354" s="1"/>
  <c r="I437"/>
  <c r="I436" s="1"/>
  <c r="I435" s="1"/>
  <c r="I431"/>
  <c r="I430" s="1"/>
  <c r="I429" s="1"/>
  <c r="I407"/>
  <c r="I406" s="1"/>
  <c r="I405" s="1"/>
  <c r="I401"/>
  <c r="I400" s="1"/>
  <c r="I399" s="1"/>
  <c r="I395"/>
  <c r="I394" s="1"/>
  <c r="I393" s="1"/>
  <c r="I389"/>
  <c r="I383"/>
  <c r="I382" s="1"/>
  <c r="I381" s="1"/>
  <c r="I377"/>
  <c r="I376" s="1"/>
  <c r="I375" s="1"/>
  <c r="I372"/>
  <c r="I369"/>
  <c r="I366"/>
  <c r="I363"/>
  <c r="I362"/>
  <c r="I361"/>
  <c r="I357"/>
  <c r="I356"/>
  <c r="I137" s="1"/>
  <c r="I136" s="1"/>
  <c r="I355"/>
  <c r="I353"/>
  <c r="I352"/>
  <c r="I133" s="1"/>
  <c r="I132" s="1"/>
  <c r="I351"/>
  <c r="I338"/>
  <c r="I336" s="1"/>
  <c r="I312" s="1"/>
  <c r="I331"/>
  <c r="I323"/>
  <c r="I322"/>
  <c r="I320"/>
  <c r="I318"/>
  <c r="I317"/>
  <c r="I316"/>
  <c r="I314"/>
  <c r="I290" s="1"/>
  <c r="I311"/>
  <c r="I289"/>
  <c r="I278"/>
  <c r="I264"/>
  <c r="I263"/>
  <c r="I254"/>
  <c r="I252"/>
  <c r="I251"/>
  <c r="I250"/>
  <c r="I239"/>
  <c r="I238"/>
  <c r="I235"/>
  <c r="I232"/>
  <c r="I219"/>
  <c r="I214"/>
  <c r="I205"/>
  <c r="I204"/>
  <c r="I201"/>
  <c r="I224" s="1"/>
  <c r="I223" s="1"/>
  <c r="I200"/>
  <c r="I198"/>
  <c r="I196" s="1"/>
  <c r="I195"/>
  <c r="I194" s="1"/>
  <c r="I193"/>
  <c r="I191"/>
  <c r="I190"/>
  <c r="I189"/>
  <c r="I187"/>
  <c r="I186" s="1"/>
  <c r="I184"/>
  <c r="I183"/>
  <c r="I181"/>
  <c r="I179"/>
  <c r="I178"/>
  <c r="I177"/>
  <c r="I174"/>
  <c r="I173"/>
  <c r="I171"/>
  <c r="I169"/>
  <c r="I164"/>
  <c r="I163"/>
  <c r="I162"/>
  <c r="I161"/>
  <c r="I157"/>
  <c r="I156"/>
  <c r="I142"/>
  <c r="I279" s="1"/>
  <c r="I129"/>
  <c r="I265"/>
  <c r="I122"/>
  <c r="I261" s="1"/>
  <c r="I121"/>
  <c r="I260" s="1"/>
  <c r="I120"/>
  <c r="I118"/>
  <c r="I257" s="1"/>
  <c r="I116"/>
  <c r="I255" s="1"/>
  <c r="I110"/>
  <c r="I249" s="1"/>
  <c r="I105"/>
  <c r="I244" s="1"/>
  <c r="I103"/>
  <c r="I220" s="1"/>
  <c r="I101"/>
  <c r="I241" s="1"/>
  <c r="I82"/>
  <c r="I81"/>
  <c r="I231" s="1"/>
  <c r="I74"/>
  <c r="I71"/>
  <c r="I203" s="1"/>
  <c r="I69"/>
  <c r="I66"/>
  <c r="I62"/>
  <c r="I60"/>
  <c r="I53"/>
  <c r="I51"/>
  <c r="I47"/>
  <c r="I44" s="1"/>
  <c r="I40"/>
  <c r="I31"/>
  <c r="I168" s="1"/>
  <c r="I12"/>
  <c r="I10"/>
  <c r="I154" s="1"/>
  <c r="I153" s="1"/>
  <c r="H1375"/>
  <c r="H1374" s="1"/>
  <c r="H1373" s="1"/>
  <c r="H1367"/>
  <c r="H1366" s="1"/>
  <c r="H1365" s="1"/>
  <c r="H1361"/>
  <c r="H1355"/>
  <c r="H1354" s="1"/>
  <c r="H1353" s="1"/>
  <c r="H1348"/>
  <c r="H1347" s="1"/>
  <c r="H1346" s="1"/>
  <c r="H1342"/>
  <c r="H1337"/>
  <c r="H1336" s="1"/>
  <c r="H1326"/>
  <c r="H1323"/>
  <c r="H1314"/>
  <c r="H1303" s="1"/>
  <c r="H1311"/>
  <c r="H1269" s="1"/>
  <c r="H1306"/>
  <c r="H1305"/>
  <c r="H1282"/>
  <c r="H1281" s="1"/>
  <c r="H1278"/>
  <c r="H1275" s="1"/>
  <c r="H1276"/>
  <c r="H1264" s="1"/>
  <c r="H302" s="1"/>
  <c r="H1273"/>
  <c r="H1253"/>
  <c r="H1252" s="1"/>
  <c r="H1238"/>
  <c r="H1230"/>
  <c r="H1222"/>
  <c r="H1220" s="1"/>
  <c r="H1212"/>
  <c r="H1211" s="1"/>
  <c r="H1209"/>
  <c r="H1205"/>
  <c r="H1193" s="1"/>
  <c r="H1202"/>
  <c r="H1190" s="1"/>
  <c r="H1201"/>
  <c r="H1189" s="1"/>
  <c r="H1200"/>
  <c r="H1187" s="1"/>
  <c r="H1196"/>
  <c r="H1195"/>
  <c r="H1194"/>
  <c r="H1182" s="1"/>
  <c r="H1184"/>
  <c r="H1172"/>
  <c r="H1171" s="1"/>
  <c r="H1170" s="1"/>
  <c r="H1165"/>
  <c r="H1164" s="1"/>
  <c r="H1163" s="1"/>
  <c r="H1162" s="1"/>
  <c r="H1160"/>
  <c r="H1124" s="1"/>
  <c r="H911" s="1"/>
  <c r="H1156"/>
  <c r="H1155" s="1"/>
  <c r="H1154" s="1"/>
  <c r="H1151"/>
  <c r="H1146"/>
  <c r="H1145" s="1"/>
  <c r="H1144" s="1"/>
  <c r="H1141"/>
  <c r="H1137"/>
  <c r="H1136" s="1"/>
  <c r="H1135" s="1"/>
  <c r="H1132"/>
  <c r="H1128"/>
  <c r="H1127" s="1"/>
  <c r="H1122"/>
  <c r="H1116"/>
  <c r="H1112"/>
  <c r="H1111" s="1"/>
  <c r="H1108"/>
  <c r="H1104"/>
  <c r="H1103" s="1"/>
  <c r="H1097"/>
  <c r="H1093"/>
  <c r="H1088"/>
  <c r="H1087" s="1"/>
  <c r="H1084"/>
  <c r="H1080"/>
  <c r="H1079" s="1"/>
  <c r="H1076"/>
  <c r="H1072"/>
  <c r="H1071" s="1"/>
  <c r="H1068"/>
  <c r="H1064"/>
  <c r="H1063" s="1"/>
  <c r="H1060"/>
  <c r="H1056"/>
  <c r="H1055" s="1"/>
  <c r="H1054" s="1"/>
  <c r="H1052"/>
  <c r="H1048"/>
  <c r="H1047" s="1"/>
  <c r="H1044"/>
  <c r="H1040"/>
  <c r="H1039" s="1"/>
  <c r="H1036"/>
  <c r="H1032"/>
  <c r="H1031" s="1"/>
  <c r="H1028"/>
  <c r="H1024"/>
  <c r="H1020"/>
  <c r="H1016"/>
  <c r="H1015" s="1"/>
  <c r="H1013"/>
  <c r="H918" s="1"/>
  <c r="H1012"/>
  <c r="H917" s="1"/>
  <c r="H1011"/>
  <c r="H916" s="1"/>
  <c r="H1010"/>
  <c r="H915" s="1"/>
  <c r="H1007"/>
  <c r="H1006"/>
  <c r="H904" s="1"/>
  <c r="H1005"/>
  <c r="H903" s="1"/>
  <c r="H998"/>
  <c r="H997" s="1"/>
  <c r="H996" s="1"/>
  <c r="H992"/>
  <c r="H991" s="1"/>
  <c r="H986"/>
  <c r="H984" s="1"/>
  <c r="H980"/>
  <c r="H979" s="1"/>
  <c r="H978" s="1"/>
  <c r="H974"/>
  <c r="H973" s="1"/>
  <c r="H969"/>
  <c r="H968" s="1"/>
  <c r="H964"/>
  <c r="H963" s="1"/>
  <c r="H959"/>
  <c r="H958" s="1"/>
  <c r="H948"/>
  <c r="H947" s="1"/>
  <c r="H946" s="1"/>
  <c r="H931"/>
  <c r="H929" s="1"/>
  <c r="H89" s="1"/>
  <c r="H212" s="1"/>
  <c r="H924"/>
  <c r="H921" s="1"/>
  <c r="H908"/>
  <c r="H906"/>
  <c r="H590" s="1"/>
  <c r="H898"/>
  <c r="H897"/>
  <c r="H896" s="1"/>
  <c r="H892"/>
  <c r="H778" s="1"/>
  <c r="H886"/>
  <c r="H885" s="1"/>
  <c r="H884" s="1"/>
  <c r="H877"/>
  <c r="H876" s="1"/>
  <c r="H875" s="1"/>
  <c r="H874" s="1"/>
  <c r="H871"/>
  <c r="H870" s="1"/>
  <c r="H869" s="1"/>
  <c r="H867"/>
  <c r="H862"/>
  <c r="H861" s="1"/>
  <c r="H860" s="1"/>
  <c r="H857"/>
  <c r="H853"/>
  <c r="H852" s="1"/>
  <c r="H851" s="1"/>
  <c r="H848"/>
  <c r="H844"/>
  <c r="H843" s="1"/>
  <c r="H842" s="1"/>
  <c r="H839"/>
  <c r="H834"/>
  <c r="H833" s="1"/>
  <c r="H832" s="1"/>
  <c r="H828"/>
  <c r="H824"/>
  <c r="H823" s="1"/>
  <c r="H822" s="1"/>
  <c r="H817"/>
  <c r="H816" s="1"/>
  <c r="H815" s="1"/>
  <c r="H807"/>
  <c r="H803"/>
  <c r="H796"/>
  <c r="H784" s="1"/>
  <c r="H788"/>
  <c r="H785"/>
  <c r="H782"/>
  <c r="H781"/>
  <c r="H779"/>
  <c r="H776"/>
  <c r="H775"/>
  <c r="H770"/>
  <c r="H769" s="1"/>
  <c r="H767"/>
  <c r="H766" s="1"/>
  <c r="H764"/>
  <c r="H763" s="1"/>
  <c r="H761"/>
  <c r="H760" s="1"/>
  <c r="H758"/>
  <c r="H757" s="1"/>
  <c r="H755"/>
  <c r="H754" s="1"/>
  <c r="H750"/>
  <c r="H749" s="1"/>
  <c r="H748" s="1"/>
  <c r="H747" s="1"/>
  <c r="H744"/>
  <c r="H743" s="1"/>
  <c r="H742" s="1"/>
  <c r="H741" s="1"/>
  <c r="H737"/>
  <c r="H736" s="1"/>
  <c r="H735" s="1"/>
  <c r="H734" s="1"/>
  <c r="H731"/>
  <c r="H730" s="1"/>
  <c r="H729" s="1"/>
  <c r="H728" s="1"/>
  <c r="H724"/>
  <c r="H723" s="1"/>
  <c r="H720"/>
  <c r="H709"/>
  <c r="H707"/>
  <c r="H706" s="1"/>
  <c r="H705" s="1"/>
  <c r="H704" s="1"/>
  <c r="H701"/>
  <c r="H695"/>
  <c r="H694" s="1"/>
  <c r="H689"/>
  <c r="H688" s="1"/>
  <c r="H687" s="1"/>
  <c r="H22" s="1"/>
  <c r="H685"/>
  <c r="H678"/>
  <c r="H677" s="1"/>
  <c r="H674"/>
  <c r="H666"/>
  <c r="H665" s="1"/>
  <c r="H662"/>
  <c r="H655"/>
  <c r="H654" s="1"/>
  <c r="H651"/>
  <c r="H644"/>
  <c r="H643" s="1"/>
  <c r="H636"/>
  <c r="H628"/>
  <c r="H627" s="1"/>
  <c r="H625"/>
  <c r="H614" s="1"/>
  <c r="H622"/>
  <c r="H610" s="1"/>
  <c r="H621"/>
  <c r="H609" s="1"/>
  <c r="H620"/>
  <c r="H607" s="1"/>
  <c r="H618"/>
  <c r="H606" s="1"/>
  <c r="H611"/>
  <c r="H608"/>
  <c r="H596"/>
  <c r="H300" s="1"/>
  <c r="H595"/>
  <c r="H299" s="1"/>
  <c r="H582"/>
  <c r="H578"/>
  <c r="H577" s="1"/>
  <c r="H572"/>
  <c r="H568"/>
  <c r="H567" s="1"/>
  <c r="H563"/>
  <c r="H561"/>
  <c r="H560" s="1"/>
  <c r="H557"/>
  <c r="H555"/>
  <c r="H551"/>
  <c r="H549"/>
  <c r="H548"/>
  <c r="H547"/>
  <c r="H546"/>
  <c r="H540"/>
  <c r="H538" s="1"/>
  <c r="H525"/>
  <c r="H524" s="1"/>
  <c r="H520"/>
  <c r="H515"/>
  <c r="H514" s="1"/>
  <c r="H513" s="1"/>
  <c r="H510"/>
  <c r="H509" s="1"/>
  <c r="H508" s="1"/>
  <c r="H505"/>
  <c r="H504" s="1"/>
  <c r="H499"/>
  <c r="H498" s="1"/>
  <c r="H497" s="1"/>
  <c r="H492"/>
  <c r="H491" s="1"/>
  <c r="H489"/>
  <c r="H483"/>
  <c r="H482" s="1"/>
  <c r="H480"/>
  <c r="H474"/>
  <c r="H473"/>
  <c r="H471"/>
  <c r="H466"/>
  <c r="H465" s="1"/>
  <c r="H461"/>
  <c r="H460" s="1"/>
  <c r="H459" s="1"/>
  <c r="H455"/>
  <c r="H454" s="1"/>
  <c r="H453" s="1"/>
  <c r="H449"/>
  <c r="H448" s="1"/>
  <c r="H447" s="1"/>
  <c r="H443"/>
  <c r="H442" s="1"/>
  <c r="H441" s="1"/>
  <c r="H437"/>
  <c r="H436" s="1"/>
  <c r="H435" s="1"/>
  <c r="H431"/>
  <c r="H430" s="1"/>
  <c r="H429" s="1"/>
  <c r="H407"/>
  <c r="H406" s="1"/>
  <c r="H405" s="1"/>
  <c r="H401"/>
  <c r="H400" s="1"/>
  <c r="H399" s="1"/>
  <c r="H395"/>
  <c r="H394" s="1"/>
  <c r="H393" s="1"/>
  <c r="H389"/>
  <c r="H388" s="1"/>
  <c r="H387" s="1"/>
  <c r="H383"/>
  <c r="H382" s="1"/>
  <c r="H381" s="1"/>
  <c r="H377"/>
  <c r="H376" s="1"/>
  <c r="H375" s="1"/>
  <c r="H372"/>
  <c r="H369"/>
  <c r="H366"/>
  <c r="H363"/>
  <c r="H362"/>
  <c r="H361"/>
  <c r="H357"/>
  <c r="H356"/>
  <c r="H137" s="1"/>
  <c r="H136" s="1"/>
  <c r="H355"/>
  <c r="H353"/>
  <c r="H352"/>
  <c r="H351"/>
  <c r="H338"/>
  <c r="H336" s="1"/>
  <c r="H331"/>
  <c r="H323"/>
  <c r="H322"/>
  <c r="H320"/>
  <c r="H318"/>
  <c r="H317"/>
  <c r="H316"/>
  <c r="H314"/>
  <c r="H290" s="1"/>
  <c r="H311"/>
  <c r="H289"/>
  <c r="H278"/>
  <c r="H264"/>
  <c r="H263"/>
  <c r="H254"/>
  <c r="H252"/>
  <c r="H251"/>
  <c r="H250"/>
  <c r="H239"/>
  <c r="H238"/>
  <c r="H235"/>
  <c r="H232"/>
  <c r="H219"/>
  <c r="H214"/>
  <c r="H205"/>
  <c r="H204"/>
  <c r="H201"/>
  <c r="H224" s="1"/>
  <c r="H223" s="1"/>
  <c r="H200"/>
  <c r="H198"/>
  <c r="H196" s="1"/>
  <c r="H195"/>
  <c r="H194" s="1"/>
  <c r="H193"/>
  <c r="H191"/>
  <c r="H190"/>
  <c r="H189"/>
  <c r="H187"/>
  <c r="H186" s="1"/>
  <c r="H184"/>
  <c r="H183"/>
  <c r="H181"/>
  <c r="H179"/>
  <c r="H178"/>
  <c r="H177"/>
  <c r="H174"/>
  <c r="H173"/>
  <c r="H171"/>
  <c r="H169"/>
  <c r="H164"/>
  <c r="H163"/>
  <c r="H162"/>
  <c r="H161"/>
  <c r="H157"/>
  <c r="H156"/>
  <c r="H142"/>
  <c r="H279" s="1"/>
  <c r="H133"/>
  <c r="H132" s="1"/>
  <c r="H129"/>
  <c r="H265"/>
  <c r="H122"/>
  <c r="H261" s="1"/>
  <c r="H121"/>
  <c r="H260" s="1"/>
  <c r="H120"/>
  <c r="H118"/>
  <c r="H257" s="1"/>
  <c r="H116"/>
  <c r="H255" s="1"/>
  <c r="H110"/>
  <c r="H249" s="1"/>
  <c r="H105"/>
  <c r="H244" s="1"/>
  <c r="H103"/>
  <c r="H220" s="1"/>
  <c r="H101"/>
  <c r="H241" s="1"/>
  <c r="H82"/>
  <c r="H81"/>
  <c r="H231" s="1"/>
  <c r="H74"/>
  <c r="H71"/>
  <c r="H203" s="1"/>
  <c r="H69"/>
  <c r="H66"/>
  <c r="H62"/>
  <c r="H60"/>
  <c r="H53"/>
  <c r="H51"/>
  <c r="H47"/>
  <c r="H44" s="1"/>
  <c r="H40"/>
  <c r="H31"/>
  <c r="H168" s="1"/>
  <c r="H12"/>
  <c r="H10"/>
  <c r="H154" s="1"/>
  <c r="H153" s="1"/>
  <c r="G1375"/>
  <c r="G1367"/>
  <c r="G1366" s="1"/>
  <c r="G1365" s="1"/>
  <c r="G1361"/>
  <c r="G1360" s="1"/>
  <c r="G1359" s="1"/>
  <c r="G1355"/>
  <c r="G1348"/>
  <c r="G1347" s="1"/>
  <c r="G1346" s="1"/>
  <c r="G1342"/>
  <c r="G1337"/>
  <c r="G1336" s="1"/>
  <c r="G1335" s="1"/>
  <c r="G1326"/>
  <c r="G1323"/>
  <c r="G1314"/>
  <c r="G1313" s="1"/>
  <c r="G1311"/>
  <c r="G1269" s="1"/>
  <c r="G1306"/>
  <c r="G1305"/>
  <c r="G1282"/>
  <c r="G1281" s="1"/>
  <c r="G1278"/>
  <c r="G1277" s="1"/>
  <c r="G1276"/>
  <c r="G1264" s="1"/>
  <c r="G302" s="1"/>
  <c r="G1273"/>
  <c r="G1253"/>
  <c r="G1252" s="1"/>
  <c r="G1238"/>
  <c r="G1230"/>
  <c r="G1222"/>
  <c r="G1220" s="1"/>
  <c r="G1212"/>
  <c r="G1211" s="1"/>
  <c r="G1209"/>
  <c r="G1205"/>
  <c r="G1204" s="1"/>
  <c r="G1202"/>
  <c r="G1190" s="1"/>
  <c r="G1201"/>
  <c r="G1189" s="1"/>
  <c r="G1200"/>
  <c r="G1187" s="1"/>
  <c r="G1196"/>
  <c r="G1195"/>
  <c r="G1194"/>
  <c r="G1184"/>
  <c r="G1172"/>
  <c r="G1165"/>
  <c r="G1164" s="1"/>
  <c r="G1163" s="1"/>
  <c r="G1162" s="1"/>
  <c r="G1160"/>
  <c r="G1124" s="1"/>
  <c r="G1156"/>
  <c r="G1155" s="1"/>
  <c r="G1154" s="1"/>
  <c r="G1151"/>
  <c r="G1146"/>
  <c r="G1141"/>
  <c r="G1137"/>
  <c r="G1136" s="1"/>
  <c r="G1135" s="1"/>
  <c r="G1132"/>
  <c r="G1128"/>
  <c r="G1127" s="1"/>
  <c r="G1122"/>
  <c r="G1116"/>
  <c r="G1112"/>
  <c r="G1108"/>
  <c r="G1104"/>
  <c r="G1103" s="1"/>
  <c r="G1097"/>
  <c r="G1093"/>
  <c r="G1088"/>
  <c r="G1087" s="1"/>
  <c r="G1084"/>
  <c r="G1080"/>
  <c r="G1079" s="1"/>
  <c r="G1076"/>
  <c r="G1072"/>
  <c r="G1071" s="1"/>
  <c r="G1068"/>
  <c r="G1064"/>
  <c r="G1063" s="1"/>
  <c r="G1060"/>
  <c r="G1056"/>
  <c r="G1055" s="1"/>
  <c r="G1052"/>
  <c r="G1048"/>
  <c r="G1047" s="1"/>
  <c r="G1044"/>
  <c r="G1040"/>
  <c r="G1039" s="1"/>
  <c r="G1036"/>
  <c r="G1032"/>
  <c r="G1031" s="1"/>
  <c r="G1028"/>
  <c r="G1024"/>
  <c r="G1023" s="1"/>
  <c r="G1020"/>
  <c r="G1016"/>
  <c r="G1015" s="1"/>
  <c r="G1013"/>
  <c r="G918" s="1"/>
  <c r="G1012"/>
  <c r="G917" s="1"/>
  <c r="G1011"/>
  <c r="G108" s="1"/>
  <c r="G247" s="1"/>
  <c r="G1010"/>
  <c r="G107" s="1"/>
  <c r="G1007"/>
  <c r="G1006"/>
  <c r="G904" s="1"/>
  <c r="G1005"/>
  <c r="G903" s="1"/>
  <c r="G998"/>
  <c r="G992"/>
  <c r="G991" s="1"/>
  <c r="G986"/>
  <c r="G985" s="1"/>
  <c r="G980"/>
  <c r="G979" s="1"/>
  <c r="G978" s="1"/>
  <c r="G974"/>
  <c r="G973" s="1"/>
  <c r="G969"/>
  <c r="G968" s="1"/>
  <c r="G964"/>
  <c r="G963" s="1"/>
  <c r="G959"/>
  <c r="G958" s="1"/>
  <c r="G948"/>
  <c r="G947" s="1"/>
  <c r="G946" s="1"/>
  <c r="G931"/>
  <c r="G924"/>
  <c r="G921" s="1"/>
  <c r="G908"/>
  <c r="G906"/>
  <c r="G590" s="1"/>
  <c r="G898"/>
  <c r="G897"/>
  <c r="G896" s="1"/>
  <c r="G892"/>
  <c r="G890" s="1"/>
  <c r="G886"/>
  <c r="G885" s="1"/>
  <c r="G884" s="1"/>
  <c r="G877"/>
  <c r="G871"/>
  <c r="G870" s="1"/>
  <c r="G869" s="1"/>
  <c r="G867"/>
  <c r="G862"/>
  <c r="G861" s="1"/>
  <c r="G860" s="1"/>
  <c r="G857"/>
  <c r="G853"/>
  <c r="G852" s="1"/>
  <c r="G848"/>
  <c r="G844"/>
  <c r="G843" s="1"/>
  <c r="G842" s="1"/>
  <c r="G839"/>
  <c r="G834"/>
  <c r="G833" s="1"/>
  <c r="G832" s="1"/>
  <c r="G828"/>
  <c r="G824"/>
  <c r="G823" s="1"/>
  <c r="G822" s="1"/>
  <c r="G817"/>
  <c r="G783" s="1"/>
  <c r="G599" s="1"/>
  <c r="G807"/>
  <c r="G803"/>
  <c r="G796"/>
  <c r="G794" s="1"/>
  <c r="G788"/>
  <c r="G785"/>
  <c r="G782"/>
  <c r="G781"/>
  <c r="G779"/>
  <c r="G776"/>
  <c r="G775"/>
  <c r="G770"/>
  <c r="G769" s="1"/>
  <c r="G767"/>
  <c r="G764"/>
  <c r="G763" s="1"/>
  <c r="G761"/>
  <c r="G760" s="1"/>
  <c r="G758"/>
  <c r="G757" s="1"/>
  <c r="G755"/>
  <c r="G754" s="1"/>
  <c r="G750"/>
  <c r="G744"/>
  <c r="G743" s="1"/>
  <c r="G742" s="1"/>
  <c r="G741" s="1"/>
  <c r="G737"/>
  <c r="G736" s="1"/>
  <c r="G731"/>
  <c r="G730" s="1"/>
  <c r="G724"/>
  <c r="G723" s="1"/>
  <c r="G720"/>
  <c r="G709"/>
  <c r="K709" s="1"/>
  <c r="G707"/>
  <c r="G701"/>
  <c r="G695"/>
  <c r="G689"/>
  <c r="G688" s="1"/>
  <c r="G687" s="1"/>
  <c r="G22" s="1"/>
  <c r="G685"/>
  <c r="G678"/>
  <c r="G677" s="1"/>
  <c r="G674"/>
  <c r="G666"/>
  <c r="G665" s="1"/>
  <c r="G662"/>
  <c r="G655"/>
  <c r="G654" s="1"/>
  <c r="G651"/>
  <c r="G644"/>
  <c r="G643" s="1"/>
  <c r="G636"/>
  <c r="G628"/>
  <c r="G627" s="1"/>
  <c r="G625"/>
  <c r="G622"/>
  <c r="G621"/>
  <c r="G609" s="1"/>
  <c r="G620"/>
  <c r="G607" s="1"/>
  <c r="G618"/>
  <c r="G606" s="1"/>
  <c r="G611"/>
  <c r="G608"/>
  <c r="G596"/>
  <c r="G300" s="1"/>
  <c r="G595"/>
  <c r="G582"/>
  <c r="G578"/>
  <c r="G572"/>
  <c r="G568"/>
  <c r="G563"/>
  <c r="G561"/>
  <c r="G557"/>
  <c r="G555"/>
  <c r="G551"/>
  <c r="G549"/>
  <c r="G548"/>
  <c r="G547"/>
  <c r="G546"/>
  <c r="G540"/>
  <c r="G313" s="1"/>
  <c r="G288" s="1"/>
  <c r="G525"/>
  <c r="G524" s="1"/>
  <c r="G520"/>
  <c r="G515"/>
  <c r="G514" s="1"/>
  <c r="G510"/>
  <c r="G509" s="1"/>
  <c r="G508" s="1"/>
  <c r="G505"/>
  <c r="G504" s="1"/>
  <c r="G499"/>
  <c r="G498" s="1"/>
  <c r="G497" s="1"/>
  <c r="G492"/>
  <c r="G489"/>
  <c r="G483"/>
  <c r="G482" s="1"/>
  <c r="G480"/>
  <c r="G474"/>
  <c r="G473"/>
  <c r="G471"/>
  <c r="G466"/>
  <c r="G461"/>
  <c r="G460" s="1"/>
  <c r="G459" s="1"/>
  <c r="G455"/>
  <c r="G454" s="1"/>
  <c r="G453" s="1"/>
  <c r="G449"/>
  <c r="G448" s="1"/>
  <c r="G447" s="1"/>
  <c r="G443"/>
  <c r="G437"/>
  <c r="G436" s="1"/>
  <c r="G435" s="1"/>
  <c r="G431"/>
  <c r="G430" s="1"/>
  <c r="G429" s="1"/>
  <c r="G407"/>
  <c r="G406" s="1"/>
  <c r="G405" s="1"/>
  <c r="G401"/>
  <c r="G395"/>
  <c r="G394" s="1"/>
  <c r="G393" s="1"/>
  <c r="G389"/>
  <c r="G388" s="1"/>
  <c r="G387" s="1"/>
  <c r="G383"/>
  <c r="G382" s="1"/>
  <c r="G381" s="1"/>
  <c r="G377"/>
  <c r="G372"/>
  <c r="G369"/>
  <c r="G366"/>
  <c r="G363"/>
  <c r="G362"/>
  <c r="G361"/>
  <c r="G357"/>
  <c r="G356"/>
  <c r="G137" s="1"/>
  <c r="G355"/>
  <c r="G353"/>
  <c r="G352"/>
  <c r="G133" s="1"/>
  <c r="G351"/>
  <c r="G336"/>
  <c r="G331"/>
  <c r="G323"/>
  <c r="G322"/>
  <c r="G320"/>
  <c r="G318"/>
  <c r="G317"/>
  <c r="G316"/>
  <c r="G314"/>
  <c r="G290" s="1"/>
  <c r="G311"/>
  <c r="G289"/>
  <c r="G278"/>
  <c r="G264"/>
  <c r="G263"/>
  <c r="G254"/>
  <c r="G252"/>
  <c r="G251"/>
  <c r="G250"/>
  <c r="G239"/>
  <c r="G238"/>
  <c r="K238" s="1"/>
  <c r="G235"/>
  <c r="G232"/>
  <c r="G219"/>
  <c r="G214"/>
  <c r="G205"/>
  <c r="G204"/>
  <c r="G201"/>
  <c r="G224" s="1"/>
  <c r="G223" s="1"/>
  <c r="G200"/>
  <c r="G198"/>
  <c r="G196" s="1"/>
  <c r="G195"/>
  <c r="G194" s="1"/>
  <c r="G193"/>
  <c r="G191"/>
  <c r="K191" s="1"/>
  <c r="G190"/>
  <c r="G189"/>
  <c r="G187"/>
  <c r="G186" s="1"/>
  <c r="G184"/>
  <c r="G183"/>
  <c r="G181"/>
  <c r="G179"/>
  <c r="G178"/>
  <c r="G177"/>
  <c r="G174"/>
  <c r="G173"/>
  <c r="G171"/>
  <c r="K171" s="1"/>
  <c r="G169"/>
  <c r="G164"/>
  <c r="G163"/>
  <c r="G162"/>
  <c r="G161"/>
  <c r="G157"/>
  <c r="G156"/>
  <c r="G142"/>
  <c r="G279" s="1"/>
  <c r="G129"/>
  <c r="G125"/>
  <c r="G122"/>
  <c r="G261" s="1"/>
  <c r="G121"/>
  <c r="G120"/>
  <c r="G259" s="1"/>
  <c r="G118"/>
  <c r="G257" s="1"/>
  <c r="G255"/>
  <c r="G110"/>
  <c r="G105"/>
  <c r="G103"/>
  <c r="G220" s="1"/>
  <c r="G101"/>
  <c r="G241" s="1"/>
  <c r="G82"/>
  <c r="G81"/>
  <c r="G231" s="1"/>
  <c r="G74"/>
  <c r="G71"/>
  <c r="G66"/>
  <c r="G62"/>
  <c r="G60"/>
  <c r="G53"/>
  <c r="G51"/>
  <c r="G47"/>
  <c r="G44" s="1"/>
  <c r="G40"/>
  <c r="G31"/>
  <c r="G168" s="1"/>
  <c r="G12"/>
  <c r="G10"/>
  <c r="G154" s="1"/>
  <c r="G153" s="1"/>
  <c r="O922"/>
  <c r="N922"/>
  <c r="C1798"/>
  <c r="C1797"/>
  <c r="C1796"/>
  <c r="D1795"/>
  <c r="C1795" s="1"/>
  <c r="C1794"/>
  <c r="C1792"/>
  <c r="C1791"/>
  <c r="D1790"/>
  <c r="D1787" s="1"/>
  <c r="C1789"/>
  <c r="C1788"/>
  <c r="C1786"/>
  <c r="C1785"/>
  <c r="C1784"/>
  <c r="C1783"/>
  <c r="C1782"/>
  <c r="C1781"/>
  <c r="C1780"/>
  <c r="C1779"/>
  <c r="C1778"/>
  <c r="C1777"/>
  <c r="C1776"/>
  <c r="C1775"/>
  <c r="D1774"/>
  <c r="C1771"/>
  <c r="C1770"/>
  <c r="C1769"/>
  <c r="C1768"/>
  <c r="C1767"/>
  <c r="C1766"/>
  <c r="C1765"/>
  <c r="C1764"/>
  <c r="C1763"/>
  <c r="D1762"/>
  <c r="D1756" s="1"/>
  <c r="C1761"/>
  <c r="C1760" s="1"/>
  <c r="C1755" s="1"/>
  <c r="D1760"/>
  <c r="D1755" s="1"/>
  <c r="D1759"/>
  <c r="C1759" s="1"/>
  <c r="D1758"/>
  <c r="C1752"/>
  <c r="C1751" s="1"/>
  <c r="D1751"/>
  <c r="C1750"/>
  <c r="C1749" s="1"/>
  <c r="C1744" s="1"/>
  <c r="D1749"/>
  <c r="D1744" s="1"/>
  <c r="C1748"/>
  <c r="C1747" s="1"/>
  <c r="D1747"/>
  <c r="D1745" s="1"/>
  <c r="C1742"/>
  <c r="C1741"/>
  <c r="D1740"/>
  <c r="D1739" s="1"/>
  <c r="C1735"/>
  <c r="D1734"/>
  <c r="D1733" s="1"/>
  <c r="C1732"/>
  <c r="C1731"/>
  <c r="C1730"/>
  <c r="C1729"/>
  <c r="C1728"/>
  <c r="D1727"/>
  <c r="D1726" s="1"/>
  <c r="C1725"/>
  <c r="C1724" s="1"/>
  <c r="C1723" s="1"/>
  <c r="C1683" s="1"/>
  <c r="D1724"/>
  <c r="D1723" s="1"/>
  <c r="D1683" s="1"/>
  <c r="C1722"/>
  <c r="C1721"/>
  <c r="C1720"/>
  <c r="C1719"/>
  <c r="C1718"/>
  <c r="C1717"/>
  <c r="D1716"/>
  <c r="D1715" s="1"/>
  <c r="D1685" s="1"/>
  <c r="C1713"/>
  <c r="C1712"/>
  <c r="C1711"/>
  <c r="C1710"/>
  <c r="C1709"/>
  <c r="C1708"/>
  <c r="C1707"/>
  <c r="C1706"/>
  <c r="C1705"/>
  <c r="C1704"/>
  <c r="C1703"/>
  <c r="C1702"/>
  <c r="C1701"/>
  <c r="C1700"/>
  <c r="C1699"/>
  <c r="C1698"/>
  <c r="C1697"/>
  <c r="D1696"/>
  <c r="D1691"/>
  <c r="D1690" s="1"/>
  <c r="D1682" s="1"/>
  <c r="C1689"/>
  <c r="C1688"/>
  <c r="D1687"/>
  <c r="D1681" s="1"/>
  <c r="C1678"/>
  <c r="C1677"/>
  <c r="D1676"/>
  <c r="D1675" s="1"/>
  <c r="D1671"/>
  <c r="D1670" s="1"/>
  <c r="C1669"/>
  <c r="C1668"/>
  <c r="C1667"/>
  <c r="C1666"/>
  <c r="C1665"/>
  <c r="C1664"/>
  <c r="C1663"/>
  <c r="C1662"/>
  <c r="C1661"/>
  <c r="C1660"/>
  <c r="C1659"/>
  <c r="C1658"/>
  <c r="C1657"/>
  <c r="C1656"/>
  <c r="C1655"/>
  <c r="C1654"/>
  <c r="C1653"/>
  <c r="C1652"/>
  <c r="C1651"/>
  <c r="C1650"/>
  <c r="C1649"/>
  <c r="C1648"/>
  <c r="C1647"/>
  <c r="C1646"/>
  <c r="C1645"/>
  <c r="C1644"/>
  <c r="C1643"/>
  <c r="C1642"/>
  <c r="C1641"/>
  <c r="D1640"/>
  <c r="C1637"/>
  <c r="C1636"/>
  <c r="C1635"/>
  <c r="C1634"/>
  <c r="C1633"/>
  <c r="C1632"/>
  <c r="C1631"/>
  <c r="C1630"/>
  <c r="C1629"/>
  <c r="C1628"/>
  <c r="C1627"/>
  <c r="C1626"/>
  <c r="C1625"/>
  <c r="C1624"/>
  <c r="C1623"/>
  <c r="C1622"/>
  <c r="C1621"/>
  <c r="C1620"/>
  <c r="D1619"/>
  <c r="D1618" s="1"/>
  <c r="C1617"/>
  <c r="C1616"/>
  <c r="C1615"/>
  <c r="C1614"/>
  <c r="D1613"/>
  <c r="C1611"/>
  <c r="C1610" s="1"/>
  <c r="C1608" s="1"/>
  <c r="D1610"/>
  <c r="D1608" s="1"/>
  <c r="C1605"/>
  <c r="C1604"/>
  <c r="C1603"/>
  <c r="C1602"/>
  <c r="D1601"/>
  <c r="D1600" s="1"/>
  <c r="C1599"/>
  <c r="C1598"/>
  <c r="C1597"/>
  <c r="C1596"/>
  <c r="C1595"/>
  <c r="D1594"/>
  <c r="C1593"/>
  <c r="C1592"/>
  <c r="D1591"/>
  <c r="D1491" s="1"/>
  <c r="C1589"/>
  <c r="C1588"/>
  <c r="C1587"/>
  <c r="D1586"/>
  <c r="D1585" s="1"/>
  <c r="C1584"/>
  <c r="C1583"/>
  <c r="C1582"/>
  <c r="C1581"/>
  <c r="C1580"/>
  <c r="C1579"/>
  <c r="C1578"/>
  <c r="C1577"/>
  <c r="C1576"/>
  <c r="C1575"/>
  <c r="C1574"/>
  <c r="C1573"/>
  <c r="C1572"/>
  <c r="C1571"/>
  <c r="C1570"/>
  <c r="C1569"/>
  <c r="C1568"/>
  <c r="C1567"/>
  <c r="C1566"/>
  <c r="D1565"/>
  <c r="D1564" s="1"/>
  <c r="C1564" s="1"/>
  <c r="C1563"/>
  <c r="C1562"/>
  <c r="C1561"/>
  <c r="C1560"/>
  <c r="C1559"/>
  <c r="C1558"/>
  <c r="C1557"/>
  <c r="C1556"/>
  <c r="D1555"/>
  <c r="D1554" s="1"/>
  <c r="C1553"/>
  <c r="C1552"/>
  <c r="C1551"/>
  <c r="D1550"/>
  <c r="D1549" s="1"/>
  <c r="C1548"/>
  <c r="C1547"/>
  <c r="C1546"/>
  <c r="C1545"/>
  <c r="C1544"/>
  <c r="D1543"/>
  <c r="D1542" s="1"/>
  <c r="C1541"/>
  <c r="C1540"/>
  <c r="C1539"/>
  <c r="C1538"/>
  <c r="C1537"/>
  <c r="C1536"/>
  <c r="C1535"/>
  <c r="C1534"/>
  <c r="C1533"/>
  <c r="C1532"/>
  <c r="C1531"/>
  <c r="C1530"/>
  <c r="C1529"/>
  <c r="D1528"/>
  <c r="D1527" s="1"/>
  <c r="D1493"/>
  <c r="C1488"/>
  <c r="C1487" s="1"/>
  <c r="C1486" s="1"/>
  <c r="D1487"/>
  <c r="D1486" s="1"/>
  <c r="C1485"/>
  <c r="C1484" s="1"/>
  <c r="D1484"/>
  <c r="C1479"/>
  <c r="C1478"/>
  <c r="C1477"/>
  <c r="D1475"/>
  <c r="D1474" s="1"/>
  <c r="C1473"/>
  <c r="C1472"/>
  <c r="C1471"/>
  <c r="C1470"/>
  <c r="C1469"/>
  <c r="C1468"/>
  <c r="D1467"/>
  <c r="D1466" s="1"/>
  <c r="D1465" s="1"/>
  <c r="C1463"/>
  <c r="C1462" s="1"/>
  <c r="C1461" s="1"/>
  <c r="D1462"/>
  <c r="D1461" s="1"/>
  <c r="C1460"/>
  <c r="C1459" s="1"/>
  <c r="C1458" s="1"/>
  <c r="D1459"/>
  <c r="D1458" s="1"/>
  <c r="C1456"/>
  <c r="C1455"/>
  <c r="D1454"/>
  <c r="D1453" s="1"/>
  <c r="D1452" s="1"/>
  <c r="C1447"/>
  <c r="C1446"/>
  <c r="C1445"/>
  <c r="C1444"/>
  <c r="C1443"/>
  <c r="C1442"/>
  <c r="C1441"/>
  <c r="C1440"/>
  <c r="C1439"/>
  <c r="C1438"/>
  <c r="C1437"/>
  <c r="C1436"/>
  <c r="C1435"/>
  <c r="C1434"/>
  <c r="C1433"/>
  <c r="C1432"/>
  <c r="C1431"/>
  <c r="C1430"/>
  <c r="C1429"/>
  <c r="C1428"/>
  <c r="C1427"/>
  <c r="C1426"/>
  <c r="C1425"/>
  <c r="C1424"/>
  <c r="C1423"/>
  <c r="C1422"/>
  <c r="C1421"/>
  <c r="C1420"/>
  <c r="C1419"/>
  <c r="C1418"/>
  <c r="C1417"/>
  <c r="C1416"/>
  <c r="C1415"/>
  <c r="C1414"/>
  <c r="D1413"/>
  <c r="C1413" s="1"/>
  <c r="C1410"/>
  <c r="C1409"/>
  <c r="C1408"/>
  <c r="C1407"/>
  <c r="C1406"/>
  <c r="C1405"/>
  <c r="C1404"/>
  <c r="D1403"/>
  <c r="C1401"/>
  <c r="C1400" s="1"/>
  <c r="C1386" s="1"/>
  <c r="D1400"/>
  <c r="D1386" s="1"/>
  <c r="C1399"/>
  <c r="C1398"/>
  <c r="C1397"/>
  <c r="C1396"/>
  <c r="C1395"/>
  <c r="D1394"/>
  <c r="D1385" s="1"/>
  <c r="C1393"/>
  <c r="C1392"/>
  <c r="C1391"/>
  <c r="C1390"/>
  <c r="C1389"/>
  <c r="C1388"/>
  <c r="D1387"/>
  <c r="D1382"/>
  <c r="J704" l="1"/>
  <c r="J1062"/>
  <c r="G909"/>
  <c r="K779"/>
  <c r="K1355"/>
  <c r="K1060"/>
  <c r="K1172"/>
  <c r="H1309"/>
  <c r="I102"/>
  <c r="I242" s="1"/>
  <c r="K181"/>
  <c r="K204"/>
  <c r="K254"/>
  <c r="K323"/>
  <c r="K366"/>
  <c r="C1696"/>
  <c r="I1309"/>
  <c r="I778"/>
  <c r="I831"/>
  <c r="G816"/>
  <c r="G815" s="1"/>
  <c r="H664"/>
  <c r="H1030"/>
  <c r="I1054"/>
  <c r="K110"/>
  <c r="K466"/>
  <c r="K568"/>
  <c r="K625"/>
  <c r="H831"/>
  <c r="J653"/>
  <c r="G1354"/>
  <c r="K1354" s="1"/>
  <c r="I1014"/>
  <c r="K322"/>
  <c r="K443"/>
  <c r="G990"/>
  <c r="G1022"/>
  <c r="G1070"/>
  <c r="J29"/>
  <c r="J831"/>
  <c r="K251"/>
  <c r="K551"/>
  <c r="K611"/>
  <c r="K1020"/>
  <c r="K1194"/>
  <c r="G1309"/>
  <c r="K74"/>
  <c r="K429"/>
  <c r="K489"/>
  <c r="K549"/>
  <c r="K608"/>
  <c r="K978"/>
  <c r="K173"/>
  <c r="K776"/>
  <c r="K1326"/>
  <c r="H199"/>
  <c r="J693"/>
  <c r="J800"/>
  <c r="K401"/>
  <c r="K547"/>
  <c r="K1052"/>
  <c r="I1143"/>
  <c r="J559"/>
  <c r="J1009"/>
  <c r="J914" s="1"/>
  <c r="J601" s="1"/>
  <c r="I890"/>
  <c r="K480"/>
  <c r="K164"/>
  <c r="K232"/>
  <c r="K1209"/>
  <c r="H292"/>
  <c r="H102"/>
  <c r="H242" s="1"/>
  <c r="J109"/>
  <c r="J248" s="1"/>
  <c r="K595"/>
  <c r="K219"/>
  <c r="K289"/>
  <c r="K381"/>
  <c r="K572"/>
  <c r="K1306"/>
  <c r="H315"/>
  <c r="H354"/>
  <c r="I1078"/>
  <c r="I1134"/>
  <c r="J108"/>
  <c r="J247" s="1"/>
  <c r="K946"/>
  <c r="K351"/>
  <c r="K622"/>
  <c r="J841"/>
  <c r="I602"/>
  <c r="G109"/>
  <c r="G248" s="1"/>
  <c r="K248" s="1"/>
  <c r="G559"/>
  <c r="H108"/>
  <c r="H247" s="1"/>
  <c r="J990"/>
  <c r="J935" s="1"/>
  <c r="K497"/>
  <c r="H1062"/>
  <c r="J1321"/>
  <c r="J1320" s="1"/>
  <c r="I664"/>
  <c r="D1482"/>
  <c r="D1481" s="1"/>
  <c r="G642"/>
  <c r="H1046"/>
  <c r="K1269"/>
  <c r="H1092"/>
  <c r="I1203"/>
  <c r="H850"/>
  <c r="I626"/>
  <c r="J119"/>
  <c r="J258" s="1"/>
  <c r="J850"/>
  <c r="K62"/>
  <c r="K162"/>
  <c r="K278"/>
  <c r="K459"/>
  <c r="K563"/>
  <c r="K685"/>
  <c r="K754"/>
  <c r="K998"/>
  <c r="G1030"/>
  <c r="G1078"/>
  <c r="K1337"/>
  <c r="H693"/>
  <c r="H859"/>
  <c r="H1038"/>
  <c r="I553"/>
  <c r="J593"/>
  <c r="J296" s="1"/>
  <c r="K60"/>
  <c r="K205"/>
  <c r="K453"/>
  <c r="K508"/>
  <c r="K750"/>
  <c r="K785"/>
  <c r="K848"/>
  <c r="K908"/>
  <c r="K991"/>
  <c r="K1028"/>
  <c r="K1076"/>
  <c r="K1132"/>
  <c r="K1196"/>
  <c r="I107"/>
  <c r="J292"/>
  <c r="J1237"/>
  <c r="K263"/>
  <c r="K782"/>
  <c r="K1195"/>
  <c r="K300"/>
  <c r="K1068"/>
  <c r="I140"/>
  <c r="I277" s="1"/>
  <c r="I1153"/>
  <c r="K200"/>
  <c r="K320"/>
  <c r="K362"/>
  <c r="K435"/>
  <c r="K492"/>
  <c r="G610"/>
  <c r="K610" s="1"/>
  <c r="K662"/>
  <c r="G831"/>
  <c r="K1184"/>
  <c r="K1375"/>
  <c r="H990"/>
  <c r="J1110"/>
  <c r="K760"/>
  <c r="K857"/>
  <c r="H576"/>
  <c r="H1143"/>
  <c r="I1062"/>
  <c r="D1793"/>
  <c r="D1773" s="1"/>
  <c r="D1772" s="1"/>
  <c r="D1754" s="1"/>
  <c r="D1753" s="1"/>
  <c r="K177"/>
  <c r="K828"/>
  <c r="K317"/>
  <c r="K357"/>
  <c r="K775"/>
  <c r="K968"/>
  <c r="K917"/>
  <c r="K1055"/>
  <c r="K1108"/>
  <c r="K1220"/>
  <c r="H1110"/>
  <c r="I29"/>
  <c r="I24" s="1"/>
  <c r="I167" s="1"/>
  <c r="I704"/>
  <c r="J107"/>
  <c r="J246" s="1"/>
  <c r="J315"/>
  <c r="J576"/>
  <c r="J1102"/>
  <c r="J1259"/>
  <c r="K1036"/>
  <c r="J1030"/>
  <c r="G29"/>
  <c r="K231"/>
  <c r="H109"/>
  <c r="H248" s="1"/>
  <c r="J550"/>
  <c r="K261"/>
  <c r="H1102"/>
  <c r="I693"/>
  <c r="J566"/>
  <c r="J565" s="1"/>
  <c r="K582"/>
  <c r="K636"/>
  <c r="K767"/>
  <c r="K815"/>
  <c r="K153"/>
  <c r="K71"/>
  <c r="K121"/>
  <c r="K169"/>
  <c r="K235"/>
  <c r="K311"/>
  <c r="K353"/>
  <c r="K807"/>
  <c r="K867"/>
  <c r="K1007"/>
  <c r="K1044"/>
  <c r="K1093"/>
  <c r="K1151"/>
  <c r="H821"/>
  <c r="I1193"/>
  <c r="J859"/>
  <c r="J1038"/>
  <c r="D1757"/>
  <c r="C1475"/>
  <c r="C1474" s="1"/>
  <c r="D1590"/>
  <c r="K137"/>
  <c r="K250"/>
  <c r="K316"/>
  <c r="K356"/>
  <c r="G400"/>
  <c r="K400" s="1"/>
  <c r="G766"/>
  <c r="K766" s="1"/>
  <c r="K958"/>
  <c r="G1038"/>
  <c r="K1146"/>
  <c r="K1189"/>
  <c r="K1276"/>
  <c r="K1342"/>
  <c r="H29"/>
  <c r="H642"/>
  <c r="H1070"/>
  <c r="I559"/>
  <c r="I841"/>
  <c r="I985"/>
  <c r="I1110"/>
  <c r="J1277"/>
  <c r="K168"/>
  <c r="K82"/>
  <c r="K129"/>
  <c r="K239"/>
  <c r="G102"/>
  <c r="G242" s="1"/>
  <c r="K578"/>
  <c r="K701"/>
  <c r="K763"/>
  <c r="K803"/>
  <c r="K1084"/>
  <c r="K1141"/>
  <c r="K1187"/>
  <c r="K1273"/>
  <c r="H623"/>
  <c r="H612" s="1"/>
  <c r="H909"/>
  <c r="H593" s="1"/>
  <c r="H296" s="1"/>
  <c r="I364"/>
  <c r="I330" s="1"/>
  <c r="I1191"/>
  <c r="C1387"/>
  <c r="C1454"/>
  <c r="C1453" s="1"/>
  <c r="C1452" s="1"/>
  <c r="C1550"/>
  <c r="C1549" s="1"/>
  <c r="G1374"/>
  <c r="G1373" s="1"/>
  <c r="K1373" s="1"/>
  <c r="H566"/>
  <c r="H985"/>
  <c r="I653"/>
  <c r="I1046"/>
  <c r="I1092"/>
  <c r="I1086" s="1"/>
  <c r="J676"/>
  <c r="J1078"/>
  <c r="C1676"/>
  <c r="K66"/>
  <c r="K264"/>
  <c r="K331"/>
  <c r="K369"/>
  <c r="K447"/>
  <c r="K557"/>
  <c r="K674"/>
  <c r="K741"/>
  <c r="K781"/>
  <c r="K839"/>
  <c r="G984"/>
  <c r="K984" s="1"/>
  <c r="K1116"/>
  <c r="G1182"/>
  <c r="K1182" s="1"/>
  <c r="K1230"/>
  <c r="K1311"/>
  <c r="H107"/>
  <c r="H246" s="1"/>
  <c r="H676"/>
  <c r="H1153"/>
  <c r="H1204"/>
  <c r="H1203" s="1"/>
  <c r="H1191" s="1"/>
  <c r="I109"/>
  <c r="I248" s="1"/>
  <c r="I642"/>
  <c r="J664"/>
  <c r="J1070"/>
  <c r="H550"/>
  <c r="H307"/>
  <c r="I623"/>
  <c r="I612" s="1"/>
  <c r="G260"/>
  <c r="H602"/>
  <c r="I859"/>
  <c r="G203"/>
  <c r="K203" s="1"/>
  <c r="G1102"/>
  <c r="C1555"/>
  <c r="C1554" s="1"/>
  <c r="D1609"/>
  <c r="C1687"/>
  <c r="K51"/>
  <c r="G155"/>
  <c r="K252"/>
  <c r="K405"/>
  <c r="K548"/>
  <c r="K596"/>
  <c r="K651"/>
  <c r="K720"/>
  <c r="K769"/>
  <c r="K877"/>
  <c r="K964"/>
  <c r="K1097"/>
  <c r="K1281"/>
  <c r="K1348"/>
  <c r="H653"/>
  <c r="H1078"/>
  <c r="H1134"/>
  <c r="I850"/>
  <c r="I909"/>
  <c r="I593" s="1"/>
  <c r="I296" s="1"/>
  <c r="J642"/>
  <c r="D1402"/>
  <c r="K963"/>
  <c r="H488"/>
  <c r="I470"/>
  <c r="J623"/>
  <c r="J612" s="1"/>
  <c r="K241"/>
  <c r="K1087"/>
  <c r="G132"/>
  <c r="K132" s="1"/>
  <c r="K133"/>
  <c r="G851"/>
  <c r="K852"/>
  <c r="K757"/>
  <c r="J602"/>
  <c r="G307"/>
  <c r="K1190"/>
  <c r="K1346"/>
  <c r="G841"/>
  <c r="G889"/>
  <c r="G888" s="1"/>
  <c r="G1046"/>
  <c r="G1341"/>
  <c r="J136"/>
  <c r="J131" s="1"/>
  <c r="J268" s="1"/>
  <c r="J354"/>
  <c r="J907"/>
  <c r="J591" s="1"/>
  <c r="J293" s="1"/>
  <c r="C1743"/>
  <c r="H1008"/>
  <c r="I274"/>
  <c r="I273" s="1"/>
  <c r="I292"/>
  <c r="K1079"/>
  <c r="K770"/>
  <c r="K758"/>
  <c r="K154"/>
  <c r="D1743"/>
  <c r="G354"/>
  <c r="J1309"/>
  <c r="K1202"/>
  <c r="K1080"/>
  <c r="K1056"/>
  <c r="K1011"/>
  <c r="K816"/>
  <c r="K460"/>
  <c r="K448"/>
  <c r="K406"/>
  <c r="G664"/>
  <c r="K664" s="1"/>
  <c r="G876"/>
  <c r="K302"/>
  <c r="H274"/>
  <c r="H273" s="1"/>
  <c r="H626"/>
  <c r="H615" s="1"/>
  <c r="H603" s="1"/>
  <c r="H1183"/>
  <c r="H1322"/>
  <c r="K190"/>
  <c r="I479"/>
  <c r="I576"/>
  <c r="J260"/>
  <c r="J102"/>
  <c r="J242" s="1"/>
  <c r="J1054"/>
  <c r="J1204"/>
  <c r="J1203" s="1"/>
  <c r="J1191" s="1"/>
  <c r="K817"/>
  <c r="K461"/>
  <c r="K449"/>
  <c r="K407"/>
  <c r="K101"/>
  <c r="K10"/>
  <c r="G249"/>
  <c r="K249" s="1"/>
  <c r="K898"/>
  <c r="H1237"/>
  <c r="H1181" s="1"/>
  <c r="I753"/>
  <c r="I1183"/>
  <c r="I1321"/>
  <c r="I1320" s="1"/>
  <c r="J488"/>
  <c r="K1347"/>
  <c r="K979"/>
  <c r="K761"/>
  <c r="K352"/>
  <c r="D1746"/>
  <c r="G136"/>
  <c r="G299"/>
  <c r="K299" s="1"/>
  <c r="G442"/>
  <c r="G653"/>
  <c r="K653" s="1"/>
  <c r="G997"/>
  <c r="K474"/>
  <c r="H841"/>
  <c r="I119"/>
  <c r="I117" s="1"/>
  <c r="I256" s="1"/>
  <c r="I566"/>
  <c r="I676"/>
  <c r="I1123"/>
  <c r="J1046"/>
  <c r="K1336"/>
  <c r="K1205"/>
  <c r="K1071"/>
  <c r="K1047"/>
  <c r="K1031"/>
  <c r="K980"/>
  <c r="K853"/>
  <c r="C1613"/>
  <c r="C1609" s="1"/>
  <c r="G1237"/>
  <c r="K473"/>
  <c r="I259"/>
  <c r="I350"/>
  <c r="I349" s="1"/>
  <c r="I326" s="1"/>
  <c r="I1038"/>
  <c r="I307"/>
  <c r="J1092"/>
  <c r="J1008" s="1"/>
  <c r="K1072"/>
  <c r="K1048"/>
  <c r="K1032"/>
  <c r="K842"/>
  <c r="K355"/>
  <c r="K31"/>
  <c r="G593"/>
  <c r="K471"/>
  <c r="J1183"/>
  <c r="K843"/>
  <c r="K764"/>
  <c r="C1394"/>
  <c r="C1385" s="1"/>
  <c r="G274"/>
  <c r="G292"/>
  <c r="G1062"/>
  <c r="H512"/>
  <c r="I512"/>
  <c r="I550"/>
  <c r="I821"/>
  <c r="I1070"/>
  <c r="K969"/>
  <c r="K844"/>
  <c r="K454"/>
  <c r="K1211"/>
  <c r="K120"/>
  <c r="I1030"/>
  <c r="J279"/>
  <c r="K279" s="1"/>
  <c r="J470"/>
  <c r="K1088"/>
  <c r="K1063"/>
  <c r="K455"/>
  <c r="C1734"/>
  <c r="C1733" s="1"/>
  <c r="G1054"/>
  <c r="H119"/>
  <c r="H258" s="1"/>
  <c r="K504"/>
  <c r="J512"/>
  <c r="J307"/>
  <c r="K1122"/>
  <c r="K1103"/>
  <c r="K1064"/>
  <c r="K1024"/>
  <c r="K959"/>
  <c r="K947"/>
  <c r="K755"/>
  <c r="C1671"/>
  <c r="C1670" s="1"/>
  <c r="G470"/>
  <c r="K973"/>
  <c r="H350"/>
  <c r="H349" s="1"/>
  <c r="H326" s="1"/>
  <c r="H597"/>
  <c r="H298" s="1"/>
  <c r="I990"/>
  <c r="K990" s="1"/>
  <c r="I1102"/>
  <c r="J350"/>
  <c r="K1104"/>
  <c r="K986"/>
  <c r="K948"/>
  <c r="K896"/>
  <c r="G199"/>
  <c r="K707"/>
  <c r="G706"/>
  <c r="G705" s="1"/>
  <c r="K705" s="1"/>
  <c r="H1308"/>
  <c r="H1266" s="1"/>
  <c r="K163"/>
  <c r="K161"/>
  <c r="K22"/>
  <c r="L22" s="1"/>
  <c r="K174"/>
  <c r="K40"/>
  <c r="K178"/>
  <c r="K194"/>
  <c r="K195"/>
  <c r="K196"/>
  <c r="K198"/>
  <c r="K193"/>
  <c r="H188"/>
  <c r="K53"/>
  <c r="G188"/>
  <c r="J188"/>
  <c r="I188"/>
  <c r="K189"/>
  <c r="K186"/>
  <c r="K187"/>
  <c r="K184"/>
  <c r="K47"/>
  <c r="K183"/>
  <c r="J39"/>
  <c r="K44"/>
  <c r="I176"/>
  <c r="K179"/>
  <c r="H176"/>
  <c r="J176"/>
  <c r="G176"/>
  <c r="K223"/>
  <c r="J199"/>
  <c r="I199"/>
  <c r="J155"/>
  <c r="K12"/>
  <c r="I155"/>
  <c r="H155"/>
  <c r="K157"/>
  <c r="K156"/>
  <c r="J1313"/>
  <c r="J1302" s="1"/>
  <c r="I1313"/>
  <c r="I1302" s="1"/>
  <c r="I1259"/>
  <c r="K1305"/>
  <c r="H1259"/>
  <c r="H1313"/>
  <c r="K1314"/>
  <c r="K214"/>
  <c r="G1153"/>
  <c r="J1153"/>
  <c r="H1123"/>
  <c r="K1160"/>
  <c r="J1123"/>
  <c r="K1124"/>
  <c r="K590"/>
  <c r="G1171"/>
  <c r="J597"/>
  <c r="J301" s="1"/>
  <c r="K906"/>
  <c r="I597"/>
  <c r="I301" s="1"/>
  <c r="K1162"/>
  <c r="K1163"/>
  <c r="K1164"/>
  <c r="K1165"/>
  <c r="K1154"/>
  <c r="K1155"/>
  <c r="K1156"/>
  <c r="I1121"/>
  <c r="I905" s="1"/>
  <c r="K1136"/>
  <c r="K1137"/>
  <c r="J1121"/>
  <c r="J905" s="1"/>
  <c r="H1121"/>
  <c r="H905" s="1"/>
  <c r="G1126"/>
  <c r="G1121"/>
  <c r="K1128"/>
  <c r="K1010"/>
  <c r="G1009"/>
  <c r="G914" s="1"/>
  <c r="G601" s="1"/>
  <c r="G1092"/>
  <c r="K1012"/>
  <c r="K1112"/>
  <c r="G1111"/>
  <c r="G1003" s="1"/>
  <c r="K1039"/>
  <c r="K1040"/>
  <c r="J588"/>
  <c r="I1004"/>
  <c r="H1004"/>
  <c r="K1006"/>
  <c r="K904"/>
  <c r="J1004"/>
  <c r="K1015"/>
  <c r="K1016"/>
  <c r="K1005"/>
  <c r="G907"/>
  <c r="G591" s="1"/>
  <c r="J921"/>
  <c r="J920" s="1"/>
  <c r="I907"/>
  <c r="K924"/>
  <c r="K903"/>
  <c r="K897"/>
  <c r="J890"/>
  <c r="J774" s="1"/>
  <c r="J778"/>
  <c r="J592" s="1"/>
  <c r="J294" s="1"/>
  <c r="H890"/>
  <c r="H889"/>
  <c r="H888" s="1"/>
  <c r="G778"/>
  <c r="K892"/>
  <c r="K884"/>
  <c r="K885"/>
  <c r="K886"/>
  <c r="K869"/>
  <c r="K870"/>
  <c r="K871"/>
  <c r="K862"/>
  <c r="K860"/>
  <c r="K861"/>
  <c r="K832"/>
  <c r="K833"/>
  <c r="K834"/>
  <c r="K822"/>
  <c r="I777"/>
  <c r="H777"/>
  <c r="K823"/>
  <c r="K824"/>
  <c r="G802"/>
  <c r="J777"/>
  <c r="K142"/>
  <c r="I592"/>
  <c r="I294" s="1"/>
  <c r="H592"/>
  <c r="H294" s="1"/>
  <c r="I588"/>
  <c r="G588"/>
  <c r="K788"/>
  <c r="I587"/>
  <c r="I286" s="1"/>
  <c r="G587"/>
  <c r="G749"/>
  <c r="K744"/>
  <c r="K742"/>
  <c r="K743"/>
  <c r="J719"/>
  <c r="G735"/>
  <c r="K736"/>
  <c r="K737"/>
  <c r="I719"/>
  <c r="K730"/>
  <c r="G729"/>
  <c r="K731"/>
  <c r="K724"/>
  <c r="G719"/>
  <c r="K687"/>
  <c r="K688"/>
  <c r="K689"/>
  <c r="K643"/>
  <c r="K644"/>
  <c r="K654"/>
  <c r="K655"/>
  <c r="J28"/>
  <c r="H28"/>
  <c r="K665"/>
  <c r="K666"/>
  <c r="G28"/>
  <c r="I609"/>
  <c r="K609" s="1"/>
  <c r="K677"/>
  <c r="K678"/>
  <c r="K621"/>
  <c r="K695"/>
  <c r="G694"/>
  <c r="K607"/>
  <c r="K620"/>
  <c r="K627"/>
  <c r="K618"/>
  <c r="K606"/>
  <c r="K628"/>
  <c r="I545"/>
  <c r="K546"/>
  <c r="G577"/>
  <c r="K577" s="1"/>
  <c r="J545"/>
  <c r="G567"/>
  <c r="K567" s="1"/>
  <c r="I560"/>
  <c r="I544" s="1"/>
  <c r="H559"/>
  <c r="H545"/>
  <c r="G545"/>
  <c r="K561"/>
  <c r="J554"/>
  <c r="J553" s="1"/>
  <c r="H554"/>
  <c r="H553" s="1"/>
  <c r="G554"/>
  <c r="K555"/>
  <c r="I313"/>
  <c r="I288" s="1"/>
  <c r="H313"/>
  <c r="H288" s="1"/>
  <c r="K540"/>
  <c r="K524"/>
  <c r="K525"/>
  <c r="I315"/>
  <c r="G513"/>
  <c r="K513" s="1"/>
  <c r="K514"/>
  <c r="G315"/>
  <c r="K515"/>
  <c r="K290"/>
  <c r="K314"/>
  <c r="K509"/>
  <c r="K510"/>
  <c r="K81"/>
  <c r="J364"/>
  <c r="J330" s="1"/>
  <c r="H364"/>
  <c r="H330" s="1"/>
  <c r="I929"/>
  <c r="I89" s="1"/>
  <c r="I212" s="1"/>
  <c r="I208" s="1"/>
  <c r="I207" s="1"/>
  <c r="H907"/>
  <c r="K931"/>
  <c r="K318"/>
  <c r="K336"/>
  <c r="J1251"/>
  <c r="J1235" s="1"/>
  <c r="J1236"/>
  <c r="J208"/>
  <c r="J207" s="1"/>
  <c r="J1181"/>
  <c r="I1237"/>
  <c r="I1181" s="1"/>
  <c r="K220"/>
  <c r="K1238"/>
  <c r="H208"/>
  <c r="H207" s="1"/>
  <c r="G1236"/>
  <c r="G1251"/>
  <c r="K1252"/>
  <c r="K103"/>
  <c r="K1253"/>
  <c r="G1183"/>
  <c r="G1259"/>
  <c r="K1282"/>
  <c r="K105"/>
  <c r="I1322"/>
  <c r="H1321"/>
  <c r="H1320" s="1"/>
  <c r="K1323"/>
  <c r="G244"/>
  <c r="K244" s="1"/>
  <c r="I1308"/>
  <c r="I1266" s="1"/>
  <c r="J1308"/>
  <c r="J1266" s="1"/>
  <c r="K257"/>
  <c r="K372"/>
  <c r="K505"/>
  <c r="K118"/>
  <c r="H259"/>
  <c r="K259" s="1"/>
  <c r="K122"/>
  <c r="K498"/>
  <c r="K499"/>
  <c r="G119"/>
  <c r="G117" s="1"/>
  <c r="G491"/>
  <c r="K491" s="1"/>
  <c r="J358"/>
  <c r="J327" s="1"/>
  <c r="J479"/>
  <c r="I358"/>
  <c r="I327" s="1"/>
  <c r="K482"/>
  <c r="H479"/>
  <c r="K483"/>
  <c r="K377"/>
  <c r="K338"/>
  <c r="H470"/>
  <c r="H358"/>
  <c r="H327" s="1"/>
  <c r="K363"/>
  <c r="J106"/>
  <c r="J245" s="1"/>
  <c r="G465"/>
  <c r="K361"/>
  <c r="G358"/>
  <c r="G327" s="1"/>
  <c r="J465"/>
  <c r="J376"/>
  <c r="J375" s="1"/>
  <c r="I348"/>
  <c r="I325" s="1"/>
  <c r="K255"/>
  <c r="H348"/>
  <c r="H325" s="1"/>
  <c r="G1134"/>
  <c r="K796"/>
  <c r="K520"/>
  <c r="K201"/>
  <c r="K224"/>
  <c r="K116"/>
  <c r="G376"/>
  <c r="G348"/>
  <c r="K382"/>
  <c r="K383"/>
  <c r="K389"/>
  <c r="K395"/>
  <c r="K430"/>
  <c r="K431"/>
  <c r="K436"/>
  <c r="K437"/>
  <c r="G479"/>
  <c r="G364"/>
  <c r="G330" s="1"/>
  <c r="G550"/>
  <c r="G676"/>
  <c r="G614"/>
  <c r="K614" s="1"/>
  <c r="G623"/>
  <c r="G821"/>
  <c r="G859"/>
  <c r="K974"/>
  <c r="K992"/>
  <c r="K1013"/>
  <c r="K918"/>
  <c r="G911"/>
  <c r="G1123"/>
  <c r="K1212"/>
  <c r="K1201"/>
  <c r="K1222"/>
  <c r="K1200"/>
  <c r="G1221"/>
  <c r="G1197" s="1"/>
  <c r="G1275"/>
  <c r="K1275" s="1"/>
  <c r="K1278"/>
  <c r="K1264"/>
  <c r="G1321"/>
  <c r="G1322"/>
  <c r="K1361"/>
  <c r="K1367"/>
  <c r="G1308"/>
  <c r="J1014"/>
  <c r="J1310"/>
  <c r="J1268" s="1"/>
  <c r="J587"/>
  <c r="J286" s="1"/>
  <c r="J269"/>
  <c r="J270"/>
  <c r="J1135"/>
  <c r="J1134" s="1"/>
  <c r="J753"/>
  <c r="J536"/>
  <c r="J537"/>
  <c r="J523"/>
  <c r="J522" s="1"/>
  <c r="J319"/>
  <c r="J295" s="1"/>
  <c r="J117"/>
  <c r="J256" s="1"/>
  <c r="J1280"/>
  <c r="J1271"/>
  <c r="J626"/>
  <c r="J616"/>
  <c r="J604" s="1"/>
  <c r="J312"/>
  <c r="J334"/>
  <c r="J165"/>
  <c r="J560"/>
  <c r="J783"/>
  <c r="J599" s="1"/>
  <c r="J1272"/>
  <c r="J1257" s="1"/>
  <c r="J1322"/>
  <c r="J1125"/>
  <c r="J1145"/>
  <c r="J1144" s="1"/>
  <c r="J1143" s="1"/>
  <c r="J114"/>
  <c r="J253" s="1"/>
  <c r="J394"/>
  <c r="J393" s="1"/>
  <c r="K393" s="1"/>
  <c r="J617"/>
  <c r="J605" s="1"/>
  <c r="J1341"/>
  <c r="J1340" s="1"/>
  <c r="J1267" s="1"/>
  <c r="J1366"/>
  <c r="J1365" s="1"/>
  <c r="K1365" s="1"/>
  <c r="J723"/>
  <c r="J794"/>
  <c r="J780" s="1"/>
  <c r="J125"/>
  <c r="J787"/>
  <c r="J1023"/>
  <c r="J1022" s="1"/>
  <c r="J985"/>
  <c r="J1221"/>
  <c r="J1197" s="1"/>
  <c r="J1185" s="1"/>
  <c r="I165"/>
  <c r="I269"/>
  <c r="I270"/>
  <c r="I1236"/>
  <c r="I1251"/>
  <c r="I1235" s="1"/>
  <c r="I1179" s="1"/>
  <c r="I507"/>
  <c r="I258"/>
  <c r="I920"/>
  <c r="I180"/>
  <c r="I39"/>
  <c r="I1280"/>
  <c r="I1271"/>
  <c r="I536"/>
  <c r="I537"/>
  <c r="I1335"/>
  <c r="I1310"/>
  <c r="I1268" s="1"/>
  <c r="I488"/>
  <c r="I783"/>
  <c r="I599" s="1"/>
  <c r="I1272"/>
  <c r="I1257" s="1"/>
  <c r="I319"/>
  <c r="I295" s="1"/>
  <c r="I334"/>
  <c r="I442"/>
  <c r="I441" s="1"/>
  <c r="I802"/>
  <c r="I801" s="1"/>
  <c r="I800" s="1"/>
  <c r="I1127"/>
  <c r="K1127" s="1"/>
  <c r="I1192"/>
  <c r="I465"/>
  <c r="I114"/>
  <c r="I253" s="1"/>
  <c r="I246"/>
  <c r="I617"/>
  <c r="I605" s="1"/>
  <c r="I1341"/>
  <c r="I1340" s="1"/>
  <c r="I1267" s="1"/>
  <c r="C1543"/>
  <c r="C1542" s="1"/>
  <c r="I616"/>
  <c r="I604" s="1"/>
  <c r="I723"/>
  <c r="I794"/>
  <c r="I780" s="1"/>
  <c r="I1009"/>
  <c r="I914" s="1"/>
  <c r="I601" s="1"/>
  <c r="I108"/>
  <c r="I247" s="1"/>
  <c r="I125"/>
  <c r="I388"/>
  <c r="I387" s="1"/>
  <c r="K387" s="1"/>
  <c r="I787"/>
  <c r="I1023"/>
  <c r="I1277"/>
  <c r="I1360"/>
  <c r="I1359" s="1"/>
  <c r="I1221"/>
  <c r="I1197" s="1"/>
  <c r="I1185" s="1"/>
  <c r="H1335"/>
  <c r="H312"/>
  <c r="H334"/>
  <c r="H1236"/>
  <c r="H1251"/>
  <c r="H1235" s="1"/>
  <c r="H269"/>
  <c r="H270"/>
  <c r="H536"/>
  <c r="H537"/>
  <c r="H523"/>
  <c r="H522" s="1"/>
  <c r="H319"/>
  <c r="H295" s="1"/>
  <c r="H1014"/>
  <c r="H587"/>
  <c r="H286" s="1"/>
  <c r="H935"/>
  <c r="H1120"/>
  <c r="H1126"/>
  <c r="H920"/>
  <c r="H165"/>
  <c r="H1280"/>
  <c r="H1271"/>
  <c r="H180"/>
  <c r="H39"/>
  <c r="H588"/>
  <c r="H753"/>
  <c r="H617"/>
  <c r="H605" s="1"/>
  <c r="H1086"/>
  <c r="H718"/>
  <c r="H722"/>
  <c r="H106"/>
  <c r="H245" s="1"/>
  <c r="H719"/>
  <c r="C1492"/>
  <c r="H140"/>
  <c r="H277" s="1"/>
  <c r="H783"/>
  <c r="H599" s="1"/>
  <c r="H1272"/>
  <c r="H1257" s="1"/>
  <c r="H544"/>
  <c r="H802"/>
  <c r="H801" s="1"/>
  <c r="H800" s="1"/>
  <c r="H114"/>
  <c r="H253" s="1"/>
  <c r="H1341"/>
  <c r="H1340" s="1"/>
  <c r="H1267" s="1"/>
  <c r="H616"/>
  <c r="H604" s="1"/>
  <c r="H794"/>
  <c r="H780" s="1"/>
  <c r="H1009"/>
  <c r="H914" s="1"/>
  <c r="H601" s="1"/>
  <c r="H125"/>
  <c r="H787"/>
  <c r="H1023"/>
  <c r="H1022" s="1"/>
  <c r="H1277"/>
  <c r="H1360"/>
  <c r="H1359" s="1"/>
  <c r="H1221"/>
  <c r="H1197" s="1"/>
  <c r="H1185" s="1"/>
  <c r="G523"/>
  <c r="G319"/>
  <c r="G39"/>
  <c r="G180"/>
  <c r="G270"/>
  <c r="G269"/>
  <c r="G246"/>
  <c r="G262"/>
  <c r="G312"/>
  <c r="G334"/>
  <c r="G626"/>
  <c r="G1302"/>
  <c r="G1203"/>
  <c r="G1192"/>
  <c r="G165"/>
  <c r="G920"/>
  <c r="G722"/>
  <c r="G1014"/>
  <c r="G1280"/>
  <c r="G1271"/>
  <c r="C1594"/>
  <c r="G265"/>
  <c r="K265" s="1"/>
  <c r="G916"/>
  <c r="K916" s="1"/>
  <c r="G1004"/>
  <c r="G140"/>
  <c r="G560"/>
  <c r="G915"/>
  <c r="K915" s="1"/>
  <c r="G1272"/>
  <c r="C1774"/>
  <c r="C1716"/>
  <c r="C1715" s="1"/>
  <c r="C1685" s="1"/>
  <c r="G784"/>
  <c r="K784" s="1"/>
  <c r="G1193"/>
  <c r="G1303"/>
  <c r="K1303" s="1"/>
  <c r="G929"/>
  <c r="G1145"/>
  <c r="C1586"/>
  <c r="C1585" s="1"/>
  <c r="C1601"/>
  <c r="C1600" s="1"/>
  <c r="G114"/>
  <c r="G538"/>
  <c r="K538" s="1"/>
  <c r="G777"/>
  <c r="G350"/>
  <c r="G787"/>
  <c r="C1762"/>
  <c r="C1756" s="1"/>
  <c r="C1787"/>
  <c r="D1680"/>
  <c r="D1679" s="1"/>
  <c r="C1740"/>
  <c r="C1739" s="1"/>
  <c r="D1684"/>
  <c r="C1727"/>
  <c r="C1726" s="1"/>
  <c r="C1528"/>
  <c r="C1527" s="1"/>
  <c r="D1492"/>
  <c r="C1565"/>
  <c r="C1675"/>
  <c r="C1640"/>
  <c r="C1618"/>
  <c r="D1607"/>
  <c r="D1606" s="1"/>
  <c r="C1591"/>
  <c r="D1490"/>
  <c r="D1489" s="1"/>
  <c r="C1482"/>
  <c r="C1481" s="1"/>
  <c r="C1483"/>
  <c r="C1745"/>
  <c r="C1746"/>
  <c r="D1464"/>
  <c r="C1681"/>
  <c r="D1686"/>
  <c r="C1457"/>
  <c r="D1457"/>
  <c r="D1384"/>
  <c r="D1383"/>
  <c r="D1483"/>
  <c r="C1691"/>
  <c r="C1690" s="1"/>
  <c r="C1682" s="1"/>
  <c r="C1758"/>
  <c r="C1757" s="1"/>
  <c r="C1467"/>
  <c r="C1466" s="1"/>
  <c r="C1465" s="1"/>
  <c r="C1403"/>
  <c r="C1402" s="1"/>
  <c r="I306" l="1"/>
  <c r="I131"/>
  <c r="I268" s="1"/>
  <c r="I615"/>
  <c r="I603" s="1"/>
  <c r="H1192"/>
  <c r="H301"/>
  <c r="G780"/>
  <c r="K780" s="1"/>
  <c r="J1312"/>
  <c r="J1301" s="1"/>
  <c r="G753"/>
  <c r="K753" s="1"/>
  <c r="G106"/>
  <c r="G245" s="1"/>
  <c r="J1192"/>
  <c r="K1192" s="1"/>
  <c r="J1270"/>
  <c r="K859"/>
  <c r="C1793"/>
  <c r="C1773" s="1"/>
  <c r="C1772" s="1"/>
  <c r="C1754" s="1"/>
  <c r="C1753" s="1"/>
  <c r="G131"/>
  <c r="G268" s="1"/>
  <c r="K247"/>
  <c r="K985"/>
  <c r="J615"/>
  <c r="J603" s="1"/>
  <c r="K109"/>
  <c r="K1038"/>
  <c r="I565"/>
  <c r="K642"/>
  <c r="K107"/>
  <c r="K831"/>
  <c r="H1179"/>
  <c r="K288"/>
  <c r="J24"/>
  <c r="J167" s="1"/>
  <c r="J160" s="1"/>
  <c r="J159" s="1"/>
  <c r="G1353"/>
  <c r="K1353" s="1"/>
  <c r="K888"/>
  <c r="G258"/>
  <c r="K258" s="1"/>
  <c r="K909"/>
  <c r="K1054"/>
  <c r="K1078"/>
  <c r="K29"/>
  <c r="I552"/>
  <c r="J305"/>
  <c r="J552"/>
  <c r="J543" s="1"/>
  <c r="K1062"/>
  <c r="K1309"/>
  <c r="H565"/>
  <c r="I935"/>
  <c r="I913" s="1"/>
  <c r="I600" s="1"/>
  <c r="I304" s="1"/>
  <c r="H24"/>
  <c r="H167" s="1"/>
  <c r="H160" s="1"/>
  <c r="H159" s="1"/>
  <c r="K270"/>
  <c r="H131"/>
  <c r="H268" s="1"/>
  <c r="K1277"/>
  <c r="I160"/>
  <c r="I159" s="1"/>
  <c r="K136"/>
  <c r="K260"/>
  <c r="K676"/>
  <c r="K1030"/>
  <c r="K292"/>
  <c r="K1335"/>
  <c r="G24"/>
  <c r="G167" s="1"/>
  <c r="K821"/>
  <c r="K119"/>
  <c r="K242"/>
  <c r="K1070"/>
  <c r="G566"/>
  <c r="K566" s="1"/>
  <c r="H117"/>
  <c r="H256" s="1"/>
  <c r="K1237"/>
  <c r="G286"/>
  <c r="K286" s="1"/>
  <c r="K1153"/>
  <c r="K354"/>
  <c r="K599"/>
  <c r="G774"/>
  <c r="K1102"/>
  <c r="I1008"/>
  <c r="G399"/>
  <c r="K399" s="1"/>
  <c r="J349"/>
  <c r="J326" s="1"/>
  <c r="K1374"/>
  <c r="K723"/>
  <c r="J507"/>
  <c r="K470"/>
  <c r="K1092"/>
  <c r="I1312"/>
  <c r="I1301" s="1"/>
  <c r="K102"/>
  <c r="H1002"/>
  <c r="K560"/>
  <c r="I17"/>
  <c r="I16" s="1"/>
  <c r="K550"/>
  <c r="K559"/>
  <c r="K442"/>
  <c r="G441"/>
  <c r="K441" s="1"/>
  <c r="C1607"/>
  <c r="C1606" s="1"/>
  <c r="K269"/>
  <c r="J1179"/>
  <c r="K307"/>
  <c r="H507"/>
  <c r="J1086"/>
  <c r="J1002" s="1"/>
  <c r="K1183"/>
  <c r="K313"/>
  <c r="K1023"/>
  <c r="K108"/>
  <c r="K1204"/>
  <c r="G1340"/>
  <c r="K1341"/>
  <c r="G996"/>
  <c r="K997"/>
  <c r="K876"/>
  <c r="G875"/>
  <c r="K1221"/>
  <c r="K601"/>
  <c r="H1180"/>
  <c r="I106"/>
  <c r="I245" s="1"/>
  <c r="K245" s="1"/>
  <c r="K794"/>
  <c r="K1135"/>
  <c r="K783"/>
  <c r="G273"/>
  <c r="K273" s="1"/>
  <c r="K274"/>
  <c r="K388"/>
  <c r="H305"/>
  <c r="H552"/>
  <c r="K841"/>
  <c r="G296"/>
  <c r="K296" s="1"/>
  <c r="K593"/>
  <c r="G850"/>
  <c r="K850" s="1"/>
  <c r="K851"/>
  <c r="K394"/>
  <c r="G1191"/>
  <c r="K1191" s="1"/>
  <c r="K1203"/>
  <c r="K1046"/>
  <c r="G1181"/>
  <c r="K1181" s="1"/>
  <c r="K1193"/>
  <c r="I298"/>
  <c r="K199"/>
  <c r="J175"/>
  <c r="G704"/>
  <c r="K704" s="1"/>
  <c r="K706"/>
  <c r="K188"/>
  <c r="K180"/>
  <c r="H175"/>
  <c r="K176"/>
  <c r="K39"/>
  <c r="G175"/>
  <c r="I175"/>
  <c r="K155"/>
  <c r="I287"/>
  <c r="J1256"/>
  <c r="I1256"/>
  <c r="K1313"/>
  <c r="H1312"/>
  <c r="H1301" s="1"/>
  <c r="H1302"/>
  <c r="K1302" s="1"/>
  <c r="K1259"/>
  <c r="K1123"/>
  <c r="J298"/>
  <c r="G1170"/>
  <c r="K1170" s="1"/>
  <c r="K1171"/>
  <c r="G1144"/>
  <c r="K1145"/>
  <c r="K1134"/>
  <c r="G905"/>
  <c r="K905" s="1"/>
  <c r="K1121"/>
  <c r="G1125"/>
  <c r="K914"/>
  <c r="G1086"/>
  <c r="G305"/>
  <c r="K1009"/>
  <c r="G1008"/>
  <c r="G1110"/>
  <c r="K1110" s="1"/>
  <c r="K1111"/>
  <c r="J287"/>
  <c r="H902"/>
  <c r="K1004"/>
  <c r="K1014"/>
  <c r="K907"/>
  <c r="K921"/>
  <c r="K920"/>
  <c r="K890"/>
  <c r="K778"/>
  <c r="K889"/>
  <c r="G592"/>
  <c r="G294" s="1"/>
  <c r="K294" s="1"/>
  <c r="I589"/>
  <c r="I291" s="1"/>
  <c r="H589"/>
  <c r="H291" s="1"/>
  <c r="G801"/>
  <c r="K801" s="1"/>
  <c r="J589"/>
  <c r="J291" s="1"/>
  <c r="K777"/>
  <c r="K802"/>
  <c r="G124"/>
  <c r="G277"/>
  <c r="K277" s="1"/>
  <c r="K140"/>
  <c r="K588"/>
  <c r="K787"/>
  <c r="G748"/>
  <c r="K749"/>
  <c r="G718"/>
  <c r="G734"/>
  <c r="K734" s="1"/>
  <c r="K735"/>
  <c r="K729"/>
  <c r="G728"/>
  <c r="K728" s="1"/>
  <c r="K719"/>
  <c r="K165"/>
  <c r="I591"/>
  <c r="I293" s="1"/>
  <c r="K28"/>
  <c r="L28" s="1"/>
  <c r="G693"/>
  <c r="K693" s="1"/>
  <c r="K694"/>
  <c r="G616"/>
  <c r="K616" s="1"/>
  <c r="G617"/>
  <c r="K617" s="1"/>
  <c r="K587"/>
  <c r="G576"/>
  <c r="K576" s="1"/>
  <c r="K545"/>
  <c r="I543"/>
  <c r="J544"/>
  <c r="G544"/>
  <c r="G553"/>
  <c r="K554"/>
  <c r="G522"/>
  <c r="K522" s="1"/>
  <c r="K523"/>
  <c r="G295"/>
  <c r="K295" s="1"/>
  <c r="K319"/>
  <c r="K315"/>
  <c r="G512"/>
  <c r="K330"/>
  <c r="K364"/>
  <c r="H591"/>
  <c r="H293" s="1"/>
  <c r="G293"/>
  <c r="G89"/>
  <c r="K929"/>
  <c r="K334"/>
  <c r="K1236"/>
  <c r="G1235"/>
  <c r="K1235" s="1"/>
  <c r="K1251"/>
  <c r="G1180"/>
  <c r="I1270"/>
  <c r="G1257"/>
  <c r="K1257" s="1"/>
  <c r="K1272"/>
  <c r="G1270"/>
  <c r="K1280"/>
  <c r="G1256"/>
  <c r="K1271"/>
  <c r="G287"/>
  <c r="K1322"/>
  <c r="K1321"/>
  <c r="H1310"/>
  <c r="K125"/>
  <c r="K1359"/>
  <c r="J303"/>
  <c r="J1307"/>
  <c r="J1263" s="1"/>
  <c r="K1366"/>
  <c r="I1307"/>
  <c r="I1263" s="1"/>
  <c r="K1360"/>
  <c r="G256"/>
  <c r="G488"/>
  <c r="K488" s="1"/>
  <c r="I305"/>
  <c r="K479"/>
  <c r="H321"/>
  <c r="H287"/>
  <c r="K312"/>
  <c r="H79"/>
  <c r="H343"/>
  <c r="J229"/>
  <c r="J228" s="1"/>
  <c r="K465"/>
  <c r="K327"/>
  <c r="K358"/>
  <c r="K246"/>
  <c r="I343"/>
  <c r="H303"/>
  <c r="K376"/>
  <c r="G375"/>
  <c r="K375" s="1"/>
  <c r="G325"/>
  <c r="K325" s="1"/>
  <c r="K348"/>
  <c r="G253"/>
  <c r="K253" s="1"/>
  <c r="K114"/>
  <c r="G349"/>
  <c r="G343" s="1"/>
  <c r="K350"/>
  <c r="K626"/>
  <c r="G612"/>
  <c r="K612" s="1"/>
  <c r="K623"/>
  <c r="G602"/>
  <c r="K602" s="1"/>
  <c r="G597"/>
  <c r="K911"/>
  <c r="G1185"/>
  <c r="K1185" s="1"/>
  <c r="K1197"/>
  <c r="G1310"/>
  <c r="G1307" s="1"/>
  <c r="G1320"/>
  <c r="G1266"/>
  <c r="K1308"/>
  <c r="J718"/>
  <c r="J722"/>
  <c r="J124"/>
  <c r="J262"/>
  <c r="J310"/>
  <c r="J333"/>
  <c r="J773"/>
  <c r="J786"/>
  <c r="J772" s="1"/>
  <c r="J79"/>
  <c r="J78" s="1"/>
  <c r="J1119"/>
  <c r="J306"/>
  <c r="J934"/>
  <c r="J913"/>
  <c r="J600" s="1"/>
  <c r="J1120"/>
  <c r="J902" s="1"/>
  <c r="J1118"/>
  <c r="J1003"/>
  <c r="I773"/>
  <c r="I786"/>
  <c r="I772" s="1"/>
  <c r="I310"/>
  <c r="I333"/>
  <c r="I718"/>
  <c r="I722"/>
  <c r="I1120"/>
  <c r="I902" s="1"/>
  <c r="I1126"/>
  <c r="K1126" s="1"/>
  <c r="I262"/>
  <c r="I1022"/>
  <c r="I1002" s="1"/>
  <c r="I1003"/>
  <c r="I321"/>
  <c r="I303"/>
  <c r="I774"/>
  <c r="I1180"/>
  <c r="I934"/>
  <c r="H721"/>
  <c r="H716" s="1"/>
  <c r="H703" s="1"/>
  <c r="H717"/>
  <c r="H1003"/>
  <c r="H774"/>
  <c r="H262"/>
  <c r="H773"/>
  <c r="H786"/>
  <c r="H772" s="1"/>
  <c r="H310"/>
  <c r="H333"/>
  <c r="H1119"/>
  <c r="H1125"/>
  <c r="H1118" s="1"/>
  <c r="H1270"/>
  <c r="C1590"/>
  <c r="C1489" s="1"/>
  <c r="H229"/>
  <c r="H934"/>
  <c r="H910" s="1"/>
  <c r="H594" s="1"/>
  <c r="H913"/>
  <c r="H600" s="1"/>
  <c r="H304" s="1"/>
  <c r="G333"/>
  <c r="G310"/>
  <c r="C1490"/>
  <c r="G537"/>
  <c r="K537" s="1"/>
  <c r="G536"/>
  <c r="K536" s="1"/>
  <c r="C1680"/>
  <c r="C1679" s="1"/>
  <c r="G1120"/>
  <c r="G786"/>
  <c r="G721"/>
  <c r="C1464"/>
  <c r="C1684"/>
  <c r="C1491"/>
  <c r="C1383"/>
  <c r="C1384"/>
  <c r="C1686"/>
  <c r="I124" l="1"/>
  <c r="H124"/>
  <c r="J1255"/>
  <c r="J1180"/>
  <c r="K1180" s="1"/>
  <c r="J17"/>
  <c r="J16" s="1"/>
  <c r="J9" s="1"/>
  <c r="H543"/>
  <c r="I152"/>
  <c r="K131"/>
  <c r="K256"/>
  <c r="I229"/>
  <c r="I228" s="1"/>
  <c r="K268"/>
  <c r="K1022"/>
  <c r="I910"/>
  <c r="I594" s="1"/>
  <c r="I297" s="1"/>
  <c r="K1008"/>
  <c r="K167"/>
  <c r="H17"/>
  <c r="H16" s="1"/>
  <c r="J304"/>
  <c r="K117"/>
  <c r="G160"/>
  <c r="K160" s="1"/>
  <c r="G17"/>
  <c r="G16" s="1"/>
  <c r="K24"/>
  <c r="H78"/>
  <c r="J321"/>
  <c r="H919"/>
  <c r="H900" s="1"/>
  <c r="H584" s="1"/>
  <c r="J343"/>
  <c r="K343" s="1"/>
  <c r="K996"/>
  <c r="G935"/>
  <c r="G1179"/>
  <c r="K1179" s="1"/>
  <c r="I79"/>
  <c r="I78" s="1"/>
  <c r="I9" s="1"/>
  <c r="K106"/>
  <c r="K1086"/>
  <c r="G1267"/>
  <c r="K1267" s="1"/>
  <c r="K1340"/>
  <c r="J152"/>
  <c r="G874"/>
  <c r="K874" s="1"/>
  <c r="K875"/>
  <c r="H152"/>
  <c r="K175"/>
  <c r="H1256"/>
  <c r="K1256" s="1"/>
  <c r="G1143"/>
  <c r="K1143" s="1"/>
  <c r="K1144"/>
  <c r="G1119"/>
  <c r="G901" s="1"/>
  <c r="H901"/>
  <c r="H585" s="1"/>
  <c r="G589"/>
  <c r="G291" s="1"/>
  <c r="K291" s="1"/>
  <c r="G902"/>
  <c r="K902" s="1"/>
  <c r="K1120"/>
  <c r="K305"/>
  <c r="G1002"/>
  <c r="K1002" s="1"/>
  <c r="K1003"/>
  <c r="J285"/>
  <c r="J284" s="1"/>
  <c r="H586"/>
  <c r="J586"/>
  <c r="K592"/>
  <c r="I285"/>
  <c r="I284" s="1"/>
  <c r="G800"/>
  <c r="K800" s="1"/>
  <c r="G773"/>
  <c r="K773" s="1"/>
  <c r="K774"/>
  <c r="G747"/>
  <c r="K747" s="1"/>
  <c r="K748"/>
  <c r="G717"/>
  <c r="K718"/>
  <c r="K722"/>
  <c r="G604"/>
  <c r="K604" s="1"/>
  <c r="G605"/>
  <c r="K605" s="1"/>
  <c r="G615"/>
  <c r="K615" s="1"/>
  <c r="G565"/>
  <c r="K544"/>
  <c r="K553"/>
  <c r="G552"/>
  <c r="K552" s="1"/>
  <c r="K512"/>
  <c r="G507"/>
  <c r="K507" s="1"/>
  <c r="I586"/>
  <c r="K293"/>
  <c r="K591"/>
  <c r="G212"/>
  <c r="K89"/>
  <c r="G79"/>
  <c r="G78" s="1"/>
  <c r="K287"/>
  <c r="K310"/>
  <c r="K333"/>
  <c r="I1255"/>
  <c r="K1270"/>
  <c r="H1268"/>
  <c r="H306" s="1"/>
  <c r="H1307"/>
  <c r="H1263" s="1"/>
  <c r="H297" s="1"/>
  <c r="H1255"/>
  <c r="K262"/>
  <c r="H285"/>
  <c r="J222"/>
  <c r="G229"/>
  <c r="G326"/>
  <c r="K349"/>
  <c r="K786"/>
  <c r="K597"/>
  <c r="G301"/>
  <c r="K301" s="1"/>
  <c r="G298"/>
  <c r="K298" s="1"/>
  <c r="K1320"/>
  <c r="G1312"/>
  <c r="G1268"/>
  <c r="K1310"/>
  <c r="G1263"/>
  <c r="K1266"/>
  <c r="G303"/>
  <c r="K303" s="1"/>
  <c r="J721"/>
  <c r="J716" s="1"/>
  <c r="J703" s="1"/>
  <c r="J717"/>
  <c r="J309"/>
  <c r="J910"/>
  <c r="J594" s="1"/>
  <c r="J919"/>
  <c r="J900" s="1"/>
  <c r="J901"/>
  <c r="I1119"/>
  <c r="I901" s="1"/>
  <c r="I1125"/>
  <c r="I1118" s="1"/>
  <c r="I309"/>
  <c r="I332"/>
  <c r="I308" s="1"/>
  <c r="I721"/>
  <c r="I716" s="1"/>
  <c r="I703" s="1"/>
  <c r="I717"/>
  <c r="I919"/>
  <c r="H228"/>
  <c r="H222"/>
  <c r="H309"/>
  <c r="H332"/>
  <c r="H308" s="1"/>
  <c r="C1382"/>
  <c r="G332"/>
  <c r="G309"/>
  <c r="L940"/>
  <c r="L68"/>
  <c r="L36"/>
  <c r="L1330"/>
  <c r="F1316"/>
  <c r="L1316" s="1"/>
  <c r="F1329"/>
  <c r="L1329" s="1"/>
  <c r="F1325"/>
  <c r="L1325" s="1"/>
  <c r="K124" l="1"/>
  <c r="G159"/>
  <c r="K159" s="1"/>
  <c r="J332"/>
  <c r="J308" s="1"/>
  <c r="I222"/>
  <c r="J297"/>
  <c r="J283" s="1"/>
  <c r="J1378" s="1"/>
  <c r="K16"/>
  <c r="H9"/>
  <c r="K17"/>
  <c r="G543"/>
  <c r="K543" s="1"/>
  <c r="K935"/>
  <c r="G913"/>
  <c r="G934"/>
  <c r="G1118"/>
  <c r="K1125"/>
  <c r="K1119"/>
  <c r="G285"/>
  <c r="G284" s="1"/>
  <c r="K589"/>
  <c r="K79"/>
  <c r="K901"/>
  <c r="I283"/>
  <c r="I1378" s="1"/>
  <c r="G772"/>
  <c r="K772" s="1"/>
  <c r="G716"/>
  <c r="K716" s="1"/>
  <c r="K717"/>
  <c r="K721"/>
  <c r="G603"/>
  <c r="K603" s="1"/>
  <c r="G586"/>
  <c r="K586" s="1"/>
  <c r="G585"/>
  <c r="K565"/>
  <c r="G208"/>
  <c r="K212"/>
  <c r="K309"/>
  <c r="K1307"/>
  <c r="K1263"/>
  <c r="H284"/>
  <c r="G9"/>
  <c r="K78"/>
  <c r="K229"/>
  <c r="G222"/>
  <c r="G228"/>
  <c r="K228" s="1"/>
  <c r="K326"/>
  <c r="G321"/>
  <c r="K321" s="1"/>
  <c r="G308"/>
  <c r="G1301"/>
  <c r="K1312"/>
  <c r="K1268"/>
  <c r="G306"/>
  <c r="K306" s="1"/>
  <c r="J584"/>
  <c r="J585"/>
  <c r="I900"/>
  <c r="I584" s="1"/>
  <c r="I585"/>
  <c r="F42"/>
  <c r="L42" s="1"/>
  <c r="K308" l="1"/>
  <c r="K222"/>
  <c r="K332"/>
  <c r="K9"/>
  <c r="K934"/>
  <c r="G910"/>
  <c r="G919"/>
  <c r="K919" s="1"/>
  <c r="K913"/>
  <c r="G600"/>
  <c r="K285"/>
  <c r="K1118"/>
  <c r="G703"/>
  <c r="K703" s="1"/>
  <c r="K585"/>
  <c r="K208"/>
  <c r="G207"/>
  <c r="K284"/>
  <c r="H283"/>
  <c r="H1378" s="1"/>
  <c r="K1301"/>
  <c r="G1255"/>
  <c r="K1255" s="1"/>
  <c r="F37"/>
  <c r="L37" s="1"/>
  <c r="G900" l="1"/>
  <c r="K900" s="1"/>
  <c r="G594"/>
  <c r="K910"/>
  <c r="G304"/>
  <c r="K304" s="1"/>
  <c r="K600"/>
  <c r="K207"/>
  <c r="G152"/>
  <c r="K152" s="1"/>
  <c r="P1375"/>
  <c r="P1374" s="1"/>
  <c r="P1373" s="1"/>
  <c r="P1367"/>
  <c r="P1361"/>
  <c r="P1360" s="1"/>
  <c r="P1359" s="1"/>
  <c r="P1355"/>
  <c r="P1354" s="1"/>
  <c r="P1353" s="1"/>
  <c r="P1348"/>
  <c r="P1347" s="1"/>
  <c r="P1346" s="1"/>
  <c r="P1342"/>
  <c r="P1337"/>
  <c r="P1336" s="1"/>
  <c r="P1335" s="1"/>
  <c r="P1326"/>
  <c r="P1323"/>
  <c r="P1314"/>
  <c r="P1313" s="1"/>
  <c r="P1311"/>
  <c r="P1269" s="1"/>
  <c r="P1306"/>
  <c r="P1305"/>
  <c r="P1282"/>
  <c r="P1281" s="1"/>
  <c r="P1278"/>
  <c r="P1275" s="1"/>
  <c r="P1276"/>
  <c r="P1264" s="1"/>
  <c r="P302" s="1"/>
  <c r="P1273"/>
  <c r="P1253"/>
  <c r="P1237" s="1"/>
  <c r="P1238"/>
  <c r="P1230"/>
  <c r="P1222"/>
  <c r="P1220" s="1"/>
  <c r="P1212"/>
  <c r="P1211" s="1"/>
  <c r="P1209"/>
  <c r="P1205"/>
  <c r="P1193" s="1"/>
  <c r="P1202"/>
  <c r="P1190" s="1"/>
  <c r="P1201"/>
  <c r="P1189" s="1"/>
  <c r="P1200"/>
  <c r="P1187" s="1"/>
  <c r="P1196"/>
  <c r="P1195"/>
  <c r="P1194"/>
  <c r="P1182" s="1"/>
  <c r="P1184"/>
  <c r="P1172"/>
  <c r="P1171" s="1"/>
  <c r="P1170" s="1"/>
  <c r="P1165"/>
  <c r="P1164" s="1"/>
  <c r="P1163" s="1"/>
  <c r="P1162" s="1"/>
  <c r="P1160"/>
  <c r="P1124" s="1"/>
  <c r="P911" s="1"/>
  <c r="P1156"/>
  <c r="P1155" s="1"/>
  <c r="P1154" s="1"/>
  <c r="P1151"/>
  <c r="P1146"/>
  <c r="P1141"/>
  <c r="P1137"/>
  <c r="P1136" s="1"/>
  <c r="P1135" s="1"/>
  <c r="P1132"/>
  <c r="P1128"/>
  <c r="P1127" s="1"/>
  <c r="P1122"/>
  <c r="P1116"/>
  <c r="P1112"/>
  <c r="P1111" s="1"/>
  <c r="P1108"/>
  <c r="P1104"/>
  <c r="P1103" s="1"/>
  <c r="P1097"/>
  <c r="P1093"/>
  <c r="P1088"/>
  <c r="P1087" s="1"/>
  <c r="P1084"/>
  <c r="P1080"/>
  <c r="P1079" s="1"/>
  <c r="P1076"/>
  <c r="P1072"/>
  <c r="P1071" s="1"/>
  <c r="P1068"/>
  <c r="P1064"/>
  <c r="P1063" s="1"/>
  <c r="P1060"/>
  <c r="P1056"/>
  <c r="P1055" s="1"/>
  <c r="P1052"/>
  <c r="P1048"/>
  <c r="P1047" s="1"/>
  <c r="P1044"/>
  <c r="P1040"/>
  <c r="P1039" s="1"/>
  <c r="P1036"/>
  <c r="P1032"/>
  <c r="P1031" s="1"/>
  <c r="P1028"/>
  <c r="P1024"/>
  <c r="P1020"/>
  <c r="P1016"/>
  <c r="P1015" s="1"/>
  <c r="P1013"/>
  <c r="P918" s="1"/>
  <c r="P1012"/>
  <c r="P917" s="1"/>
  <c r="P1011"/>
  <c r="P916" s="1"/>
  <c r="P1010"/>
  <c r="P915" s="1"/>
  <c r="P1007"/>
  <c r="P1006"/>
  <c r="P904" s="1"/>
  <c r="P1005"/>
  <c r="P903" s="1"/>
  <c r="P998"/>
  <c r="P997" s="1"/>
  <c r="P996" s="1"/>
  <c r="P992"/>
  <c r="P991" s="1"/>
  <c r="P986"/>
  <c r="P984" s="1"/>
  <c r="P980"/>
  <c r="P979" s="1"/>
  <c r="P978" s="1"/>
  <c r="P974"/>
  <c r="P973" s="1"/>
  <c r="P969"/>
  <c r="P968" s="1"/>
  <c r="P964"/>
  <c r="P963" s="1"/>
  <c r="P959"/>
  <c r="P958" s="1"/>
  <c r="P948"/>
  <c r="P947" s="1"/>
  <c r="P946" s="1"/>
  <c r="P931"/>
  <c r="P924"/>
  <c r="P921" s="1"/>
  <c r="P908"/>
  <c r="P906"/>
  <c r="P590" s="1"/>
  <c r="P898"/>
  <c r="P897"/>
  <c r="P896" s="1"/>
  <c r="P892"/>
  <c r="P778" s="1"/>
  <c r="P886"/>
  <c r="P885" s="1"/>
  <c r="P884" s="1"/>
  <c r="P877"/>
  <c r="P876" s="1"/>
  <c r="P875" s="1"/>
  <c r="P874" s="1"/>
  <c r="P871"/>
  <c r="P870" s="1"/>
  <c r="P869" s="1"/>
  <c r="P867"/>
  <c r="P862"/>
  <c r="P861" s="1"/>
  <c r="P860" s="1"/>
  <c r="P857"/>
  <c r="P853"/>
  <c r="P852" s="1"/>
  <c r="P851" s="1"/>
  <c r="P848"/>
  <c r="P844"/>
  <c r="P843" s="1"/>
  <c r="P842" s="1"/>
  <c r="P839"/>
  <c r="P834"/>
  <c r="P833" s="1"/>
  <c r="P832" s="1"/>
  <c r="P828"/>
  <c r="P824"/>
  <c r="P823" s="1"/>
  <c r="P822" s="1"/>
  <c r="P817"/>
  <c r="P816" s="1"/>
  <c r="P815" s="1"/>
  <c r="P807"/>
  <c r="P803"/>
  <c r="P796"/>
  <c r="P784" s="1"/>
  <c r="P788"/>
  <c r="P787" s="1"/>
  <c r="P785"/>
  <c r="P782"/>
  <c r="P781"/>
  <c r="P779"/>
  <c r="P776"/>
  <c r="P775"/>
  <c r="P770"/>
  <c r="P769" s="1"/>
  <c r="P767"/>
  <c r="P766" s="1"/>
  <c r="P764"/>
  <c r="P763" s="1"/>
  <c r="P761"/>
  <c r="P760" s="1"/>
  <c r="P758"/>
  <c r="P757" s="1"/>
  <c r="P755"/>
  <c r="P754" s="1"/>
  <c r="P750"/>
  <c r="P749" s="1"/>
  <c r="P748" s="1"/>
  <c r="P747" s="1"/>
  <c r="P744"/>
  <c r="P743" s="1"/>
  <c r="P742" s="1"/>
  <c r="P741" s="1"/>
  <c r="P737"/>
  <c r="P736" s="1"/>
  <c r="P735" s="1"/>
  <c r="P734" s="1"/>
  <c r="P731"/>
  <c r="P724"/>
  <c r="P723" s="1"/>
  <c r="P720"/>
  <c r="P709"/>
  <c r="P707"/>
  <c r="P706" s="1"/>
  <c r="P705" s="1"/>
  <c r="P701"/>
  <c r="P695"/>
  <c r="P694" s="1"/>
  <c r="P689"/>
  <c r="P688" s="1"/>
  <c r="P687" s="1"/>
  <c r="P22" s="1"/>
  <c r="P685"/>
  <c r="P678"/>
  <c r="P677" s="1"/>
  <c r="P674"/>
  <c r="P666"/>
  <c r="P665" s="1"/>
  <c r="P662"/>
  <c r="P655"/>
  <c r="P654" s="1"/>
  <c r="P651"/>
  <c r="P644"/>
  <c r="P643" s="1"/>
  <c r="P636"/>
  <c r="P628"/>
  <c r="P627" s="1"/>
  <c r="P625"/>
  <c r="P614" s="1"/>
  <c r="P622"/>
  <c r="P610" s="1"/>
  <c r="P621"/>
  <c r="P609" s="1"/>
  <c r="P620"/>
  <c r="P607" s="1"/>
  <c r="P618"/>
  <c r="P606" s="1"/>
  <c r="P611"/>
  <c r="P608"/>
  <c r="P596"/>
  <c r="P300" s="1"/>
  <c r="P595"/>
  <c r="P299" s="1"/>
  <c r="P582"/>
  <c r="P578"/>
  <c r="P577" s="1"/>
  <c r="P572"/>
  <c r="P568"/>
  <c r="P567" s="1"/>
  <c r="P563"/>
  <c r="P561"/>
  <c r="P560" s="1"/>
  <c r="P557"/>
  <c r="P555"/>
  <c r="P551"/>
  <c r="P549"/>
  <c r="P548"/>
  <c r="P547"/>
  <c r="P546"/>
  <c r="P540"/>
  <c r="P313" s="1"/>
  <c r="P288" s="1"/>
  <c r="P525"/>
  <c r="P524" s="1"/>
  <c r="P520"/>
  <c r="P515"/>
  <c r="P315" s="1"/>
  <c r="P510"/>
  <c r="P509" s="1"/>
  <c r="P508" s="1"/>
  <c r="P505"/>
  <c r="P504" s="1"/>
  <c r="P499"/>
  <c r="P498" s="1"/>
  <c r="P497" s="1"/>
  <c r="P492"/>
  <c r="P491" s="1"/>
  <c r="P489"/>
  <c r="P483"/>
  <c r="P482" s="1"/>
  <c r="P480"/>
  <c r="P474"/>
  <c r="P473"/>
  <c r="P471"/>
  <c r="P466"/>
  <c r="P461"/>
  <c r="P460" s="1"/>
  <c r="P459" s="1"/>
  <c r="P455"/>
  <c r="P454" s="1"/>
  <c r="P453" s="1"/>
  <c r="P449"/>
  <c r="P448" s="1"/>
  <c r="P447" s="1"/>
  <c r="P443"/>
  <c r="P442" s="1"/>
  <c r="P441" s="1"/>
  <c r="P437"/>
  <c r="P436" s="1"/>
  <c r="P435" s="1"/>
  <c r="P431"/>
  <c r="P430" s="1"/>
  <c r="P429" s="1"/>
  <c r="P407"/>
  <c r="P406" s="1"/>
  <c r="P405" s="1"/>
  <c r="P401"/>
  <c r="P400" s="1"/>
  <c r="P399" s="1"/>
  <c r="P395"/>
  <c r="P389"/>
  <c r="P388" s="1"/>
  <c r="P387" s="1"/>
  <c r="P383"/>
  <c r="P382" s="1"/>
  <c r="P381" s="1"/>
  <c r="P377"/>
  <c r="P376" s="1"/>
  <c r="P375" s="1"/>
  <c r="P372"/>
  <c r="P369"/>
  <c r="P366"/>
  <c r="P363"/>
  <c r="P362"/>
  <c r="P361"/>
  <c r="P357"/>
  <c r="P356"/>
  <c r="P137" s="1"/>
  <c r="P274" s="1"/>
  <c r="P273" s="1"/>
  <c r="P355"/>
  <c r="P353"/>
  <c r="P352"/>
  <c r="P133" s="1"/>
  <c r="P132" s="1"/>
  <c r="P351"/>
  <c r="P338"/>
  <c r="P336" s="1"/>
  <c r="P331"/>
  <c r="P323"/>
  <c r="P322"/>
  <c r="P320"/>
  <c r="P318"/>
  <c r="P317"/>
  <c r="P316"/>
  <c r="P314"/>
  <c r="P290" s="1"/>
  <c r="P311"/>
  <c r="P289"/>
  <c r="P278"/>
  <c r="P264"/>
  <c r="P263"/>
  <c r="P254"/>
  <c r="P252"/>
  <c r="P251"/>
  <c r="P250"/>
  <c r="P239"/>
  <c r="P238"/>
  <c r="P235"/>
  <c r="P232"/>
  <c r="P219"/>
  <c r="P214"/>
  <c r="P205"/>
  <c r="P204"/>
  <c r="P201"/>
  <c r="P224" s="1"/>
  <c r="P223" s="1"/>
  <c r="P200"/>
  <c r="P198"/>
  <c r="P196" s="1"/>
  <c r="P195"/>
  <c r="P194" s="1"/>
  <c r="P193"/>
  <c r="P191"/>
  <c r="P190"/>
  <c r="P189"/>
  <c r="P187"/>
  <c r="P186" s="1"/>
  <c r="P184"/>
  <c r="P183"/>
  <c r="P181"/>
  <c r="P179"/>
  <c r="P178"/>
  <c r="P177"/>
  <c r="P174"/>
  <c r="P173"/>
  <c r="P171"/>
  <c r="P169"/>
  <c r="P164"/>
  <c r="P163"/>
  <c r="P162"/>
  <c r="P161"/>
  <c r="P157"/>
  <c r="P156"/>
  <c r="P142"/>
  <c r="P279" s="1"/>
  <c r="P129"/>
  <c r="P128"/>
  <c r="P265" s="1"/>
  <c r="P122"/>
  <c r="P261" s="1"/>
  <c r="P121"/>
  <c r="P260" s="1"/>
  <c r="P120"/>
  <c r="P118"/>
  <c r="P257" s="1"/>
  <c r="P116"/>
  <c r="P255" s="1"/>
  <c r="P110"/>
  <c r="P249" s="1"/>
  <c r="P105"/>
  <c r="P244" s="1"/>
  <c r="P103"/>
  <c r="P220" s="1"/>
  <c r="P101"/>
  <c r="P241" s="1"/>
  <c r="P82"/>
  <c r="P81"/>
  <c r="P231" s="1"/>
  <c r="P74"/>
  <c r="P71"/>
  <c r="P203" s="1"/>
  <c r="P69"/>
  <c r="P66"/>
  <c r="P62"/>
  <c r="P60"/>
  <c r="P53"/>
  <c r="P51"/>
  <c r="P47"/>
  <c r="P44" s="1"/>
  <c r="P180" s="1"/>
  <c r="P40"/>
  <c r="P31"/>
  <c r="P168" s="1"/>
  <c r="P12"/>
  <c r="P10"/>
  <c r="P154" s="1"/>
  <c r="P153" s="1"/>
  <c r="D81"/>
  <c r="D231" s="1"/>
  <c r="E81"/>
  <c r="M81"/>
  <c r="M231" s="1"/>
  <c r="N81"/>
  <c r="N231" s="1"/>
  <c r="O81"/>
  <c r="O231" s="1"/>
  <c r="F81"/>
  <c r="E1375"/>
  <c r="E1374" s="1"/>
  <c r="E1373" s="1"/>
  <c r="E1367"/>
  <c r="E1366" s="1"/>
  <c r="E1365" s="1"/>
  <c r="E1361"/>
  <c r="E1360" s="1"/>
  <c r="E1359" s="1"/>
  <c r="E1355"/>
  <c r="E1354" s="1"/>
  <c r="E1353" s="1"/>
  <c r="E1348"/>
  <c r="E1347" s="1"/>
  <c r="E1346" s="1"/>
  <c r="E1342"/>
  <c r="E1339"/>
  <c r="E1337"/>
  <c r="E1336" s="1"/>
  <c r="E1335" s="1"/>
  <c r="E1330"/>
  <c r="E1329"/>
  <c r="E1326"/>
  <c r="E1323"/>
  <c r="E1314"/>
  <c r="E1313" s="1"/>
  <c r="E1311"/>
  <c r="E1269" s="1"/>
  <c r="E1306"/>
  <c r="E1305"/>
  <c r="E1282"/>
  <c r="E1281" s="1"/>
  <c r="E1278"/>
  <c r="E1277" s="1"/>
  <c r="E1276"/>
  <c r="E1264" s="1"/>
  <c r="E302" s="1"/>
  <c r="E1273"/>
  <c r="E1253"/>
  <c r="E1237" s="1"/>
  <c r="E1238"/>
  <c r="E1230"/>
  <c r="E1222"/>
  <c r="E1220" s="1"/>
  <c r="E1212"/>
  <c r="E1211" s="1"/>
  <c r="E1209"/>
  <c r="E1205"/>
  <c r="E1193" s="1"/>
  <c r="E1202"/>
  <c r="E1190" s="1"/>
  <c r="E1201"/>
  <c r="E1189" s="1"/>
  <c r="E1200"/>
  <c r="E1187" s="1"/>
  <c r="E1196"/>
  <c r="E1195"/>
  <c r="E1194"/>
  <c r="E1182" s="1"/>
  <c r="E1184"/>
  <c r="E1172"/>
  <c r="E1171" s="1"/>
  <c r="E1170" s="1"/>
  <c r="E1165"/>
  <c r="E1164" s="1"/>
  <c r="E1163" s="1"/>
  <c r="E1162" s="1"/>
  <c r="E1160"/>
  <c r="E1124" s="1"/>
  <c r="E911" s="1"/>
  <c r="E1156"/>
  <c r="E1155" s="1"/>
  <c r="E1154" s="1"/>
  <c r="E1151"/>
  <c r="E1146"/>
  <c r="E1145" s="1"/>
  <c r="E1144" s="1"/>
  <c r="E1141"/>
  <c r="E1137"/>
  <c r="E1136" s="1"/>
  <c r="E1135" s="1"/>
  <c r="E1132"/>
  <c r="E1128"/>
  <c r="E1122"/>
  <c r="E1116"/>
  <c r="E1112"/>
  <c r="E1111" s="1"/>
  <c r="E1108"/>
  <c r="E1104"/>
  <c r="E1103" s="1"/>
  <c r="E1097"/>
  <c r="E1093"/>
  <c r="E1088"/>
  <c r="E1087" s="1"/>
  <c r="E1084"/>
  <c r="E1080"/>
  <c r="E1079" s="1"/>
  <c r="E1076"/>
  <c r="E1072"/>
  <c r="E1071" s="1"/>
  <c r="E1068"/>
  <c r="E1064"/>
  <c r="E1063" s="1"/>
  <c r="E1060"/>
  <c r="E1056"/>
  <c r="E1055" s="1"/>
  <c r="E1052"/>
  <c r="E1048"/>
  <c r="E1047" s="1"/>
  <c r="E1044"/>
  <c r="E1042"/>
  <c r="E1006" s="1"/>
  <c r="E904" s="1"/>
  <c r="E1041"/>
  <c r="E1036"/>
  <c r="E1032"/>
  <c r="E1031" s="1"/>
  <c r="E1028"/>
  <c r="E1024"/>
  <c r="E1023" s="1"/>
  <c r="E1020"/>
  <c r="E1016"/>
  <c r="E1015" s="1"/>
  <c r="E1013"/>
  <c r="E918" s="1"/>
  <c r="E1012"/>
  <c r="E917" s="1"/>
  <c r="E1011"/>
  <c r="E916" s="1"/>
  <c r="E1010"/>
  <c r="E915" s="1"/>
  <c r="E1007"/>
  <c r="E998"/>
  <c r="E997" s="1"/>
  <c r="E996" s="1"/>
  <c r="E992"/>
  <c r="E991" s="1"/>
  <c r="E986"/>
  <c r="E985" s="1"/>
  <c r="E980"/>
  <c r="E979" s="1"/>
  <c r="E978" s="1"/>
  <c r="E974"/>
  <c r="E973" s="1"/>
  <c r="E969"/>
  <c r="E968" s="1"/>
  <c r="E964"/>
  <c r="E963" s="1"/>
  <c r="E959"/>
  <c r="E958" s="1"/>
  <c r="E948"/>
  <c r="E947" s="1"/>
  <c r="E946" s="1"/>
  <c r="E931"/>
  <c r="E929" s="1"/>
  <c r="E89" s="1"/>
  <c r="E212" s="1"/>
  <c r="E924"/>
  <c r="E922"/>
  <c r="E908"/>
  <c r="E906"/>
  <c r="E590" s="1"/>
  <c r="E898"/>
  <c r="E897"/>
  <c r="E896" s="1"/>
  <c r="E892"/>
  <c r="E889" s="1"/>
  <c r="E888" s="1"/>
  <c r="E886"/>
  <c r="E885" s="1"/>
  <c r="E884" s="1"/>
  <c r="E877"/>
  <c r="E876" s="1"/>
  <c r="E875" s="1"/>
  <c r="E874" s="1"/>
  <c r="E871"/>
  <c r="E870" s="1"/>
  <c r="E869" s="1"/>
  <c r="E867"/>
  <c r="E862"/>
  <c r="E861" s="1"/>
  <c r="E860" s="1"/>
  <c r="E857"/>
  <c r="E853"/>
  <c r="E852" s="1"/>
  <c r="E851" s="1"/>
  <c r="E848"/>
  <c r="E844"/>
  <c r="E843" s="1"/>
  <c r="E842" s="1"/>
  <c r="E839"/>
  <c r="E834"/>
  <c r="E833" s="1"/>
  <c r="E832" s="1"/>
  <c r="E831" s="1"/>
  <c r="E828"/>
  <c r="E824"/>
  <c r="E823" s="1"/>
  <c r="E822" s="1"/>
  <c r="E817"/>
  <c r="E783" s="1"/>
  <c r="E599" s="1"/>
  <c r="E807"/>
  <c r="E803"/>
  <c r="E802" s="1"/>
  <c r="E796"/>
  <c r="E794" s="1"/>
  <c r="E788"/>
  <c r="E787" s="1"/>
  <c r="E785"/>
  <c r="E782"/>
  <c r="E781"/>
  <c r="E779"/>
  <c r="E776"/>
  <c r="E775"/>
  <c r="E770"/>
  <c r="E769" s="1"/>
  <c r="E767"/>
  <c r="E766" s="1"/>
  <c r="E764"/>
  <c r="E763" s="1"/>
  <c r="E761"/>
  <c r="E760" s="1"/>
  <c r="E758"/>
  <c r="E757" s="1"/>
  <c r="E755"/>
  <c r="E754" s="1"/>
  <c r="E750"/>
  <c r="E749" s="1"/>
  <c r="E748" s="1"/>
  <c r="E747" s="1"/>
  <c r="E744"/>
  <c r="E743" s="1"/>
  <c r="E742" s="1"/>
  <c r="E741" s="1"/>
  <c r="E737"/>
  <c r="E736" s="1"/>
  <c r="E735" s="1"/>
  <c r="E734" s="1"/>
  <c r="E731"/>
  <c r="E730" s="1"/>
  <c r="E729" s="1"/>
  <c r="E728" s="1"/>
  <c r="E724"/>
  <c r="E723" s="1"/>
  <c r="E720"/>
  <c r="E709"/>
  <c r="E707"/>
  <c r="E706" s="1"/>
  <c r="E705" s="1"/>
  <c r="E701"/>
  <c r="E695"/>
  <c r="E694" s="1"/>
  <c r="E689"/>
  <c r="E688" s="1"/>
  <c r="E687" s="1"/>
  <c r="E22" s="1"/>
  <c r="E685"/>
  <c r="E678"/>
  <c r="E677" s="1"/>
  <c r="E674"/>
  <c r="E666"/>
  <c r="E665" s="1"/>
  <c r="E662"/>
  <c r="E655"/>
  <c r="E654" s="1"/>
  <c r="E651"/>
  <c r="E644"/>
  <c r="E643" s="1"/>
  <c r="E636"/>
  <c r="E628"/>
  <c r="E627" s="1"/>
  <c r="E625"/>
  <c r="E614" s="1"/>
  <c r="E622"/>
  <c r="E610" s="1"/>
  <c r="E621"/>
  <c r="E609" s="1"/>
  <c r="E620"/>
  <c r="E607" s="1"/>
  <c r="E618"/>
  <c r="E606" s="1"/>
  <c r="E611"/>
  <c r="E608"/>
  <c r="E596"/>
  <c r="E300" s="1"/>
  <c r="E595"/>
  <c r="E582"/>
  <c r="E578"/>
  <c r="E577" s="1"/>
  <c r="E572"/>
  <c r="E568"/>
  <c r="E567" s="1"/>
  <c r="E563"/>
  <c r="E561"/>
  <c r="E560" s="1"/>
  <c r="E557"/>
  <c r="E555"/>
  <c r="E554" s="1"/>
  <c r="E551"/>
  <c r="E549"/>
  <c r="E548"/>
  <c r="E547"/>
  <c r="E546"/>
  <c r="E540"/>
  <c r="E538" s="1"/>
  <c r="E525"/>
  <c r="E524" s="1"/>
  <c r="E520"/>
  <c r="E515"/>
  <c r="E514" s="1"/>
  <c r="E513" s="1"/>
  <c r="E510"/>
  <c r="E509" s="1"/>
  <c r="E508" s="1"/>
  <c r="E505"/>
  <c r="E504" s="1"/>
  <c r="E499"/>
  <c r="E498" s="1"/>
  <c r="E497" s="1"/>
  <c r="E492"/>
  <c r="E491" s="1"/>
  <c r="E489"/>
  <c r="E483"/>
  <c r="E482" s="1"/>
  <c r="E480"/>
  <c r="E474"/>
  <c r="E473"/>
  <c r="E471"/>
  <c r="E466"/>
  <c r="E465" s="1"/>
  <c r="E461"/>
  <c r="E460" s="1"/>
  <c r="E459" s="1"/>
  <c r="E455"/>
  <c r="E454" s="1"/>
  <c r="E453" s="1"/>
  <c r="E449"/>
  <c r="E448" s="1"/>
  <c r="E447" s="1"/>
  <c r="E443"/>
  <c r="E354" s="1"/>
  <c r="E437"/>
  <c r="E436" s="1"/>
  <c r="E435" s="1"/>
  <c r="E431"/>
  <c r="E430" s="1"/>
  <c r="E429" s="1"/>
  <c r="E407"/>
  <c r="E406" s="1"/>
  <c r="E405" s="1"/>
  <c r="E401"/>
  <c r="E400" s="1"/>
  <c r="E399" s="1"/>
  <c r="E395"/>
  <c r="E394" s="1"/>
  <c r="E393" s="1"/>
  <c r="E389"/>
  <c r="E388" s="1"/>
  <c r="E387" s="1"/>
  <c r="E383"/>
  <c r="E382" s="1"/>
  <c r="E381" s="1"/>
  <c r="E377"/>
  <c r="E376" s="1"/>
  <c r="E375" s="1"/>
  <c r="E372"/>
  <c r="E369"/>
  <c r="E366"/>
  <c r="E363"/>
  <c r="E362"/>
  <c r="E361"/>
  <c r="E357"/>
  <c r="E356"/>
  <c r="E137" s="1"/>
  <c r="E136" s="1"/>
  <c r="E355"/>
  <c r="E353"/>
  <c r="E352"/>
  <c r="E133" s="1"/>
  <c r="E132" s="1"/>
  <c r="E351"/>
  <c r="E338"/>
  <c r="E337"/>
  <c r="E335"/>
  <c r="E331"/>
  <c r="E323"/>
  <c r="E322"/>
  <c r="E320"/>
  <c r="E318"/>
  <c r="E317"/>
  <c r="E316"/>
  <c r="E314"/>
  <c r="E290" s="1"/>
  <c r="E289"/>
  <c r="E278"/>
  <c r="E264"/>
  <c r="E263"/>
  <c r="E254"/>
  <c r="E252"/>
  <c r="E251"/>
  <c r="E250"/>
  <c r="E239"/>
  <c r="E238"/>
  <c r="E235"/>
  <c r="E232"/>
  <c r="E219"/>
  <c r="E214"/>
  <c r="E205"/>
  <c r="E204"/>
  <c r="E200"/>
  <c r="E198"/>
  <c r="E196" s="1"/>
  <c r="E195"/>
  <c r="E194" s="1"/>
  <c r="E193"/>
  <c r="E191"/>
  <c r="E190"/>
  <c r="E189"/>
  <c r="E187"/>
  <c r="E186" s="1"/>
  <c r="E184"/>
  <c r="E183"/>
  <c r="E181"/>
  <c r="E179"/>
  <c r="E178"/>
  <c r="E177"/>
  <c r="E174"/>
  <c r="E173"/>
  <c r="E171"/>
  <c r="E169"/>
  <c r="E164"/>
  <c r="E163"/>
  <c r="E162"/>
  <c r="E161"/>
  <c r="E157"/>
  <c r="E156"/>
  <c r="E142"/>
  <c r="E140" s="1"/>
  <c r="E277" s="1"/>
  <c r="E129"/>
  <c r="E128"/>
  <c r="E265" s="1"/>
  <c r="E122"/>
  <c r="E261" s="1"/>
  <c r="E121"/>
  <c r="E260" s="1"/>
  <c r="E120"/>
  <c r="E259" s="1"/>
  <c r="E118"/>
  <c r="E257" s="1"/>
  <c r="E116"/>
  <c r="E114" s="1"/>
  <c r="E253" s="1"/>
  <c r="E110"/>
  <c r="E249" s="1"/>
  <c r="E105"/>
  <c r="E244" s="1"/>
  <c r="E103"/>
  <c r="E220" s="1"/>
  <c r="E101"/>
  <c r="E241" s="1"/>
  <c r="E82"/>
  <c r="E74"/>
  <c r="E71"/>
  <c r="E203" s="1"/>
  <c r="E68"/>
  <c r="E201" s="1"/>
  <c r="E224" s="1"/>
  <c r="E223" s="1"/>
  <c r="E66"/>
  <c r="E62"/>
  <c r="E60"/>
  <c r="E53"/>
  <c r="E51"/>
  <c r="E47"/>
  <c r="E44" s="1"/>
  <c r="E40"/>
  <c r="E31"/>
  <c r="E168" s="1"/>
  <c r="E12"/>
  <c r="E10"/>
  <c r="E154" s="1"/>
  <c r="E153" s="1"/>
  <c r="G584" l="1"/>
  <c r="K584" s="1"/>
  <c r="P1062"/>
  <c r="E1092"/>
  <c r="P1054"/>
  <c r="P566"/>
  <c r="P850"/>
  <c r="P1110"/>
  <c r="P1181"/>
  <c r="P1078"/>
  <c r="P1134"/>
  <c r="E255"/>
  <c r="E664"/>
  <c r="E1078"/>
  <c r="E559"/>
  <c r="E1040"/>
  <c r="E1004" s="1"/>
  <c r="E1134"/>
  <c r="P550"/>
  <c r="E850"/>
  <c r="E921"/>
  <c r="E920" s="1"/>
  <c r="E470"/>
  <c r="P155"/>
  <c r="E907"/>
  <c r="E591" s="1"/>
  <c r="E293" s="1"/>
  <c r="P199"/>
  <c r="P545"/>
  <c r="P1046"/>
  <c r="P470"/>
  <c r="P907"/>
  <c r="P591" s="1"/>
  <c r="P293" s="1"/>
  <c r="E1054"/>
  <c r="P559"/>
  <c r="E125"/>
  <c r="E262" s="1"/>
  <c r="K594"/>
  <c r="G297"/>
  <c r="E576"/>
  <c r="E841"/>
  <c r="E566"/>
  <c r="E102"/>
  <c r="E242" s="1"/>
  <c r="E512"/>
  <c r="E676"/>
  <c r="E890"/>
  <c r="E774" s="1"/>
  <c r="E1046"/>
  <c r="E1259"/>
  <c r="P1070"/>
  <c r="E28"/>
  <c r="E336"/>
  <c r="E312" s="1"/>
  <c r="E364"/>
  <c r="E330" s="1"/>
  <c r="E588"/>
  <c r="E778"/>
  <c r="E592" s="1"/>
  <c r="E294" s="1"/>
  <c r="E1272"/>
  <c r="P107"/>
  <c r="P246" s="1"/>
  <c r="P576"/>
  <c r="E1102"/>
  <c r="E208"/>
  <c r="E207" s="1"/>
  <c r="E1009"/>
  <c r="E914" s="1"/>
  <c r="E601" s="1"/>
  <c r="F231"/>
  <c r="L231" s="1"/>
  <c r="L81"/>
  <c r="E69"/>
  <c r="E1070"/>
  <c r="E488"/>
  <c r="E1030"/>
  <c r="E859"/>
  <c r="E1221"/>
  <c r="E1197" s="1"/>
  <c r="E1185" s="1"/>
  <c r="P29"/>
  <c r="P676"/>
  <c r="P831"/>
  <c r="E704"/>
  <c r="E984"/>
  <c r="E1022"/>
  <c r="E1062"/>
  <c r="P28"/>
  <c r="P348"/>
  <c r="P325" s="1"/>
  <c r="P587"/>
  <c r="P286" s="1"/>
  <c r="P1277"/>
  <c r="E155"/>
  <c r="P119"/>
  <c r="P117" s="1"/>
  <c r="P256" s="1"/>
  <c r="P1038"/>
  <c r="P1259"/>
  <c r="E626"/>
  <c r="E1204"/>
  <c r="E1203" s="1"/>
  <c r="E1191" s="1"/>
  <c r="E199"/>
  <c r="E1143"/>
  <c r="P1153"/>
  <c r="E909"/>
  <c r="E593" s="1"/>
  <c r="E296" s="1"/>
  <c r="E313"/>
  <c r="E288" s="1"/>
  <c r="E642"/>
  <c r="P642"/>
  <c r="E623"/>
  <c r="E612" s="1"/>
  <c r="P653"/>
  <c r="P664"/>
  <c r="E693"/>
  <c r="E1110"/>
  <c r="E1153"/>
  <c r="E1321"/>
  <c r="E1310" s="1"/>
  <c r="E1268" s="1"/>
  <c r="P1322"/>
  <c r="E523"/>
  <c r="E522" s="1"/>
  <c r="E319"/>
  <c r="E295" s="1"/>
  <c r="E479"/>
  <c r="E176"/>
  <c r="E545"/>
  <c r="E109"/>
  <c r="E248" s="1"/>
  <c r="E1005"/>
  <c r="E903" s="1"/>
  <c r="E587" s="1"/>
  <c r="E188"/>
  <c r="E1183"/>
  <c r="P125"/>
  <c r="P188"/>
  <c r="P292"/>
  <c r="P592"/>
  <c r="P294" s="1"/>
  <c r="P821"/>
  <c r="P859"/>
  <c r="P1123"/>
  <c r="P1183"/>
  <c r="P1321"/>
  <c r="P1310" s="1"/>
  <c r="P1268" s="1"/>
  <c r="P693"/>
  <c r="E107"/>
  <c r="E246" s="1"/>
  <c r="E279"/>
  <c r="E653"/>
  <c r="E784"/>
  <c r="P1308"/>
  <c r="P1266" s="1"/>
  <c r="E292"/>
  <c r="E550"/>
  <c r="E1123"/>
  <c r="E1303"/>
  <c r="P364"/>
  <c r="P330" s="1"/>
  <c r="P488"/>
  <c r="P588"/>
  <c r="P719"/>
  <c r="E597"/>
  <c r="E301" s="1"/>
  <c r="E1121"/>
  <c r="E905" s="1"/>
  <c r="P777"/>
  <c r="P479"/>
  <c r="P909"/>
  <c r="P593" s="1"/>
  <c r="P296" s="1"/>
  <c r="E29"/>
  <c r="E119"/>
  <c r="E117" s="1"/>
  <c r="E256" s="1"/>
  <c r="E821"/>
  <c r="E1275"/>
  <c r="E1322"/>
  <c r="P890"/>
  <c r="P1204"/>
  <c r="P1192" s="1"/>
  <c r="P1309"/>
  <c r="P176"/>
  <c r="P704"/>
  <c r="P841"/>
  <c r="P889"/>
  <c r="P888" s="1"/>
  <c r="P1030"/>
  <c r="P623"/>
  <c r="P612" s="1"/>
  <c r="P1004"/>
  <c r="P1102"/>
  <c r="E231"/>
  <c r="E1309"/>
  <c r="P102"/>
  <c r="P242" s="1"/>
  <c r="P358"/>
  <c r="P327" s="1"/>
  <c r="P554"/>
  <c r="P553" s="1"/>
  <c r="P929"/>
  <c r="P89" s="1"/>
  <c r="P212" s="1"/>
  <c r="P208" s="1"/>
  <c r="P207" s="1"/>
  <c r="P1023"/>
  <c r="P1022" s="1"/>
  <c r="P1121"/>
  <c r="P905" s="1"/>
  <c r="P259"/>
  <c r="P354"/>
  <c r="P465"/>
  <c r="P990"/>
  <c r="P935" s="1"/>
  <c r="P1092"/>
  <c r="P1008" s="1"/>
  <c r="P1145"/>
  <c r="P1144" s="1"/>
  <c r="P1143" s="1"/>
  <c r="P350"/>
  <c r="E307"/>
  <c r="P307"/>
  <c r="E1008"/>
  <c r="E1086"/>
  <c r="E602"/>
  <c r="P602"/>
  <c r="P312"/>
  <c r="P334"/>
  <c r="P523"/>
  <c r="P522" s="1"/>
  <c r="P319"/>
  <c r="P295" s="1"/>
  <c r="P1302"/>
  <c r="P626"/>
  <c r="P616"/>
  <c r="P604" s="1"/>
  <c r="P597"/>
  <c r="P753"/>
  <c r="P269"/>
  <c r="P270"/>
  <c r="P165"/>
  <c r="P920"/>
  <c r="P1014"/>
  <c r="P39"/>
  <c r="P1280"/>
  <c r="P1271"/>
  <c r="P722"/>
  <c r="P1126"/>
  <c r="P140"/>
  <c r="P277" s="1"/>
  <c r="P783"/>
  <c r="P599" s="1"/>
  <c r="P1272"/>
  <c r="P1257" s="1"/>
  <c r="P1303"/>
  <c r="P136"/>
  <c r="P514"/>
  <c r="P513" s="1"/>
  <c r="P512" s="1"/>
  <c r="P730"/>
  <c r="P729" s="1"/>
  <c r="P728" s="1"/>
  <c r="P802"/>
  <c r="P1252"/>
  <c r="P114"/>
  <c r="P253" s="1"/>
  <c r="P394"/>
  <c r="P393" s="1"/>
  <c r="P538"/>
  <c r="P617"/>
  <c r="P605" s="1"/>
  <c r="P1341"/>
  <c r="P1340" s="1"/>
  <c r="P1267" s="1"/>
  <c r="P1366"/>
  <c r="P1365" s="1"/>
  <c r="P109"/>
  <c r="P248" s="1"/>
  <c r="P794"/>
  <c r="P780" s="1"/>
  <c r="P1009"/>
  <c r="P914" s="1"/>
  <c r="P601" s="1"/>
  <c r="P108"/>
  <c r="P247" s="1"/>
  <c r="P985"/>
  <c r="P1221"/>
  <c r="P1197" s="1"/>
  <c r="P1185" s="1"/>
  <c r="E801"/>
  <c r="E800" s="1"/>
  <c r="E536"/>
  <c r="E537"/>
  <c r="E1014"/>
  <c r="E718"/>
  <c r="E722"/>
  <c r="E786"/>
  <c r="E269"/>
  <c r="E270"/>
  <c r="E131"/>
  <c r="E268" s="1"/>
  <c r="E1280"/>
  <c r="E1270" s="1"/>
  <c r="E1271"/>
  <c r="E553"/>
  <c r="E552" s="1"/>
  <c r="E544"/>
  <c r="E165"/>
  <c r="E1181"/>
  <c r="E617"/>
  <c r="E605" s="1"/>
  <c r="E753"/>
  <c r="E180"/>
  <c r="E39"/>
  <c r="E616"/>
  <c r="E604" s="1"/>
  <c r="E777"/>
  <c r="E990"/>
  <c r="E1308"/>
  <c r="E315"/>
  <c r="E274"/>
  <c r="E273" s="1"/>
  <c r="E350"/>
  <c r="E349" s="1"/>
  <c r="E326" s="1"/>
  <c r="E108"/>
  <c r="E247" s="1"/>
  <c r="E348"/>
  <c r="E719"/>
  <c r="E816"/>
  <c r="E815" s="1"/>
  <c r="E299"/>
  <c r="E311"/>
  <c r="E358"/>
  <c r="E327" s="1"/>
  <c r="E1127"/>
  <c r="E1252"/>
  <c r="E1302"/>
  <c r="E1341"/>
  <c r="E1340" s="1"/>
  <c r="E1267" s="1"/>
  <c r="E442"/>
  <c r="E441" s="1"/>
  <c r="P552" l="1"/>
  <c r="P175"/>
  <c r="P565"/>
  <c r="P543" s="1"/>
  <c r="E305"/>
  <c r="P1320"/>
  <c r="P1312" s="1"/>
  <c r="P1301" s="1"/>
  <c r="P1270"/>
  <c r="E1257"/>
  <c r="E1039"/>
  <c r="E1038" s="1"/>
  <c r="E1002" s="1"/>
  <c r="P258"/>
  <c r="E24"/>
  <c r="E17" s="1"/>
  <c r="E16" s="1"/>
  <c r="E287"/>
  <c r="E615"/>
  <c r="E603" s="1"/>
  <c r="P24"/>
  <c r="P167" s="1"/>
  <c r="P160" s="1"/>
  <c r="P159" s="1"/>
  <c r="P1003"/>
  <c r="E507"/>
  <c r="E565"/>
  <c r="E543" s="1"/>
  <c r="E935"/>
  <c r="E913" s="1"/>
  <c r="E600" s="1"/>
  <c r="E304" s="1"/>
  <c r="E1320"/>
  <c r="E1312" s="1"/>
  <c r="E1301" s="1"/>
  <c r="E1255" s="1"/>
  <c r="E1192"/>
  <c r="P305"/>
  <c r="P718"/>
  <c r="P1086"/>
  <c r="P1002" s="1"/>
  <c r="E334"/>
  <c r="E310" s="1"/>
  <c r="K297"/>
  <c r="G283"/>
  <c r="P1120"/>
  <c r="P902" s="1"/>
  <c r="E175"/>
  <c r="E286"/>
  <c r="E1256"/>
  <c r="P589"/>
  <c r="P291" s="1"/>
  <c r="P507"/>
  <c r="P615"/>
  <c r="P603" s="1"/>
  <c r="P306"/>
  <c r="E124"/>
  <c r="E589"/>
  <c r="E291" s="1"/>
  <c r="P1307"/>
  <c r="P1263" s="1"/>
  <c r="P303"/>
  <c r="P262"/>
  <c r="P1203"/>
  <c r="P1191" s="1"/>
  <c r="P287"/>
  <c r="P349"/>
  <c r="P326" s="1"/>
  <c r="P321" s="1"/>
  <c r="E258"/>
  <c r="E106"/>
  <c r="E298"/>
  <c r="P544"/>
  <c r="E306"/>
  <c r="P1236"/>
  <c r="P1180" s="1"/>
  <c r="P1251"/>
  <c r="P1235" s="1"/>
  <c r="P131"/>
  <c r="P268" s="1"/>
  <c r="P310"/>
  <c r="P333"/>
  <c r="P536"/>
  <c r="P537"/>
  <c r="P721"/>
  <c r="P716" s="1"/>
  <c r="P703" s="1"/>
  <c r="P717"/>
  <c r="P774"/>
  <c r="P801"/>
  <c r="P1119"/>
  <c r="P1125"/>
  <c r="P1118" s="1"/>
  <c r="P298"/>
  <c r="P301"/>
  <c r="P934"/>
  <c r="P910" s="1"/>
  <c r="P594" s="1"/>
  <c r="P913"/>
  <c r="P600" s="1"/>
  <c r="P786"/>
  <c r="P1256"/>
  <c r="P106"/>
  <c r="E773"/>
  <c r="E780"/>
  <c r="E772"/>
  <c r="E343"/>
  <c r="E325"/>
  <c r="E1266"/>
  <c r="E1307"/>
  <c r="E1263" s="1"/>
  <c r="E1126"/>
  <c r="E1120"/>
  <c r="E902" s="1"/>
  <c r="E586" s="1"/>
  <c r="E1003"/>
  <c r="E1236"/>
  <c r="E1251"/>
  <c r="E1235" s="1"/>
  <c r="E1179" s="1"/>
  <c r="E717"/>
  <c r="E721"/>
  <c r="E716" s="1"/>
  <c r="E703" s="1"/>
  <c r="P17" l="1"/>
  <c r="P16" s="1"/>
  <c r="P1255"/>
  <c r="P152"/>
  <c r="E333"/>
  <c r="E309" s="1"/>
  <c r="E167"/>
  <c r="E160" s="1"/>
  <c r="E159" s="1"/>
  <c r="E152" s="1"/>
  <c r="P901"/>
  <c r="E934"/>
  <c r="E910" s="1"/>
  <c r="E594" s="1"/>
  <c r="P1179"/>
  <c r="E285"/>
  <c r="E284" s="1"/>
  <c r="E1180"/>
  <c r="P586"/>
  <c r="G1378"/>
  <c r="K283"/>
  <c r="P297"/>
  <c r="P285"/>
  <c r="P284" s="1"/>
  <c r="E332"/>
  <c r="E308" s="1"/>
  <c r="E245"/>
  <c r="E229" s="1"/>
  <c r="E79"/>
  <c r="E78" s="1"/>
  <c r="E9" s="1"/>
  <c r="P304"/>
  <c r="P919"/>
  <c r="P900" s="1"/>
  <c r="P343"/>
  <c r="P332" s="1"/>
  <c r="P308" s="1"/>
  <c r="P124"/>
  <c r="P309"/>
  <c r="P245"/>
  <c r="P229" s="1"/>
  <c r="P79"/>
  <c r="P78" s="1"/>
  <c r="P9" s="1"/>
  <c r="P800"/>
  <c r="P772" s="1"/>
  <c r="P773"/>
  <c r="E1125"/>
  <c r="E1118" s="1"/>
  <c r="E1119"/>
  <c r="E901" s="1"/>
  <c r="E585" s="1"/>
  <c r="E321"/>
  <c r="E303"/>
  <c r="P585" l="1"/>
  <c r="E919"/>
  <c r="E900" s="1"/>
  <c r="E584" s="1"/>
  <c r="K1378"/>
  <c r="P283"/>
  <c r="P1378" s="1"/>
  <c r="E228"/>
  <c r="E222"/>
  <c r="E297"/>
  <c r="E283" s="1"/>
  <c r="E1378" s="1"/>
  <c r="P584"/>
  <c r="P228"/>
  <c r="P222"/>
  <c r="F1339"/>
  <c r="L1339" s="1"/>
  <c r="F371"/>
  <c r="L371" s="1"/>
  <c r="F1362"/>
  <c r="F1368"/>
  <c r="L1368" s="1"/>
  <c r="F378"/>
  <c r="L378" s="1"/>
  <c r="D1375"/>
  <c r="D1374" s="1"/>
  <c r="D1373" s="1"/>
  <c r="D1367"/>
  <c r="D1366" s="1"/>
  <c r="D1365" s="1"/>
  <c r="D1361"/>
  <c r="D1355"/>
  <c r="D1354" s="1"/>
  <c r="D1353" s="1"/>
  <c r="D1348"/>
  <c r="D1347" s="1"/>
  <c r="D1346" s="1"/>
  <c r="D1342"/>
  <c r="D1341" s="1"/>
  <c r="D1340" s="1"/>
  <c r="D1337"/>
  <c r="D1336" s="1"/>
  <c r="D1335" s="1"/>
  <c r="D1326"/>
  <c r="D1323"/>
  <c r="D1314"/>
  <c r="D1313" s="1"/>
  <c r="D1311"/>
  <c r="D1269" s="1"/>
  <c r="D1306"/>
  <c r="D1305"/>
  <c r="D1282"/>
  <c r="D1281" s="1"/>
  <c r="D1278"/>
  <c r="D1275" s="1"/>
  <c r="D1276"/>
  <c r="D1264" s="1"/>
  <c r="D302" s="1"/>
  <c r="D1273"/>
  <c r="D1253"/>
  <c r="D1237" s="1"/>
  <c r="D1238"/>
  <c r="D1230"/>
  <c r="D1222"/>
  <c r="D1221" s="1"/>
  <c r="D1212"/>
  <c r="D1211" s="1"/>
  <c r="D1209"/>
  <c r="D1205"/>
  <c r="D1204" s="1"/>
  <c r="D1202"/>
  <c r="D1190" s="1"/>
  <c r="D1201"/>
  <c r="D1189" s="1"/>
  <c r="D1200"/>
  <c r="D1187" s="1"/>
  <c r="D1196"/>
  <c r="D1195"/>
  <c r="D1194"/>
  <c r="D1182" s="1"/>
  <c r="D1184"/>
  <c r="D1172"/>
  <c r="D1171" s="1"/>
  <c r="D1170" s="1"/>
  <c r="D1165"/>
  <c r="D1164" s="1"/>
  <c r="D1163" s="1"/>
  <c r="D1162" s="1"/>
  <c r="D1160"/>
  <c r="D1124" s="1"/>
  <c r="D911" s="1"/>
  <c r="D1156"/>
  <c r="D1151"/>
  <c r="D1146"/>
  <c r="D1145" s="1"/>
  <c r="D1144" s="1"/>
  <c r="D1141"/>
  <c r="D1137"/>
  <c r="D1136" s="1"/>
  <c r="D1135" s="1"/>
  <c r="D1132"/>
  <c r="D1128"/>
  <c r="D1127" s="1"/>
  <c r="D1122"/>
  <c r="D1116"/>
  <c r="D1112"/>
  <c r="D1111" s="1"/>
  <c r="D1108"/>
  <c r="D1104"/>
  <c r="D1103" s="1"/>
  <c r="D1097"/>
  <c r="D1093"/>
  <c r="D1088"/>
  <c r="D1087" s="1"/>
  <c r="D1084"/>
  <c r="D1080"/>
  <c r="D1079" s="1"/>
  <c r="D1076"/>
  <c r="D1072"/>
  <c r="D1071" s="1"/>
  <c r="D1068"/>
  <c r="D1064"/>
  <c r="D1063" s="1"/>
  <c r="D1060"/>
  <c r="D1056"/>
  <c r="D1055" s="1"/>
  <c r="D1052"/>
  <c r="D1048"/>
  <c r="D1047" s="1"/>
  <c r="D1044"/>
  <c r="D1040"/>
  <c r="D1039" s="1"/>
  <c r="D1036"/>
  <c r="D1032"/>
  <c r="D1031" s="1"/>
  <c r="D1028"/>
  <c r="D1024"/>
  <c r="D1020"/>
  <c r="D1016"/>
  <c r="D1015" s="1"/>
  <c r="D1013"/>
  <c r="D918" s="1"/>
  <c r="D1012"/>
  <c r="D917" s="1"/>
  <c r="D1011"/>
  <c r="D916" s="1"/>
  <c r="D1010"/>
  <c r="D107" s="1"/>
  <c r="D246" s="1"/>
  <c r="D1007"/>
  <c r="D1006"/>
  <c r="D904" s="1"/>
  <c r="D1005"/>
  <c r="D903" s="1"/>
  <c r="D998"/>
  <c r="D997" s="1"/>
  <c r="D996" s="1"/>
  <c r="D992"/>
  <c r="D991" s="1"/>
  <c r="D986"/>
  <c r="D985" s="1"/>
  <c r="D980"/>
  <c r="D979" s="1"/>
  <c r="D978" s="1"/>
  <c r="D974"/>
  <c r="D973" s="1"/>
  <c r="D969"/>
  <c r="D968" s="1"/>
  <c r="D964"/>
  <c r="D963" s="1"/>
  <c r="D959"/>
  <c r="D958" s="1"/>
  <c r="D948"/>
  <c r="D947" s="1"/>
  <c r="D946" s="1"/>
  <c r="D931"/>
  <c r="D929" s="1"/>
  <c r="D924"/>
  <c r="D921" s="1"/>
  <c r="D920" s="1"/>
  <c r="D908"/>
  <c r="D906"/>
  <c r="D590" s="1"/>
  <c r="D898"/>
  <c r="D897"/>
  <c r="D896" s="1"/>
  <c r="D892"/>
  <c r="D890" s="1"/>
  <c r="D886"/>
  <c r="D885" s="1"/>
  <c r="D884" s="1"/>
  <c r="D877"/>
  <c r="D876" s="1"/>
  <c r="D875" s="1"/>
  <c r="D874" s="1"/>
  <c r="D871"/>
  <c r="D870" s="1"/>
  <c r="D869" s="1"/>
  <c r="D867"/>
  <c r="D862"/>
  <c r="D861" s="1"/>
  <c r="D860" s="1"/>
  <c r="D857"/>
  <c r="D853"/>
  <c r="D852" s="1"/>
  <c r="D851" s="1"/>
  <c r="D848"/>
  <c r="D844"/>
  <c r="D843" s="1"/>
  <c r="D842" s="1"/>
  <c r="D839"/>
  <c r="D836"/>
  <c r="D835"/>
  <c r="D828"/>
  <c r="D824"/>
  <c r="D823" s="1"/>
  <c r="D822" s="1"/>
  <c r="D817"/>
  <c r="D783" s="1"/>
  <c r="D599" s="1"/>
  <c r="D807"/>
  <c r="D803"/>
  <c r="D802" s="1"/>
  <c r="D796"/>
  <c r="D794" s="1"/>
  <c r="D788"/>
  <c r="D787" s="1"/>
  <c r="D785"/>
  <c r="D782"/>
  <c r="D781"/>
  <c r="D779"/>
  <c r="D776"/>
  <c r="D775"/>
  <c r="D770"/>
  <c r="D769" s="1"/>
  <c r="D767"/>
  <c r="D766" s="1"/>
  <c r="D764"/>
  <c r="D763" s="1"/>
  <c r="D761"/>
  <c r="D760" s="1"/>
  <c r="D758"/>
  <c r="D757" s="1"/>
  <c r="D755"/>
  <c r="D754" s="1"/>
  <c r="D750"/>
  <c r="D749" s="1"/>
  <c r="D748" s="1"/>
  <c r="D747" s="1"/>
  <c r="D744"/>
  <c r="D743" s="1"/>
  <c r="D742" s="1"/>
  <c r="D741" s="1"/>
  <c r="D737"/>
  <c r="D736" s="1"/>
  <c r="D735" s="1"/>
  <c r="D734" s="1"/>
  <c r="D731"/>
  <c r="D730" s="1"/>
  <c r="D729" s="1"/>
  <c r="D728" s="1"/>
  <c r="D724"/>
  <c r="D723" s="1"/>
  <c r="D720"/>
  <c r="D709"/>
  <c r="D707"/>
  <c r="D706" s="1"/>
  <c r="D705" s="1"/>
  <c r="D701"/>
  <c r="D695"/>
  <c r="D694" s="1"/>
  <c r="D689"/>
  <c r="D688" s="1"/>
  <c r="D687" s="1"/>
  <c r="D22" s="1"/>
  <c r="D685"/>
  <c r="D678"/>
  <c r="D677" s="1"/>
  <c r="D674"/>
  <c r="D666"/>
  <c r="D665" s="1"/>
  <c r="D662"/>
  <c r="D655"/>
  <c r="D654" s="1"/>
  <c r="D651"/>
  <c r="D644"/>
  <c r="D643" s="1"/>
  <c r="D636"/>
  <c r="D628"/>
  <c r="D627" s="1"/>
  <c r="D625"/>
  <c r="D614" s="1"/>
  <c r="D622"/>
  <c r="D610" s="1"/>
  <c r="D621"/>
  <c r="D609" s="1"/>
  <c r="D620"/>
  <c r="D607" s="1"/>
  <c r="D618"/>
  <c r="D606" s="1"/>
  <c r="D611"/>
  <c r="D608"/>
  <c r="D596"/>
  <c r="D300" s="1"/>
  <c r="D595"/>
  <c r="D299" s="1"/>
  <c r="D582"/>
  <c r="D578"/>
  <c r="D577" s="1"/>
  <c r="D572"/>
  <c r="D568"/>
  <c r="D567" s="1"/>
  <c r="D563"/>
  <c r="D561"/>
  <c r="D557"/>
  <c r="D555"/>
  <c r="D554" s="1"/>
  <c r="D551"/>
  <c r="D549"/>
  <c r="D548"/>
  <c r="D547"/>
  <c r="D546"/>
  <c r="D540"/>
  <c r="D538" s="1"/>
  <c r="D536" s="1"/>
  <c r="D525"/>
  <c r="D524" s="1"/>
  <c r="D520"/>
  <c r="D515"/>
  <c r="D514" s="1"/>
  <c r="D513" s="1"/>
  <c r="D510"/>
  <c r="D509" s="1"/>
  <c r="D508" s="1"/>
  <c r="D505"/>
  <c r="D504" s="1"/>
  <c r="D499"/>
  <c r="D498" s="1"/>
  <c r="D497" s="1"/>
  <c r="D492"/>
  <c r="D491" s="1"/>
  <c r="D489"/>
  <c r="D483"/>
  <c r="D482" s="1"/>
  <c r="D480"/>
  <c r="D474"/>
  <c r="D473"/>
  <c r="D471"/>
  <c r="D466"/>
  <c r="D465" s="1"/>
  <c r="D461"/>
  <c r="D460" s="1"/>
  <c r="D459" s="1"/>
  <c r="D455"/>
  <c r="D454" s="1"/>
  <c r="D453" s="1"/>
  <c r="D449"/>
  <c r="D448" s="1"/>
  <c r="D447" s="1"/>
  <c r="D443"/>
  <c r="D442" s="1"/>
  <c r="D441" s="1"/>
  <c r="D437"/>
  <c r="D436" s="1"/>
  <c r="D435" s="1"/>
  <c r="D431"/>
  <c r="D430" s="1"/>
  <c r="D429" s="1"/>
  <c r="D407"/>
  <c r="D406" s="1"/>
  <c r="D405" s="1"/>
  <c r="D401"/>
  <c r="D400" s="1"/>
  <c r="D399" s="1"/>
  <c r="D395"/>
  <c r="D394" s="1"/>
  <c r="D393" s="1"/>
  <c r="D389"/>
  <c r="D388" s="1"/>
  <c r="D387" s="1"/>
  <c r="D383"/>
  <c r="D382" s="1"/>
  <c r="D381" s="1"/>
  <c r="D377"/>
  <c r="D376" s="1"/>
  <c r="D375" s="1"/>
  <c r="D372"/>
  <c r="D369"/>
  <c r="D363"/>
  <c r="D362"/>
  <c r="D361"/>
  <c r="D357"/>
  <c r="D356"/>
  <c r="D137" s="1"/>
  <c r="D274" s="1"/>
  <c r="D273" s="1"/>
  <c r="D355"/>
  <c r="D353"/>
  <c r="D352"/>
  <c r="D133" s="1"/>
  <c r="D132" s="1"/>
  <c r="D351"/>
  <c r="D336"/>
  <c r="D334" s="1"/>
  <c r="D331"/>
  <c r="D323"/>
  <c r="D322"/>
  <c r="D320"/>
  <c r="D318"/>
  <c r="D317"/>
  <c r="D316"/>
  <c r="D314"/>
  <c r="D290" s="1"/>
  <c r="D311"/>
  <c r="D289"/>
  <c r="D278"/>
  <c r="D265"/>
  <c r="D264"/>
  <c r="D263"/>
  <c r="D257"/>
  <c r="D255"/>
  <c r="D254"/>
  <c r="D252"/>
  <c r="D251"/>
  <c r="D250"/>
  <c r="D244"/>
  <c r="D239"/>
  <c r="D238"/>
  <c r="D235"/>
  <c r="D232"/>
  <c r="D219"/>
  <c r="D214"/>
  <c r="D212"/>
  <c r="D205"/>
  <c r="D204"/>
  <c r="D201"/>
  <c r="D224" s="1"/>
  <c r="D223" s="1"/>
  <c r="D200"/>
  <c r="D198"/>
  <c r="D196" s="1"/>
  <c r="D195"/>
  <c r="D194" s="1"/>
  <c r="D193"/>
  <c r="D191"/>
  <c r="D190"/>
  <c r="D189"/>
  <c r="D187"/>
  <c r="D186" s="1"/>
  <c r="D183"/>
  <c r="D179"/>
  <c r="D178"/>
  <c r="D177"/>
  <c r="D174"/>
  <c r="D173"/>
  <c r="D171"/>
  <c r="D169"/>
  <c r="D164"/>
  <c r="D163"/>
  <c r="D162"/>
  <c r="D161"/>
  <c r="D157"/>
  <c r="D156"/>
  <c r="D142"/>
  <c r="D279" s="1"/>
  <c r="D129"/>
  <c r="D125"/>
  <c r="D122"/>
  <c r="D261" s="1"/>
  <c r="D121"/>
  <c r="D260" s="1"/>
  <c r="D120"/>
  <c r="D114"/>
  <c r="D253" s="1"/>
  <c r="D110"/>
  <c r="D249" s="1"/>
  <c r="D103"/>
  <c r="D220" s="1"/>
  <c r="D101"/>
  <c r="D241" s="1"/>
  <c r="D82"/>
  <c r="D74"/>
  <c r="D71"/>
  <c r="D203" s="1"/>
  <c r="D69"/>
  <c r="D66"/>
  <c r="D62"/>
  <c r="D60"/>
  <c r="D53"/>
  <c r="D51"/>
  <c r="D49"/>
  <c r="D47" s="1"/>
  <c r="D44" s="1"/>
  <c r="D180" s="1"/>
  <c r="D40"/>
  <c r="D31"/>
  <c r="D168" s="1"/>
  <c r="D12"/>
  <c r="D10"/>
  <c r="D154" s="1"/>
  <c r="D153" s="1"/>
  <c r="D29" l="1"/>
  <c r="D28"/>
  <c r="D24" s="1"/>
  <c r="D167" s="1"/>
  <c r="D778"/>
  <c r="D592" s="1"/>
  <c r="D294" s="1"/>
  <c r="D1102"/>
  <c r="D155"/>
  <c r="D597"/>
  <c r="D298" s="1"/>
  <c r="D1030"/>
  <c r="D1078"/>
  <c r="F116"/>
  <c r="L116" s="1"/>
  <c r="L1362"/>
  <c r="D488"/>
  <c r="D834"/>
  <c r="D833" s="1"/>
  <c r="D832" s="1"/>
  <c r="D831" s="1"/>
  <c r="D140"/>
  <c r="D277" s="1"/>
  <c r="D704"/>
  <c r="D915"/>
  <c r="D102"/>
  <c r="D242" s="1"/>
  <c r="D850"/>
  <c r="D1121"/>
  <c r="D905" s="1"/>
  <c r="D909"/>
  <c r="D593" s="1"/>
  <c r="D296" s="1"/>
  <c r="D1321"/>
  <c r="D1310" s="1"/>
  <c r="D1268" s="1"/>
  <c r="D364"/>
  <c r="D330" s="1"/>
  <c r="D553"/>
  <c r="D653"/>
  <c r="D907"/>
  <c r="D591" s="1"/>
  <c r="D293" s="1"/>
  <c r="D1004"/>
  <c r="D642"/>
  <c r="D859"/>
  <c r="D292"/>
  <c r="D1197"/>
  <c r="D1185" s="1"/>
  <c r="D1259"/>
  <c r="D786"/>
  <c r="D315"/>
  <c r="D1155"/>
  <c r="D1154" s="1"/>
  <c r="D1153" s="1"/>
  <c r="D307"/>
  <c r="D470"/>
  <c r="D312"/>
  <c r="D566"/>
  <c r="D588"/>
  <c r="D676"/>
  <c r="D1272"/>
  <c r="D587"/>
  <c r="D286" s="1"/>
  <c r="D1183"/>
  <c r="D262"/>
  <c r="D39"/>
  <c r="D1070"/>
  <c r="D602"/>
  <c r="D1143"/>
  <c r="D623"/>
  <c r="D612" s="1"/>
  <c r="D821"/>
  <c r="D1046"/>
  <c r="D1134"/>
  <c r="D109"/>
  <c r="D248" s="1"/>
  <c r="D199"/>
  <c r="D889"/>
  <c r="D888" s="1"/>
  <c r="D1038"/>
  <c r="D1123"/>
  <c r="D1220"/>
  <c r="D1308"/>
  <c r="D990"/>
  <c r="D559"/>
  <c r="D984"/>
  <c r="D1009"/>
  <c r="D914" s="1"/>
  <c r="D601" s="1"/>
  <c r="D512"/>
  <c r="D1092"/>
  <c r="D1008" s="1"/>
  <c r="D108"/>
  <c r="D247" s="1"/>
  <c r="D176"/>
  <c r="D1309"/>
  <c r="D354"/>
  <c r="D1110"/>
  <c r="D576"/>
  <c r="D188"/>
  <c r="D313"/>
  <c r="D288" s="1"/>
  <c r="D350"/>
  <c r="D550"/>
  <c r="D1062"/>
  <c r="D348"/>
  <c r="D325" s="1"/>
  <c r="D1054"/>
  <c r="D841"/>
  <c r="D208"/>
  <c r="D207" s="1"/>
  <c r="D693"/>
  <c r="D119"/>
  <c r="D117" s="1"/>
  <c r="D256" s="1"/>
  <c r="D1014"/>
  <c r="D333"/>
  <c r="D310"/>
  <c r="D1302"/>
  <c r="D319"/>
  <c r="D295" s="1"/>
  <c r="D523"/>
  <c r="D522" s="1"/>
  <c r="D165"/>
  <c r="D1267"/>
  <c r="D479"/>
  <c r="D753"/>
  <c r="D616"/>
  <c r="D604" s="1"/>
  <c r="D626"/>
  <c r="D1280"/>
  <c r="D1271"/>
  <c r="D722"/>
  <c r="D718"/>
  <c r="D801"/>
  <c r="D800" s="1"/>
  <c r="D1126"/>
  <c r="D617"/>
  <c r="D605" s="1"/>
  <c r="D664"/>
  <c r="D1203"/>
  <c r="D1192"/>
  <c r="D270"/>
  <c r="D269"/>
  <c r="D136"/>
  <c r="D358"/>
  <c r="D327" s="1"/>
  <c r="D719"/>
  <c r="D816"/>
  <c r="D815" s="1"/>
  <c r="D1322"/>
  <c r="D784"/>
  <c r="D1193"/>
  <c r="D1181" s="1"/>
  <c r="D1303"/>
  <c r="D560"/>
  <c r="D544" s="1"/>
  <c r="D1252"/>
  <c r="D545"/>
  <c r="D259"/>
  <c r="D184"/>
  <c r="D537"/>
  <c r="D1023"/>
  <c r="D1022" s="1"/>
  <c r="D1277"/>
  <c r="D1360"/>
  <c r="D1359" s="1"/>
  <c r="D774" l="1"/>
  <c r="D777"/>
  <c r="D589" s="1"/>
  <c r="D291" s="1"/>
  <c r="D1257"/>
  <c r="D1320"/>
  <c r="D1312" s="1"/>
  <c r="D1301" s="1"/>
  <c r="D301"/>
  <c r="D131"/>
  <c r="D268" s="1"/>
  <c r="D507"/>
  <c r="D935"/>
  <c r="D934" s="1"/>
  <c r="D1270"/>
  <c r="D287"/>
  <c r="D565"/>
  <c r="D160"/>
  <c r="D159" s="1"/>
  <c r="D258"/>
  <c r="D175"/>
  <c r="D772"/>
  <c r="D552"/>
  <c r="D1120"/>
  <c r="D902" s="1"/>
  <c r="D1307"/>
  <c r="D1263" s="1"/>
  <c r="D306"/>
  <c r="D1256"/>
  <c r="D106"/>
  <c r="D1266"/>
  <c r="D303" s="1"/>
  <c r="D780"/>
  <c r="D1086"/>
  <c r="D1002" s="1"/>
  <c r="D1191"/>
  <c r="D17"/>
  <c r="D16" s="1"/>
  <c r="D305"/>
  <c r="D349"/>
  <c r="D326" s="1"/>
  <c r="D321" s="1"/>
  <c r="D773"/>
  <c r="D721"/>
  <c r="D716" s="1"/>
  <c r="D703" s="1"/>
  <c r="D717"/>
  <c r="D1236"/>
  <c r="D1180" s="1"/>
  <c r="D1251"/>
  <c r="D1235" s="1"/>
  <c r="D1119"/>
  <c r="D1125"/>
  <c r="D1118" s="1"/>
  <c r="D309"/>
  <c r="D1003"/>
  <c r="D615"/>
  <c r="D603" s="1"/>
  <c r="D586" l="1"/>
  <c r="D124"/>
  <c r="D913"/>
  <c r="D600" s="1"/>
  <c r="D304" s="1"/>
  <c r="D1179"/>
  <c r="D1255"/>
  <c r="D285"/>
  <c r="D284" s="1"/>
  <c r="D543"/>
  <c r="D152"/>
  <c r="D245"/>
  <c r="D79"/>
  <c r="D78" s="1"/>
  <c r="D9" s="1"/>
  <c r="D901"/>
  <c r="D585" s="1"/>
  <c r="D343"/>
  <c r="D332" s="1"/>
  <c r="D308" s="1"/>
  <c r="D910"/>
  <c r="D594" s="1"/>
  <c r="D297" s="1"/>
  <c r="D919"/>
  <c r="D900" s="1"/>
  <c r="D584" s="1"/>
  <c r="D283" l="1"/>
  <c r="D1378" s="1"/>
  <c r="D229"/>
  <c r="D222" s="1"/>
  <c r="O1375"/>
  <c r="O1374" s="1"/>
  <c r="O1373" s="1"/>
  <c r="O1367"/>
  <c r="O1366" s="1"/>
  <c r="O1365" s="1"/>
  <c r="O1361"/>
  <c r="O1355"/>
  <c r="O1354" s="1"/>
  <c r="O1353" s="1"/>
  <c r="O1348"/>
  <c r="O1347" s="1"/>
  <c r="O1346" s="1"/>
  <c r="O1342"/>
  <c r="O1337"/>
  <c r="O1336" s="1"/>
  <c r="O1326"/>
  <c r="O1323"/>
  <c r="O1314"/>
  <c r="O1303" s="1"/>
  <c r="O1311"/>
  <c r="O1269" s="1"/>
  <c r="O1306"/>
  <c r="O1305"/>
  <c r="O1282"/>
  <c r="O1281" s="1"/>
  <c r="O1278"/>
  <c r="O1275" s="1"/>
  <c r="O1276"/>
  <c r="O1264" s="1"/>
  <c r="O302" s="1"/>
  <c r="O1273"/>
  <c r="O1253"/>
  <c r="O1237" s="1"/>
  <c r="O1238"/>
  <c r="O1230"/>
  <c r="O1222"/>
  <c r="O1220" s="1"/>
  <c r="O1212"/>
  <c r="O1211" s="1"/>
  <c r="O1209"/>
  <c r="O1205"/>
  <c r="O1193" s="1"/>
  <c r="O1202"/>
  <c r="O1190" s="1"/>
  <c r="O1201"/>
  <c r="O1189" s="1"/>
  <c r="O1200"/>
  <c r="O1187" s="1"/>
  <c r="O1196"/>
  <c r="O1195"/>
  <c r="O1194"/>
  <c r="O1182" s="1"/>
  <c r="O1184"/>
  <c r="O1172"/>
  <c r="O1171" s="1"/>
  <c r="O1170" s="1"/>
  <c r="O1165"/>
  <c r="O1164" s="1"/>
  <c r="O1163" s="1"/>
  <c r="O1162" s="1"/>
  <c r="O1160"/>
  <c r="O1124" s="1"/>
  <c r="O911" s="1"/>
  <c r="O1156"/>
  <c r="O1155" s="1"/>
  <c r="O1154" s="1"/>
  <c r="O1151"/>
  <c r="O1146"/>
  <c r="O1145" s="1"/>
  <c r="O1144" s="1"/>
  <c r="O1141"/>
  <c r="O1137"/>
  <c r="O1136" s="1"/>
  <c r="O1135" s="1"/>
  <c r="O1132"/>
  <c r="O1128"/>
  <c r="O1127" s="1"/>
  <c r="O1122"/>
  <c r="O1116"/>
  <c r="O1112"/>
  <c r="O1111" s="1"/>
  <c r="O1108"/>
  <c r="O1104"/>
  <c r="O1103" s="1"/>
  <c r="O1097"/>
  <c r="O1093"/>
  <c r="O1088"/>
  <c r="O1087" s="1"/>
  <c r="O1084"/>
  <c r="O1080"/>
  <c r="O1079" s="1"/>
  <c r="O1076"/>
  <c r="O1072"/>
  <c r="O1071" s="1"/>
  <c r="O1068"/>
  <c r="O1064"/>
  <c r="O1063" s="1"/>
  <c r="O1060"/>
  <c r="O1056"/>
  <c r="O1055" s="1"/>
  <c r="O1052"/>
  <c r="O1048"/>
  <c r="O1047" s="1"/>
  <c r="O1044"/>
  <c r="O1040"/>
  <c r="O1039" s="1"/>
  <c r="O1036"/>
  <c r="O1032"/>
  <c r="O1031" s="1"/>
  <c r="O1028"/>
  <c r="O1024"/>
  <c r="O1023" s="1"/>
  <c r="O1020"/>
  <c r="O1016"/>
  <c r="O1015" s="1"/>
  <c r="O1013"/>
  <c r="O918" s="1"/>
  <c r="O1012"/>
  <c r="O917" s="1"/>
  <c r="O1011"/>
  <c r="O916" s="1"/>
  <c r="O1010"/>
  <c r="O915" s="1"/>
  <c r="O1007"/>
  <c r="O1006"/>
  <c r="O904" s="1"/>
  <c r="O1005"/>
  <c r="O903" s="1"/>
  <c r="O998"/>
  <c r="O997" s="1"/>
  <c r="O996" s="1"/>
  <c r="O992"/>
  <c r="O991" s="1"/>
  <c r="O986"/>
  <c r="O984" s="1"/>
  <c r="O980"/>
  <c r="O979" s="1"/>
  <c r="O978" s="1"/>
  <c r="O974"/>
  <c r="O973" s="1"/>
  <c r="O969"/>
  <c r="O968" s="1"/>
  <c r="O964"/>
  <c r="O963" s="1"/>
  <c r="O959"/>
  <c r="O958" s="1"/>
  <c r="O948"/>
  <c r="O947" s="1"/>
  <c r="O946" s="1"/>
  <c r="O931"/>
  <c r="O929" s="1"/>
  <c r="O89" s="1"/>
  <c r="O212" s="1"/>
  <c r="O924"/>
  <c r="O921" s="1"/>
  <c r="O908"/>
  <c r="O906"/>
  <c r="O590" s="1"/>
  <c r="O898"/>
  <c r="O897"/>
  <c r="O896" s="1"/>
  <c r="O892"/>
  <c r="O889" s="1"/>
  <c r="O888" s="1"/>
  <c r="O886"/>
  <c r="O885" s="1"/>
  <c r="O884" s="1"/>
  <c r="O877"/>
  <c r="O876" s="1"/>
  <c r="O875" s="1"/>
  <c r="O874" s="1"/>
  <c r="O871"/>
  <c r="O870" s="1"/>
  <c r="O869" s="1"/>
  <c r="O867"/>
  <c r="O862"/>
  <c r="O861" s="1"/>
  <c r="O860" s="1"/>
  <c r="O857"/>
  <c r="O853"/>
  <c r="O852" s="1"/>
  <c r="O851" s="1"/>
  <c r="O848"/>
  <c r="O844"/>
  <c r="O843" s="1"/>
  <c r="O842" s="1"/>
  <c r="O839"/>
  <c r="O834"/>
  <c r="O833" s="1"/>
  <c r="O832" s="1"/>
  <c r="O828"/>
  <c r="O824"/>
  <c r="O823" s="1"/>
  <c r="O822" s="1"/>
  <c r="O817"/>
  <c r="O816" s="1"/>
  <c r="O815" s="1"/>
  <c r="O807"/>
  <c r="O803"/>
  <c r="O796"/>
  <c r="O784" s="1"/>
  <c r="O788"/>
  <c r="O787" s="1"/>
  <c r="O785"/>
  <c r="O782"/>
  <c r="O781"/>
  <c r="O779"/>
  <c r="O776"/>
  <c r="O775"/>
  <c r="O770"/>
  <c r="O769" s="1"/>
  <c r="O767"/>
  <c r="O766" s="1"/>
  <c r="O764"/>
  <c r="O763" s="1"/>
  <c r="O761"/>
  <c r="O760" s="1"/>
  <c r="O758"/>
  <c r="O757" s="1"/>
  <c r="O755"/>
  <c r="O754" s="1"/>
  <c r="O750"/>
  <c r="O749" s="1"/>
  <c r="O748" s="1"/>
  <c r="O747" s="1"/>
  <c r="O744"/>
  <c r="O743" s="1"/>
  <c r="O742" s="1"/>
  <c r="O741" s="1"/>
  <c r="O737"/>
  <c r="O736" s="1"/>
  <c r="O735" s="1"/>
  <c r="O734" s="1"/>
  <c r="O731"/>
  <c r="O730" s="1"/>
  <c r="O729" s="1"/>
  <c r="O728" s="1"/>
  <c r="O724"/>
  <c r="O720"/>
  <c r="O709"/>
  <c r="O707"/>
  <c r="O706" s="1"/>
  <c r="O705" s="1"/>
  <c r="O701"/>
  <c r="O695"/>
  <c r="O694" s="1"/>
  <c r="O689"/>
  <c r="O688" s="1"/>
  <c r="O687" s="1"/>
  <c r="O685"/>
  <c r="O678"/>
  <c r="O677" s="1"/>
  <c r="O674"/>
  <c r="O666"/>
  <c r="O665" s="1"/>
  <c r="O662"/>
  <c r="O655"/>
  <c r="O654" s="1"/>
  <c r="O651"/>
  <c r="O644"/>
  <c r="O643" s="1"/>
  <c r="O636"/>
  <c r="O628"/>
  <c r="O627" s="1"/>
  <c r="O625"/>
  <c r="O614" s="1"/>
  <c r="O622"/>
  <c r="O610" s="1"/>
  <c r="O621"/>
  <c r="O609" s="1"/>
  <c r="O620"/>
  <c r="O607" s="1"/>
  <c r="O618"/>
  <c r="O606" s="1"/>
  <c r="O611"/>
  <c r="O608"/>
  <c r="O596"/>
  <c r="O300" s="1"/>
  <c r="O595"/>
  <c r="O299" s="1"/>
  <c r="O582"/>
  <c r="O578"/>
  <c r="O577" s="1"/>
  <c r="O572"/>
  <c r="O568"/>
  <c r="O567" s="1"/>
  <c r="O563"/>
  <c r="O561"/>
  <c r="O560" s="1"/>
  <c r="O557"/>
  <c r="O555"/>
  <c r="O551"/>
  <c r="O549"/>
  <c r="O548"/>
  <c r="O547"/>
  <c r="O546"/>
  <c r="O540"/>
  <c r="O538" s="1"/>
  <c r="O525"/>
  <c r="O524" s="1"/>
  <c r="O520"/>
  <c r="O515"/>
  <c r="O514" s="1"/>
  <c r="O513" s="1"/>
  <c r="O510"/>
  <c r="O509" s="1"/>
  <c r="O508" s="1"/>
  <c r="O505"/>
  <c r="O504" s="1"/>
  <c r="O499"/>
  <c r="O498" s="1"/>
  <c r="O497" s="1"/>
  <c r="O492"/>
  <c r="O491" s="1"/>
  <c r="O489"/>
  <c r="O483"/>
  <c r="O482" s="1"/>
  <c r="O480"/>
  <c r="O474"/>
  <c r="O473"/>
  <c r="O471"/>
  <c r="O466"/>
  <c r="O465" s="1"/>
  <c r="O461"/>
  <c r="O460" s="1"/>
  <c r="O459" s="1"/>
  <c r="O455"/>
  <c r="O454" s="1"/>
  <c r="O453" s="1"/>
  <c r="O449"/>
  <c r="O448" s="1"/>
  <c r="O447" s="1"/>
  <c r="O443"/>
  <c r="O442" s="1"/>
  <c r="O441" s="1"/>
  <c r="O437"/>
  <c r="O436" s="1"/>
  <c r="O435" s="1"/>
  <c r="O431"/>
  <c r="O430" s="1"/>
  <c r="O429" s="1"/>
  <c r="O407"/>
  <c r="O406" s="1"/>
  <c r="O405" s="1"/>
  <c r="O401"/>
  <c r="O400" s="1"/>
  <c r="O399" s="1"/>
  <c r="O395"/>
  <c r="O394" s="1"/>
  <c r="O393" s="1"/>
  <c r="O389"/>
  <c r="O388" s="1"/>
  <c r="O387" s="1"/>
  <c r="O383"/>
  <c r="O382" s="1"/>
  <c r="O381" s="1"/>
  <c r="O377"/>
  <c r="O376" s="1"/>
  <c r="O375" s="1"/>
  <c r="O372"/>
  <c r="O369"/>
  <c r="O366"/>
  <c r="O363"/>
  <c r="O362"/>
  <c r="O361"/>
  <c r="O357"/>
  <c r="O356"/>
  <c r="O137" s="1"/>
  <c r="O355"/>
  <c r="O353"/>
  <c r="O352"/>
  <c r="O133" s="1"/>
  <c r="O132" s="1"/>
  <c r="O351"/>
  <c r="O338"/>
  <c r="O336" s="1"/>
  <c r="O331"/>
  <c r="O323"/>
  <c r="O322"/>
  <c r="O320"/>
  <c r="O318"/>
  <c r="O317"/>
  <c r="O316"/>
  <c r="O314"/>
  <c r="O290" s="1"/>
  <c r="O311"/>
  <c r="O289"/>
  <c r="O278"/>
  <c r="O264"/>
  <c r="O263"/>
  <c r="O254"/>
  <c r="O252"/>
  <c r="O251"/>
  <c r="O250"/>
  <c r="O239"/>
  <c r="O238"/>
  <c r="O235"/>
  <c r="O232"/>
  <c r="O219"/>
  <c r="O214"/>
  <c r="O205"/>
  <c r="O204"/>
  <c r="O201"/>
  <c r="O224" s="1"/>
  <c r="O223" s="1"/>
  <c r="O200"/>
  <c r="O198"/>
  <c r="O196" s="1"/>
  <c r="O195"/>
  <c r="O194" s="1"/>
  <c r="O193"/>
  <c r="O191"/>
  <c r="O190"/>
  <c r="O189"/>
  <c r="O187"/>
  <c r="O186" s="1"/>
  <c r="O184"/>
  <c r="O183"/>
  <c r="O181"/>
  <c r="O179"/>
  <c r="O178"/>
  <c r="O177"/>
  <c r="O174"/>
  <c r="O173"/>
  <c r="O171"/>
  <c r="O169"/>
  <c r="O164"/>
  <c r="O163"/>
  <c r="O162"/>
  <c r="O161"/>
  <c r="O157"/>
  <c r="O156"/>
  <c r="O142"/>
  <c r="O140" s="1"/>
  <c r="O277" s="1"/>
  <c r="O129"/>
  <c r="O125"/>
  <c r="O122"/>
  <c r="O261" s="1"/>
  <c r="O121"/>
  <c r="O260" s="1"/>
  <c r="O120"/>
  <c r="O259" s="1"/>
  <c r="O118"/>
  <c r="O257" s="1"/>
  <c r="O116"/>
  <c r="O255" s="1"/>
  <c r="O110"/>
  <c r="O249" s="1"/>
  <c r="O105"/>
  <c r="O244" s="1"/>
  <c r="O103"/>
  <c r="O220" s="1"/>
  <c r="O101"/>
  <c r="O241" s="1"/>
  <c r="O82"/>
  <c r="O74"/>
  <c r="O71"/>
  <c r="O203" s="1"/>
  <c r="O69"/>
  <c r="O66"/>
  <c r="O62"/>
  <c r="O60"/>
  <c r="O53"/>
  <c r="O51"/>
  <c r="O47"/>
  <c r="O44" s="1"/>
  <c r="O180" s="1"/>
  <c r="O40"/>
  <c r="O31"/>
  <c r="O168" s="1"/>
  <c r="O12"/>
  <c r="O10"/>
  <c r="O154" s="1"/>
  <c r="O153" s="1"/>
  <c r="N1375"/>
  <c r="N1374" s="1"/>
  <c r="N1373" s="1"/>
  <c r="N1367"/>
  <c r="N1361"/>
  <c r="N1360" s="1"/>
  <c r="N1359" s="1"/>
  <c r="N1355"/>
  <c r="N1354" s="1"/>
  <c r="N1353" s="1"/>
  <c r="N1348"/>
  <c r="N1347" s="1"/>
  <c r="N1346" s="1"/>
  <c r="N1342"/>
  <c r="N1337"/>
  <c r="N1336" s="1"/>
  <c r="N1335" s="1"/>
  <c r="N1326"/>
  <c r="N1323"/>
  <c r="N1314"/>
  <c r="N1303" s="1"/>
  <c r="N1311"/>
  <c r="N1269" s="1"/>
  <c r="N1306"/>
  <c r="N1305"/>
  <c r="N1282"/>
  <c r="N1281" s="1"/>
  <c r="N1278"/>
  <c r="N1275" s="1"/>
  <c r="N1276"/>
  <c r="N1264" s="1"/>
  <c r="N302" s="1"/>
  <c r="N1273"/>
  <c r="N1253"/>
  <c r="N1237" s="1"/>
  <c r="N1238"/>
  <c r="N1230"/>
  <c r="N1222"/>
  <c r="N1220" s="1"/>
  <c r="N1212"/>
  <c r="N1211" s="1"/>
  <c r="N1209"/>
  <c r="N1205"/>
  <c r="N1193" s="1"/>
  <c r="N1202"/>
  <c r="N1190" s="1"/>
  <c r="N1201"/>
  <c r="N1189" s="1"/>
  <c r="N1200"/>
  <c r="N1187" s="1"/>
  <c r="N1196"/>
  <c r="N1195"/>
  <c r="N1194"/>
  <c r="N1182" s="1"/>
  <c r="N1184"/>
  <c r="N1172"/>
  <c r="N1171" s="1"/>
  <c r="N1170" s="1"/>
  <c r="N1165"/>
  <c r="N1164" s="1"/>
  <c r="N1163" s="1"/>
  <c r="N1162" s="1"/>
  <c r="N1160"/>
  <c r="N1124" s="1"/>
  <c r="N911" s="1"/>
  <c r="N1156"/>
  <c r="N1155" s="1"/>
  <c r="N1154" s="1"/>
  <c r="N1151"/>
  <c r="N1146"/>
  <c r="N1141"/>
  <c r="N1137"/>
  <c r="N1136" s="1"/>
  <c r="N1132"/>
  <c r="N1128"/>
  <c r="N1127" s="1"/>
  <c r="N1126" s="1"/>
  <c r="N1122"/>
  <c r="N1116"/>
  <c r="N1112"/>
  <c r="N1111" s="1"/>
  <c r="N1108"/>
  <c r="N1104"/>
  <c r="N1103" s="1"/>
  <c r="N1097"/>
  <c r="N1093"/>
  <c r="N1088"/>
  <c r="N1087" s="1"/>
  <c r="N1084"/>
  <c r="N1080"/>
  <c r="N1079" s="1"/>
  <c r="N1076"/>
  <c r="N1072"/>
  <c r="N1071" s="1"/>
  <c r="N1068"/>
  <c r="N1064"/>
  <c r="N1063" s="1"/>
  <c r="N1060"/>
  <c r="N1056"/>
  <c r="N1055" s="1"/>
  <c r="N1052"/>
  <c r="N1048"/>
  <c r="N1047" s="1"/>
  <c r="N1044"/>
  <c r="N1040"/>
  <c r="N1039" s="1"/>
  <c r="N1036"/>
  <c r="N1032"/>
  <c r="N1031" s="1"/>
  <c r="N1028"/>
  <c r="N1024"/>
  <c r="N1020"/>
  <c r="N1016"/>
  <c r="N1015" s="1"/>
  <c r="N1013"/>
  <c r="N918" s="1"/>
  <c r="N1012"/>
  <c r="N917" s="1"/>
  <c r="N1011"/>
  <c r="N916" s="1"/>
  <c r="N1010"/>
  <c r="N107" s="1"/>
  <c r="N1007"/>
  <c r="N1006"/>
  <c r="N904" s="1"/>
  <c r="N1005"/>
  <c r="N903" s="1"/>
  <c r="N998"/>
  <c r="N997" s="1"/>
  <c r="N996" s="1"/>
  <c r="N992"/>
  <c r="N990" s="1"/>
  <c r="N986"/>
  <c r="N984" s="1"/>
  <c r="N980"/>
  <c r="N979" s="1"/>
  <c r="N978" s="1"/>
  <c r="N974"/>
  <c r="N973" s="1"/>
  <c r="N969"/>
  <c r="N968" s="1"/>
  <c r="N964"/>
  <c r="N963" s="1"/>
  <c r="N959"/>
  <c r="N958" s="1"/>
  <c r="N948"/>
  <c r="N947" s="1"/>
  <c r="N946" s="1"/>
  <c r="N931"/>
  <c r="N929" s="1"/>
  <c r="N89" s="1"/>
  <c r="N924"/>
  <c r="N908"/>
  <c r="N906"/>
  <c r="N590" s="1"/>
  <c r="N898"/>
  <c r="N897"/>
  <c r="N896" s="1"/>
  <c r="N892"/>
  <c r="N890" s="1"/>
  <c r="N886"/>
  <c r="N885" s="1"/>
  <c r="N884" s="1"/>
  <c r="N877"/>
  <c r="N876" s="1"/>
  <c r="N875" s="1"/>
  <c r="N874" s="1"/>
  <c r="N871"/>
  <c r="N870" s="1"/>
  <c r="N869" s="1"/>
  <c r="N867"/>
  <c r="N862"/>
  <c r="N861" s="1"/>
  <c r="N860" s="1"/>
  <c r="N857"/>
  <c r="N853"/>
  <c r="N852" s="1"/>
  <c r="N851" s="1"/>
  <c r="N848"/>
  <c r="N844"/>
  <c r="N843" s="1"/>
  <c r="N842" s="1"/>
  <c r="N839"/>
  <c r="N834"/>
  <c r="N828"/>
  <c r="N824"/>
  <c r="N823" s="1"/>
  <c r="N817"/>
  <c r="N816" s="1"/>
  <c r="N815" s="1"/>
  <c r="N807"/>
  <c r="N803"/>
  <c r="N802" s="1"/>
  <c r="N801" s="1"/>
  <c r="N796"/>
  <c r="N784" s="1"/>
  <c r="N788"/>
  <c r="N787" s="1"/>
  <c r="N785"/>
  <c r="N782"/>
  <c r="N781"/>
  <c r="N779"/>
  <c r="N776"/>
  <c r="N775"/>
  <c r="N770"/>
  <c r="N769" s="1"/>
  <c r="N767"/>
  <c r="N766" s="1"/>
  <c r="N764"/>
  <c r="N763" s="1"/>
  <c r="N761"/>
  <c r="N760" s="1"/>
  <c r="N758"/>
  <c r="N757" s="1"/>
  <c r="N755"/>
  <c r="N754" s="1"/>
  <c r="N750"/>
  <c r="N749" s="1"/>
  <c r="N748" s="1"/>
  <c r="N747" s="1"/>
  <c r="N744"/>
  <c r="N743" s="1"/>
  <c r="N742" s="1"/>
  <c r="N741" s="1"/>
  <c r="N737"/>
  <c r="N736" s="1"/>
  <c r="N735" s="1"/>
  <c r="N734" s="1"/>
  <c r="N731"/>
  <c r="N730" s="1"/>
  <c r="N729" s="1"/>
  <c r="N728" s="1"/>
  <c r="N724"/>
  <c r="N720"/>
  <c r="N709"/>
  <c r="N707"/>
  <c r="N706" s="1"/>
  <c r="N705" s="1"/>
  <c r="N701"/>
  <c r="N695"/>
  <c r="N694" s="1"/>
  <c r="N689"/>
  <c r="N688" s="1"/>
  <c r="N687" s="1"/>
  <c r="N685"/>
  <c r="N678"/>
  <c r="N677" s="1"/>
  <c r="N674"/>
  <c r="N666"/>
  <c r="N665" s="1"/>
  <c r="N662"/>
  <c r="N655"/>
  <c r="N654" s="1"/>
  <c r="N651"/>
  <c r="N644"/>
  <c r="N643" s="1"/>
  <c r="N636"/>
  <c r="N628"/>
  <c r="N627" s="1"/>
  <c r="N625"/>
  <c r="N614" s="1"/>
  <c r="N622"/>
  <c r="N610" s="1"/>
  <c r="N621"/>
  <c r="N609" s="1"/>
  <c r="N620"/>
  <c r="N607" s="1"/>
  <c r="N618"/>
  <c r="N606" s="1"/>
  <c r="N611"/>
  <c r="N608"/>
  <c r="N596"/>
  <c r="N595"/>
  <c r="N299" s="1"/>
  <c r="N582"/>
  <c r="N578"/>
  <c r="N577" s="1"/>
  <c r="N572"/>
  <c r="N568"/>
  <c r="N567" s="1"/>
  <c r="N563"/>
  <c r="N561"/>
  <c r="N557"/>
  <c r="N555"/>
  <c r="N554" s="1"/>
  <c r="N551"/>
  <c r="N549"/>
  <c r="N548"/>
  <c r="N547"/>
  <c r="N546"/>
  <c r="N540"/>
  <c r="N538" s="1"/>
  <c r="N525"/>
  <c r="N524" s="1"/>
  <c r="N520"/>
  <c r="N515"/>
  <c r="N514" s="1"/>
  <c r="N513" s="1"/>
  <c r="N510"/>
  <c r="N509" s="1"/>
  <c r="N508" s="1"/>
  <c r="N505"/>
  <c r="N504" s="1"/>
  <c r="N499"/>
  <c r="N498" s="1"/>
  <c r="N497" s="1"/>
  <c r="N492"/>
  <c r="N491" s="1"/>
  <c r="N489"/>
  <c r="N483"/>
  <c r="N482" s="1"/>
  <c r="N480"/>
  <c r="N474"/>
  <c r="N473"/>
  <c r="N471"/>
  <c r="N466"/>
  <c r="N465" s="1"/>
  <c r="N461"/>
  <c r="N460" s="1"/>
  <c r="N459" s="1"/>
  <c r="N455"/>
  <c r="N454" s="1"/>
  <c r="N453" s="1"/>
  <c r="N449"/>
  <c r="N448" s="1"/>
  <c r="N447" s="1"/>
  <c r="N443"/>
  <c r="N442" s="1"/>
  <c r="N441" s="1"/>
  <c r="N437"/>
  <c r="N436" s="1"/>
  <c r="N435" s="1"/>
  <c r="N431"/>
  <c r="N430" s="1"/>
  <c r="N429" s="1"/>
  <c r="N407"/>
  <c r="N406" s="1"/>
  <c r="N405" s="1"/>
  <c r="N401"/>
  <c r="N400" s="1"/>
  <c r="N399" s="1"/>
  <c r="N395"/>
  <c r="N394" s="1"/>
  <c r="N393" s="1"/>
  <c r="N389"/>
  <c r="N388" s="1"/>
  <c r="N387" s="1"/>
  <c r="N383"/>
  <c r="N382" s="1"/>
  <c r="N381" s="1"/>
  <c r="N377"/>
  <c r="N376" s="1"/>
  <c r="N375" s="1"/>
  <c r="N372"/>
  <c r="N369"/>
  <c r="N366"/>
  <c r="N363"/>
  <c r="N362"/>
  <c r="N361"/>
  <c r="N357"/>
  <c r="N356"/>
  <c r="N137" s="1"/>
  <c r="N274" s="1"/>
  <c r="N273" s="1"/>
  <c r="N355"/>
  <c r="N353"/>
  <c r="N352"/>
  <c r="N133" s="1"/>
  <c r="N132" s="1"/>
  <c r="N269" s="1"/>
  <c r="N351"/>
  <c r="N338"/>
  <c r="N336" s="1"/>
  <c r="N312" s="1"/>
  <c r="N331"/>
  <c r="N323"/>
  <c r="N322"/>
  <c r="N320"/>
  <c r="N318"/>
  <c r="N317"/>
  <c r="N316"/>
  <c r="N314"/>
  <c r="N290" s="1"/>
  <c r="N311"/>
  <c r="N289"/>
  <c r="N278"/>
  <c r="N264"/>
  <c r="N263"/>
  <c r="N254"/>
  <c r="N252"/>
  <c r="N251"/>
  <c r="N250"/>
  <c r="N239"/>
  <c r="N238"/>
  <c r="N235"/>
  <c r="N232"/>
  <c r="N219"/>
  <c r="N214"/>
  <c r="N205"/>
  <c r="N204"/>
  <c r="N201"/>
  <c r="N224" s="1"/>
  <c r="N223" s="1"/>
  <c r="N200"/>
  <c r="N198"/>
  <c r="N196" s="1"/>
  <c r="N195"/>
  <c r="N194" s="1"/>
  <c r="N193"/>
  <c r="N191"/>
  <c r="N190"/>
  <c r="N189"/>
  <c r="N187"/>
  <c r="N186" s="1"/>
  <c r="N184"/>
  <c r="N183"/>
  <c r="N181"/>
  <c r="N179"/>
  <c r="N178"/>
  <c r="N177"/>
  <c r="N174"/>
  <c r="N173"/>
  <c r="N171"/>
  <c r="N169"/>
  <c r="N164"/>
  <c r="N163"/>
  <c r="N162"/>
  <c r="N161"/>
  <c r="N157"/>
  <c r="N156"/>
  <c r="N142"/>
  <c r="N140" s="1"/>
  <c r="N277" s="1"/>
  <c r="N129"/>
  <c r="N265"/>
  <c r="N122"/>
  <c r="N261" s="1"/>
  <c r="N121"/>
  <c r="N260" s="1"/>
  <c r="N120"/>
  <c r="N118"/>
  <c r="N257" s="1"/>
  <c r="N116"/>
  <c r="N255" s="1"/>
  <c r="N110"/>
  <c r="N249" s="1"/>
  <c r="N105"/>
  <c r="N244" s="1"/>
  <c r="N103"/>
  <c r="N220" s="1"/>
  <c r="N101"/>
  <c r="N241" s="1"/>
  <c r="N82"/>
  <c r="N74"/>
  <c r="N71"/>
  <c r="N203" s="1"/>
  <c r="N69"/>
  <c r="N66"/>
  <c r="N62"/>
  <c r="N60"/>
  <c r="N53"/>
  <c r="N51"/>
  <c r="N47"/>
  <c r="N44" s="1"/>
  <c r="N40"/>
  <c r="N31"/>
  <c r="N168" s="1"/>
  <c r="N12"/>
  <c r="N10"/>
  <c r="N154" s="1"/>
  <c r="N153" s="1"/>
  <c r="M1375"/>
  <c r="M1374" s="1"/>
  <c r="M1373" s="1"/>
  <c r="M1367"/>
  <c r="M1366" s="1"/>
  <c r="M1365" s="1"/>
  <c r="M1361"/>
  <c r="M1360" s="1"/>
  <c r="M1359" s="1"/>
  <c r="M1355"/>
  <c r="M1354" s="1"/>
  <c r="M1353" s="1"/>
  <c r="M1348"/>
  <c r="M1347" s="1"/>
  <c r="M1346" s="1"/>
  <c r="M1342"/>
  <c r="M1337"/>
  <c r="M1336" s="1"/>
  <c r="M1335" s="1"/>
  <c r="M1326"/>
  <c r="M1323"/>
  <c r="M1314"/>
  <c r="M1313" s="1"/>
  <c r="M1311"/>
  <c r="M1269" s="1"/>
  <c r="M1306"/>
  <c r="M1305"/>
  <c r="M1282"/>
  <c r="M1272" s="1"/>
  <c r="M1278"/>
  <c r="M1277" s="1"/>
  <c r="M1276"/>
  <c r="M1264" s="1"/>
  <c r="M302" s="1"/>
  <c r="M1273"/>
  <c r="M1253"/>
  <c r="M1252" s="1"/>
  <c r="M1238"/>
  <c r="M1230"/>
  <c r="M1222"/>
  <c r="M1220" s="1"/>
  <c r="M1212"/>
  <c r="M1211" s="1"/>
  <c r="M1209"/>
  <c r="M1205"/>
  <c r="M1204" s="1"/>
  <c r="M1202"/>
  <c r="M1190" s="1"/>
  <c r="M1201"/>
  <c r="M1189" s="1"/>
  <c r="M1200"/>
  <c r="M1187" s="1"/>
  <c r="M1196"/>
  <c r="M1195"/>
  <c r="M1194"/>
  <c r="M1182" s="1"/>
  <c r="M1184"/>
  <c r="M1172"/>
  <c r="M1171" s="1"/>
  <c r="M1170" s="1"/>
  <c r="M1165"/>
  <c r="M1164" s="1"/>
  <c r="M1163" s="1"/>
  <c r="M1162" s="1"/>
  <c r="M1160"/>
  <c r="M1124" s="1"/>
  <c r="M911" s="1"/>
  <c r="M1156"/>
  <c r="M1155" s="1"/>
  <c r="M1154" s="1"/>
  <c r="M1151"/>
  <c r="M1146"/>
  <c r="M1145" s="1"/>
  <c r="M1144" s="1"/>
  <c r="M1141"/>
  <c r="M1137"/>
  <c r="M1136" s="1"/>
  <c r="M1135" s="1"/>
  <c r="M1132"/>
  <c r="M1128"/>
  <c r="M1127" s="1"/>
  <c r="M1122"/>
  <c r="M1116"/>
  <c r="M1112"/>
  <c r="M1111" s="1"/>
  <c r="M1108"/>
  <c r="M1104"/>
  <c r="M1103" s="1"/>
  <c r="M1097"/>
  <c r="M1093"/>
  <c r="M1088"/>
  <c r="M1087" s="1"/>
  <c r="M1084"/>
  <c r="M1080"/>
  <c r="M1079" s="1"/>
  <c r="M1076"/>
  <c r="M1072"/>
  <c r="M1071" s="1"/>
  <c r="M1068"/>
  <c r="M1064"/>
  <c r="M1063" s="1"/>
  <c r="M1060"/>
  <c r="M1056"/>
  <c r="M1055" s="1"/>
  <c r="M1052"/>
  <c r="M1048"/>
  <c r="M1047" s="1"/>
  <c r="M1044"/>
  <c r="M1040"/>
  <c r="M1039" s="1"/>
  <c r="M1036"/>
  <c r="M1032"/>
  <c r="M1031" s="1"/>
  <c r="M1028"/>
  <c r="M1024"/>
  <c r="M1023" s="1"/>
  <c r="M1020"/>
  <c r="M1016"/>
  <c r="M1015" s="1"/>
  <c r="M1013"/>
  <c r="M918" s="1"/>
  <c r="M1012"/>
  <c r="M917" s="1"/>
  <c r="M1011"/>
  <c r="M916" s="1"/>
  <c r="M1010"/>
  <c r="M915" s="1"/>
  <c r="M1007"/>
  <c r="M1006"/>
  <c r="M904" s="1"/>
  <c r="M1005"/>
  <c r="M903" s="1"/>
  <c r="M998"/>
  <c r="M997" s="1"/>
  <c r="M996" s="1"/>
  <c r="M992"/>
  <c r="M990" s="1"/>
  <c r="M986"/>
  <c r="M984" s="1"/>
  <c r="M980"/>
  <c r="M979" s="1"/>
  <c r="M978" s="1"/>
  <c r="M974"/>
  <c r="M973" s="1"/>
  <c r="M969"/>
  <c r="M968" s="1"/>
  <c r="M964"/>
  <c r="M963" s="1"/>
  <c r="M959"/>
  <c r="M958" s="1"/>
  <c r="M948"/>
  <c r="M947" s="1"/>
  <c r="M946" s="1"/>
  <c r="M931"/>
  <c r="M929" s="1"/>
  <c r="M89" s="1"/>
  <c r="M924"/>
  <c r="M908"/>
  <c r="M906"/>
  <c r="M590" s="1"/>
  <c r="M898"/>
  <c r="M897"/>
  <c r="M896" s="1"/>
  <c r="M892"/>
  <c r="M889" s="1"/>
  <c r="M888" s="1"/>
  <c r="M886"/>
  <c r="M885" s="1"/>
  <c r="M884" s="1"/>
  <c r="M877"/>
  <c r="M876" s="1"/>
  <c r="M875" s="1"/>
  <c r="M874" s="1"/>
  <c r="M871"/>
  <c r="M870" s="1"/>
  <c r="M869" s="1"/>
  <c r="M867"/>
  <c r="M862"/>
  <c r="M861" s="1"/>
  <c r="M860" s="1"/>
  <c r="M857"/>
  <c r="M853"/>
  <c r="M852" s="1"/>
  <c r="M851" s="1"/>
  <c r="M848"/>
  <c r="M844"/>
  <c r="M843" s="1"/>
  <c r="M842" s="1"/>
  <c r="M839"/>
  <c r="M834"/>
  <c r="M833" s="1"/>
  <c r="M832" s="1"/>
  <c r="M828"/>
  <c r="M824"/>
  <c r="M817"/>
  <c r="M783" s="1"/>
  <c r="M599" s="1"/>
  <c r="M807"/>
  <c r="M803"/>
  <c r="M802" s="1"/>
  <c r="M801" s="1"/>
  <c r="M796"/>
  <c r="M784" s="1"/>
  <c r="M788"/>
  <c r="M787" s="1"/>
  <c r="M785"/>
  <c r="M782"/>
  <c r="M781"/>
  <c r="M779"/>
  <c r="M776"/>
  <c r="M775"/>
  <c r="M770"/>
  <c r="M769" s="1"/>
  <c r="M767"/>
  <c r="M766" s="1"/>
  <c r="M764"/>
  <c r="M763" s="1"/>
  <c r="M761"/>
  <c r="M760" s="1"/>
  <c r="M758"/>
  <c r="M757" s="1"/>
  <c r="M755"/>
  <c r="M754" s="1"/>
  <c r="M750"/>
  <c r="M749" s="1"/>
  <c r="M748" s="1"/>
  <c r="M747" s="1"/>
  <c r="M744"/>
  <c r="M743" s="1"/>
  <c r="M742" s="1"/>
  <c r="M741" s="1"/>
  <c r="M737"/>
  <c r="M736" s="1"/>
  <c r="M735" s="1"/>
  <c r="M734" s="1"/>
  <c r="M731"/>
  <c r="M730" s="1"/>
  <c r="M729" s="1"/>
  <c r="M728" s="1"/>
  <c r="M724"/>
  <c r="M723" s="1"/>
  <c r="M720"/>
  <c r="M709"/>
  <c r="M707"/>
  <c r="M706" s="1"/>
  <c r="M705" s="1"/>
  <c r="M701"/>
  <c r="M695"/>
  <c r="M694" s="1"/>
  <c r="M689"/>
  <c r="M688" s="1"/>
  <c r="M687" s="1"/>
  <c r="M685"/>
  <c r="M678"/>
  <c r="M677" s="1"/>
  <c r="M674"/>
  <c r="M666"/>
  <c r="M665" s="1"/>
  <c r="M662"/>
  <c r="M655"/>
  <c r="M654" s="1"/>
  <c r="M651"/>
  <c r="M644"/>
  <c r="M643" s="1"/>
  <c r="M636"/>
  <c r="M628"/>
  <c r="M627" s="1"/>
  <c r="M625"/>
  <c r="M614" s="1"/>
  <c r="M622"/>
  <c r="M610" s="1"/>
  <c r="M621"/>
  <c r="M609" s="1"/>
  <c r="M620"/>
  <c r="M607" s="1"/>
  <c r="M618"/>
  <c r="M606" s="1"/>
  <c r="M611"/>
  <c r="M608"/>
  <c r="M596"/>
  <c r="M300" s="1"/>
  <c r="M595"/>
  <c r="M299" s="1"/>
  <c r="M582"/>
  <c r="M578"/>
  <c r="M577" s="1"/>
  <c r="M572"/>
  <c r="M568"/>
  <c r="M567" s="1"/>
  <c r="M563"/>
  <c r="M561"/>
  <c r="M557"/>
  <c r="M555"/>
  <c r="M554" s="1"/>
  <c r="M551"/>
  <c r="M549"/>
  <c r="M548"/>
  <c r="M547"/>
  <c r="M546"/>
  <c r="M540"/>
  <c r="M313" s="1"/>
  <c r="M288" s="1"/>
  <c r="M525"/>
  <c r="M524" s="1"/>
  <c r="M520"/>
  <c r="M515"/>
  <c r="M514" s="1"/>
  <c r="M513" s="1"/>
  <c r="M510"/>
  <c r="M509" s="1"/>
  <c r="M508" s="1"/>
  <c r="M505"/>
  <c r="M504" s="1"/>
  <c r="M499"/>
  <c r="M498" s="1"/>
  <c r="M497" s="1"/>
  <c r="M492"/>
  <c r="M491" s="1"/>
  <c r="M489"/>
  <c r="M483"/>
  <c r="M482" s="1"/>
  <c r="M480"/>
  <c r="M474"/>
  <c r="M473"/>
  <c r="M471"/>
  <c r="M466"/>
  <c r="M465" s="1"/>
  <c r="M461"/>
  <c r="M460" s="1"/>
  <c r="M459" s="1"/>
  <c r="M455"/>
  <c r="M454" s="1"/>
  <c r="M453" s="1"/>
  <c r="M449"/>
  <c r="M448" s="1"/>
  <c r="M447" s="1"/>
  <c r="M443"/>
  <c r="M442" s="1"/>
  <c r="M441" s="1"/>
  <c r="M437"/>
  <c r="M436" s="1"/>
  <c r="M435" s="1"/>
  <c r="M431"/>
  <c r="M430" s="1"/>
  <c r="M429" s="1"/>
  <c r="M407"/>
  <c r="M406" s="1"/>
  <c r="M405" s="1"/>
  <c r="M401"/>
  <c r="M400" s="1"/>
  <c r="M399" s="1"/>
  <c r="M395"/>
  <c r="M394" s="1"/>
  <c r="M393" s="1"/>
  <c r="M389"/>
  <c r="M388" s="1"/>
  <c r="M387" s="1"/>
  <c r="M383"/>
  <c r="M382" s="1"/>
  <c r="M381" s="1"/>
  <c r="M377"/>
  <c r="M376" s="1"/>
  <c r="M375" s="1"/>
  <c r="M372"/>
  <c r="M369"/>
  <c r="M366"/>
  <c r="M363"/>
  <c r="M362"/>
  <c r="M361"/>
  <c r="M357"/>
  <c r="M356"/>
  <c r="M137" s="1"/>
  <c r="M355"/>
  <c r="M353"/>
  <c r="M352"/>
  <c r="M133" s="1"/>
  <c r="M132" s="1"/>
  <c r="M351"/>
  <c r="M338"/>
  <c r="M336" s="1"/>
  <c r="M331"/>
  <c r="M323"/>
  <c r="M322"/>
  <c r="M320"/>
  <c r="M318"/>
  <c r="M317"/>
  <c r="M316"/>
  <c r="M314"/>
  <c r="M290" s="1"/>
  <c r="M311"/>
  <c r="M289"/>
  <c r="M278"/>
  <c r="M264"/>
  <c r="M263"/>
  <c r="M254"/>
  <c r="M252"/>
  <c r="M251"/>
  <c r="M250"/>
  <c r="M239"/>
  <c r="M238"/>
  <c r="M235"/>
  <c r="M232"/>
  <c r="M219"/>
  <c r="M214"/>
  <c r="M205"/>
  <c r="M204"/>
  <c r="M201"/>
  <c r="M224" s="1"/>
  <c r="M223" s="1"/>
  <c r="M200"/>
  <c r="M198"/>
  <c r="M196" s="1"/>
  <c r="M195"/>
  <c r="M194" s="1"/>
  <c r="M193"/>
  <c r="M191"/>
  <c r="M190"/>
  <c r="M189"/>
  <c r="M187"/>
  <c r="M186" s="1"/>
  <c r="M184"/>
  <c r="M183"/>
  <c r="M181"/>
  <c r="M179"/>
  <c r="M178"/>
  <c r="M177"/>
  <c r="M174"/>
  <c r="M173"/>
  <c r="M171"/>
  <c r="M169"/>
  <c r="M164"/>
  <c r="M163"/>
  <c r="M162"/>
  <c r="M161"/>
  <c r="M157"/>
  <c r="M156"/>
  <c r="M142"/>
  <c r="M140" s="1"/>
  <c r="M277" s="1"/>
  <c r="M129"/>
  <c r="M125"/>
  <c r="M122"/>
  <c r="M261" s="1"/>
  <c r="M121"/>
  <c r="M260" s="1"/>
  <c r="M120"/>
  <c r="M118"/>
  <c r="M257" s="1"/>
  <c r="M116"/>
  <c r="M114" s="1"/>
  <c r="M253" s="1"/>
  <c r="M110"/>
  <c r="M249" s="1"/>
  <c r="M105"/>
  <c r="M244" s="1"/>
  <c r="M103"/>
  <c r="M220" s="1"/>
  <c r="M101"/>
  <c r="M241" s="1"/>
  <c r="M82"/>
  <c r="M74"/>
  <c r="M71"/>
  <c r="M203" s="1"/>
  <c r="M69"/>
  <c r="M66"/>
  <c r="M62"/>
  <c r="M60"/>
  <c r="M53"/>
  <c r="M51"/>
  <c r="M47"/>
  <c r="M44" s="1"/>
  <c r="M40"/>
  <c r="M31"/>
  <c r="M168" s="1"/>
  <c r="M12"/>
  <c r="M10"/>
  <c r="M154" s="1"/>
  <c r="M153" s="1"/>
  <c r="F1375"/>
  <c r="F1367"/>
  <c r="F1361"/>
  <c r="F1355"/>
  <c r="F1348"/>
  <c r="L1348" s="1"/>
  <c r="F1342"/>
  <c r="F1337"/>
  <c r="F1326"/>
  <c r="L1326" s="1"/>
  <c r="F1323"/>
  <c r="L1323" s="1"/>
  <c r="F1314"/>
  <c r="F1311"/>
  <c r="F1306"/>
  <c r="L1306" s="1"/>
  <c r="F1305"/>
  <c r="L1305" s="1"/>
  <c r="F1282"/>
  <c r="F1278"/>
  <c r="F1276"/>
  <c r="F1273"/>
  <c r="L1273" s="1"/>
  <c r="F1253"/>
  <c r="F1238"/>
  <c r="L1238" s="1"/>
  <c r="F1230"/>
  <c r="L1230" s="1"/>
  <c r="F1222"/>
  <c r="F1212"/>
  <c r="F1209"/>
  <c r="L1209" s="1"/>
  <c r="F1205"/>
  <c r="F1202"/>
  <c r="F1201"/>
  <c r="F1200"/>
  <c r="F1196"/>
  <c r="L1196" s="1"/>
  <c r="F1195"/>
  <c r="L1195" s="1"/>
  <c r="F1194"/>
  <c r="F1184"/>
  <c r="L1184" s="1"/>
  <c r="F1172"/>
  <c r="F1165"/>
  <c r="F1160"/>
  <c r="F1156"/>
  <c r="F1151"/>
  <c r="L1151" s="1"/>
  <c r="F1146"/>
  <c r="F1141"/>
  <c r="L1141" s="1"/>
  <c r="F1137"/>
  <c r="F1132"/>
  <c r="L1132" s="1"/>
  <c r="F1128"/>
  <c r="L1128" s="1"/>
  <c r="F1122"/>
  <c r="L1122" s="1"/>
  <c r="F1116"/>
  <c r="L1116" s="1"/>
  <c r="F1112"/>
  <c r="L1112" s="1"/>
  <c r="F1108"/>
  <c r="L1108" s="1"/>
  <c r="F1104"/>
  <c r="F1097"/>
  <c r="F1093"/>
  <c r="L1093" s="1"/>
  <c r="F1088"/>
  <c r="F1084"/>
  <c r="L1084" s="1"/>
  <c r="F1080"/>
  <c r="F1076"/>
  <c r="L1076" s="1"/>
  <c r="F1072"/>
  <c r="F1068"/>
  <c r="L1068" s="1"/>
  <c r="F1064"/>
  <c r="F1060"/>
  <c r="L1060" s="1"/>
  <c r="F1056"/>
  <c r="F1052"/>
  <c r="L1052" s="1"/>
  <c r="F1048"/>
  <c r="F1044"/>
  <c r="L1044" s="1"/>
  <c r="F1040"/>
  <c r="F1036"/>
  <c r="L1036" s="1"/>
  <c r="F1032"/>
  <c r="F1028"/>
  <c r="L1028" s="1"/>
  <c r="F1024"/>
  <c r="F1020"/>
  <c r="L1020" s="1"/>
  <c r="F1016"/>
  <c r="F1013"/>
  <c r="F1012"/>
  <c r="F109" s="1"/>
  <c r="F1011"/>
  <c r="F108" s="1"/>
  <c r="L108" s="1"/>
  <c r="F1010"/>
  <c r="F107" s="1"/>
  <c r="F1007"/>
  <c r="F1006"/>
  <c r="F1005"/>
  <c r="F998"/>
  <c r="F992"/>
  <c r="F986"/>
  <c r="F980"/>
  <c r="F974"/>
  <c r="F969"/>
  <c r="F964"/>
  <c r="F959"/>
  <c r="F948"/>
  <c r="F931"/>
  <c r="F924"/>
  <c r="L924" s="1"/>
  <c r="F908"/>
  <c r="L908" s="1"/>
  <c r="F906"/>
  <c r="F898"/>
  <c r="L898" s="1"/>
  <c r="F897"/>
  <c r="F892"/>
  <c r="F778" s="1"/>
  <c r="L778" s="1"/>
  <c r="F886"/>
  <c r="F877"/>
  <c r="F871"/>
  <c r="F867"/>
  <c r="L867" s="1"/>
  <c r="F862"/>
  <c r="F857"/>
  <c r="L857" s="1"/>
  <c r="F853"/>
  <c r="F848"/>
  <c r="L848" s="1"/>
  <c r="F844"/>
  <c r="F839"/>
  <c r="L839" s="1"/>
  <c r="F834"/>
  <c r="F828"/>
  <c r="L828" s="1"/>
  <c r="F824"/>
  <c r="F817"/>
  <c r="F807"/>
  <c r="L807" s="1"/>
  <c r="F803"/>
  <c r="L803" s="1"/>
  <c r="F796"/>
  <c r="F788"/>
  <c r="F785"/>
  <c r="L785" s="1"/>
  <c r="F782"/>
  <c r="L782" s="1"/>
  <c r="F781"/>
  <c r="L781" s="1"/>
  <c r="F779"/>
  <c r="L779" s="1"/>
  <c r="F776"/>
  <c r="L776" s="1"/>
  <c r="F775"/>
  <c r="L775" s="1"/>
  <c r="F770"/>
  <c r="F767"/>
  <c r="F764"/>
  <c r="F761"/>
  <c r="F758"/>
  <c r="F755"/>
  <c r="F750"/>
  <c r="F744"/>
  <c r="F737"/>
  <c r="F731"/>
  <c r="L731" s="1"/>
  <c r="F724"/>
  <c r="F720"/>
  <c r="L720" s="1"/>
  <c r="F709"/>
  <c r="L709" s="1"/>
  <c r="F707"/>
  <c r="L707" s="1"/>
  <c r="F701"/>
  <c r="L701" s="1"/>
  <c r="F695"/>
  <c r="F689"/>
  <c r="F685"/>
  <c r="L685" s="1"/>
  <c r="F678"/>
  <c r="F674"/>
  <c r="L674" s="1"/>
  <c r="F666"/>
  <c r="F662"/>
  <c r="L662" s="1"/>
  <c r="F655"/>
  <c r="F651"/>
  <c r="L651" s="1"/>
  <c r="F644"/>
  <c r="F636"/>
  <c r="L636" s="1"/>
  <c r="F628"/>
  <c r="F625"/>
  <c r="F622"/>
  <c r="F621"/>
  <c r="L621" s="1"/>
  <c r="F620"/>
  <c r="F618"/>
  <c r="F611"/>
  <c r="L611" s="1"/>
  <c r="F608"/>
  <c r="L608" s="1"/>
  <c r="F596"/>
  <c r="F595"/>
  <c r="L595" s="1"/>
  <c r="F582"/>
  <c r="L582" s="1"/>
  <c r="F578"/>
  <c r="F572"/>
  <c r="L572" s="1"/>
  <c r="F568"/>
  <c r="F563"/>
  <c r="L563" s="1"/>
  <c r="F561"/>
  <c r="F557"/>
  <c r="L557" s="1"/>
  <c r="F555"/>
  <c r="F551"/>
  <c r="L551" s="1"/>
  <c r="F549"/>
  <c r="L549" s="1"/>
  <c r="F548"/>
  <c r="L548" s="1"/>
  <c r="F547"/>
  <c r="L547" s="1"/>
  <c r="F546"/>
  <c r="L546" s="1"/>
  <c r="F540"/>
  <c r="F525"/>
  <c r="F520"/>
  <c r="L520" s="1"/>
  <c r="F515"/>
  <c r="F510"/>
  <c r="F505"/>
  <c r="F499"/>
  <c r="F492"/>
  <c r="F489"/>
  <c r="L489" s="1"/>
  <c r="F483"/>
  <c r="F480"/>
  <c r="L480" s="1"/>
  <c r="F474"/>
  <c r="L474" s="1"/>
  <c r="F473"/>
  <c r="L473" s="1"/>
  <c r="F471"/>
  <c r="L471" s="1"/>
  <c r="F466"/>
  <c r="L466" s="1"/>
  <c r="F461"/>
  <c r="F455"/>
  <c r="F449"/>
  <c r="F443"/>
  <c r="F437"/>
  <c r="F431"/>
  <c r="F407"/>
  <c r="F401"/>
  <c r="F395"/>
  <c r="F389"/>
  <c r="F383"/>
  <c r="F377"/>
  <c r="F372"/>
  <c r="L372" s="1"/>
  <c r="F369"/>
  <c r="L369" s="1"/>
  <c r="F366"/>
  <c r="L366" s="1"/>
  <c r="F363"/>
  <c r="L363" s="1"/>
  <c r="F362"/>
  <c r="L362" s="1"/>
  <c r="F361"/>
  <c r="L361" s="1"/>
  <c r="F357"/>
  <c r="L357" s="1"/>
  <c r="F356"/>
  <c r="L356" s="1"/>
  <c r="F355"/>
  <c r="L355" s="1"/>
  <c r="F353"/>
  <c r="L353" s="1"/>
  <c r="F352"/>
  <c r="F351"/>
  <c r="L351" s="1"/>
  <c r="F338"/>
  <c r="F331"/>
  <c r="L331" s="1"/>
  <c r="F323"/>
  <c r="L323" s="1"/>
  <c r="F322"/>
  <c r="L322" s="1"/>
  <c r="F320"/>
  <c r="L320" s="1"/>
  <c r="F318"/>
  <c r="L318" s="1"/>
  <c r="F317"/>
  <c r="L317" s="1"/>
  <c r="F316"/>
  <c r="L316" s="1"/>
  <c r="F314"/>
  <c r="F311"/>
  <c r="L311" s="1"/>
  <c r="F289"/>
  <c r="L289" s="1"/>
  <c r="F278"/>
  <c r="L278" s="1"/>
  <c r="F264"/>
  <c r="L264" s="1"/>
  <c r="F263"/>
  <c r="L263" s="1"/>
  <c r="F254"/>
  <c r="L254" s="1"/>
  <c r="F252"/>
  <c r="L252" s="1"/>
  <c r="F251"/>
  <c r="L251" s="1"/>
  <c r="F250"/>
  <c r="L250" s="1"/>
  <c r="F239"/>
  <c r="L239" s="1"/>
  <c r="F238"/>
  <c r="L238" s="1"/>
  <c r="F235"/>
  <c r="L235" s="1"/>
  <c r="F232"/>
  <c r="L232" s="1"/>
  <c r="F219"/>
  <c r="L219" s="1"/>
  <c r="F214"/>
  <c r="L214" s="1"/>
  <c r="F205"/>
  <c r="L205" s="1"/>
  <c r="F204"/>
  <c r="L204" s="1"/>
  <c r="F201"/>
  <c r="F200"/>
  <c r="L200" s="1"/>
  <c r="F198"/>
  <c r="F195"/>
  <c r="F193"/>
  <c r="L193" s="1"/>
  <c r="F191"/>
  <c r="L191" s="1"/>
  <c r="F190"/>
  <c r="L190" s="1"/>
  <c r="F189"/>
  <c r="L189" s="1"/>
  <c r="F187"/>
  <c r="F184"/>
  <c r="L184" s="1"/>
  <c r="F183"/>
  <c r="L183" s="1"/>
  <c r="F181"/>
  <c r="L181" s="1"/>
  <c r="F179"/>
  <c r="L179" s="1"/>
  <c r="F178"/>
  <c r="L178" s="1"/>
  <c r="F177"/>
  <c r="L177" s="1"/>
  <c r="F174"/>
  <c r="L174" s="1"/>
  <c r="F173"/>
  <c r="L173" s="1"/>
  <c r="F171"/>
  <c r="L171" s="1"/>
  <c r="F169"/>
  <c r="L169" s="1"/>
  <c r="F164"/>
  <c r="L164" s="1"/>
  <c r="F163"/>
  <c r="L163" s="1"/>
  <c r="F162"/>
  <c r="L162" s="1"/>
  <c r="F161"/>
  <c r="L161" s="1"/>
  <c r="F157"/>
  <c r="L157" s="1"/>
  <c r="F156"/>
  <c r="L156" s="1"/>
  <c r="F142"/>
  <c r="F129"/>
  <c r="L129" s="1"/>
  <c r="F122"/>
  <c r="F121"/>
  <c r="F120"/>
  <c r="F118"/>
  <c r="L118" s="1"/>
  <c r="F255"/>
  <c r="L255" s="1"/>
  <c r="F110"/>
  <c r="F105"/>
  <c r="F103"/>
  <c r="F101"/>
  <c r="F82"/>
  <c r="L82" s="1"/>
  <c r="F74"/>
  <c r="L74" s="1"/>
  <c r="F71"/>
  <c r="F69"/>
  <c r="L69" s="1"/>
  <c r="F66"/>
  <c r="L66" s="1"/>
  <c r="F62"/>
  <c r="L62" s="1"/>
  <c r="F60"/>
  <c r="L60" s="1"/>
  <c r="F53"/>
  <c r="L53" s="1"/>
  <c r="F51"/>
  <c r="L51" s="1"/>
  <c r="F47"/>
  <c r="F40"/>
  <c r="L40" s="1"/>
  <c r="F31"/>
  <c r="F12"/>
  <c r="L12" s="1"/>
  <c r="F10"/>
  <c r="C1354"/>
  <c r="C1353" s="1"/>
  <c r="C1347"/>
  <c r="C1346" s="1"/>
  <c r="C1341"/>
  <c r="C1340" s="1"/>
  <c r="M108" l="1"/>
  <c r="M247" s="1"/>
  <c r="M107"/>
  <c r="M246" s="1"/>
  <c r="N1062"/>
  <c r="N109"/>
  <c r="N248" s="1"/>
  <c r="N915"/>
  <c r="N1183"/>
  <c r="O102"/>
  <c r="O242" s="1"/>
  <c r="O1313"/>
  <c r="O1302" s="1"/>
  <c r="N778"/>
  <c r="M354"/>
  <c r="O1030"/>
  <c r="N1092"/>
  <c r="N1008" s="1"/>
  <c r="N102"/>
  <c r="N242" s="1"/>
  <c r="N199"/>
  <c r="F400"/>
  <c r="L401"/>
  <c r="F1063"/>
  <c r="L1063" s="1"/>
  <c r="L1064"/>
  <c r="F885"/>
  <c r="L886"/>
  <c r="F290"/>
  <c r="L290" s="1"/>
  <c r="L314"/>
  <c r="F643"/>
  <c r="L643" s="1"/>
  <c r="L644"/>
  <c r="F769"/>
  <c r="L769" s="1"/>
  <c r="L770"/>
  <c r="F816"/>
  <c r="L817"/>
  <c r="F876"/>
  <c r="L877"/>
  <c r="F968"/>
  <c r="L968" s="1"/>
  <c r="L969"/>
  <c r="F918"/>
  <c r="L918" s="1"/>
  <c r="L1013"/>
  <c r="F1336"/>
  <c r="L1337"/>
  <c r="F313"/>
  <c r="L540"/>
  <c r="F766"/>
  <c r="L766" s="1"/>
  <c r="L767"/>
  <c r="F870"/>
  <c r="L871"/>
  <c r="F963"/>
  <c r="L963" s="1"/>
  <c r="L964"/>
  <c r="F917"/>
  <c r="L917" s="1"/>
  <c r="L1012"/>
  <c r="F1055"/>
  <c r="L1055" s="1"/>
  <c r="L1056"/>
  <c r="F1221"/>
  <c r="L1221" s="1"/>
  <c r="L1222"/>
  <c r="F577"/>
  <c r="L577" s="1"/>
  <c r="L578"/>
  <c r="F186"/>
  <c r="L186" s="1"/>
  <c r="L187"/>
  <c r="F133"/>
  <c r="L352"/>
  <c r="F382"/>
  <c r="L383"/>
  <c r="F524"/>
  <c r="L524" s="1"/>
  <c r="L525"/>
  <c r="F627"/>
  <c r="L627" s="1"/>
  <c r="L628"/>
  <c r="F763"/>
  <c r="L763" s="1"/>
  <c r="L764"/>
  <c r="F958"/>
  <c r="L958" s="1"/>
  <c r="L959"/>
  <c r="F916"/>
  <c r="L916" s="1"/>
  <c r="L1011"/>
  <c r="F1103"/>
  <c r="L1103" s="1"/>
  <c r="L1104"/>
  <c r="F1211"/>
  <c r="L1211" s="1"/>
  <c r="L1212"/>
  <c r="F1313"/>
  <c r="L1313" s="1"/>
  <c r="L1314"/>
  <c r="O1204"/>
  <c r="F1015"/>
  <c r="L1015" s="1"/>
  <c r="L1016"/>
  <c r="F348"/>
  <c r="L348" s="1"/>
  <c r="L377"/>
  <c r="F614"/>
  <c r="L614" s="1"/>
  <c r="L625"/>
  <c r="F694"/>
  <c r="L694" s="1"/>
  <c r="L695"/>
  <c r="F794"/>
  <c r="L794" s="1"/>
  <c r="L796"/>
  <c r="F861"/>
  <c r="L862"/>
  <c r="F947"/>
  <c r="L948"/>
  <c r="F915"/>
  <c r="L915" s="1"/>
  <c r="L1010"/>
  <c r="F1047"/>
  <c r="L1047" s="1"/>
  <c r="L1048"/>
  <c r="F1009"/>
  <c r="L1097"/>
  <c r="F1269"/>
  <c r="L1269" s="1"/>
  <c r="L1311"/>
  <c r="F567"/>
  <c r="L567" s="1"/>
  <c r="L568"/>
  <c r="F760"/>
  <c r="L760" s="1"/>
  <c r="L761"/>
  <c r="F249"/>
  <c r="L249" s="1"/>
  <c r="L110"/>
  <c r="F336"/>
  <c r="L338"/>
  <c r="F460"/>
  <c r="L461"/>
  <c r="F514"/>
  <c r="L515"/>
  <c r="F610"/>
  <c r="L610" s="1"/>
  <c r="L622"/>
  <c r="F688"/>
  <c r="L689"/>
  <c r="F757"/>
  <c r="L757" s="1"/>
  <c r="L758"/>
  <c r="F787"/>
  <c r="L787" s="1"/>
  <c r="L788"/>
  <c r="F909"/>
  <c r="L909" s="1"/>
  <c r="L1007"/>
  <c r="F1204"/>
  <c r="L1204" s="1"/>
  <c r="L1205"/>
  <c r="M1321"/>
  <c r="M1310" s="1"/>
  <c r="M1268" s="1"/>
  <c r="F823"/>
  <c r="L824"/>
  <c r="F259"/>
  <c r="L259" s="1"/>
  <c r="L120"/>
  <c r="F560"/>
  <c r="L560" s="1"/>
  <c r="L561"/>
  <c r="F852"/>
  <c r="L853"/>
  <c r="F904"/>
  <c r="L904" s="1"/>
  <c r="L1006"/>
  <c r="F1087"/>
  <c r="L1087" s="1"/>
  <c r="L1088"/>
  <c r="F1145"/>
  <c r="L1146"/>
  <c r="F1190"/>
  <c r="L1190" s="1"/>
  <c r="L1202"/>
  <c r="F1374"/>
  <c r="L1375"/>
  <c r="F973"/>
  <c r="L973" s="1"/>
  <c r="L974"/>
  <c r="F203"/>
  <c r="L203" s="1"/>
  <c r="L71"/>
  <c r="F454"/>
  <c r="L455"/>
  <c r="F448"/>
  <c r="L449"/>
  <c r="F504"/>
  <c r="L504" s="1"/>
  <c r="L505"/>
  <c r="F607"/>
  <c r="L607" s="1"/>
  <c r="L620"/>
  <c r="F677"/>
  <c r="L677" s="1"/>
  <c r="L678"/>
  <c r="F749"/>
  <c r="L750"/>
  <c r="F1189"/>
  <c r="L1189" s="1"/>
  <c r="L1201"/>
  <c r="F1272"/>
  <c r="L1272" s="1"/>
  <c r="L1282"/>
  <c r="F1366"/>
  <c r="L1367"/>
  <c r="N29"/>
  <c r="N24" s="1"/>
  <c r="N167" s="1"/>
  <c r="F261"/>
  <c r="L261" s="1"/>
  <c r="L122"/>
  <c r="F154"/>
  <c r="L10"/>
  <c r="F754"/>
  <c r="L754" s="1"/>
  <c r="L755"/>
  <c r="F246"/>
  <c r="L246" s="1"/>
  <c r="L107"/>
  <c r="F140"/>
  <c r="L142"/>
  <c r="F442"/>
  <c r="L443"/>
  <c r="F498"/>
  <c r="L499"/>
  <c r="F554"/>
  <c r="L554" s="1"/>
  <c r="L555"/>
  <c r="F606"/>
  <c r="L606" s="1"/>
  <c r="L618"/>
  <c r="F743"/>
  <c r="L744"/>
  <c r="F843"/>
  <c r="L844"/>
  <c r="F997"/>
  <c r="L998"/>
  <c r="F1031"/>
  <c r="L1031" s="1"/>
  <c r="L1032"/>
  <c r="F1079"/>
  <c r="L1079" s="1"/>
  <c r="L1080"/>
  <c r="F1187"/>
  <c r="L1187" s="1"/>
  <c r="L1200"/>
  <c r="F1277"/>
  <c r="L1277" s="1"/>
  <c r="L1278"/>
  <c r="F1360"/>
  <c r="L1361"/>
  <c r="F248"/>
  <c r="L248" s="1"/>
  <c r="L109"/>
  <c r="F44"/>
  <c r="L47"/>
  <c r="F244"/>
  <c r="L244" s="1"/>
  <c r="L105"/>
  <c r="F196"/>
  <c r="L196" s="1"/>
  <c r="L198"/>
  <c r="F436"/>
  <c r="L437"/>
  <c r="F491"/>
  <c r="L491" s="1"/>
  <c r="L492"/>
  <c r="F665"/>
  <c r="L665" s="1"/>
  <c r="L666"/>
  <c r="F736"/>
  <c r="L737"/>
  <c r="F990"/>
  <c r="L990" s="1"/>
  <c r="L992"/>
  <c r="F1264"/>
  <c r="L1276"/>
  <c r="F1354"/>
  <c r="L1355"/>
  <c r="F137"/>
  <c r="F136" s="1"/>
  <c r="M909"/>
  <c r="M593" s="1"/>
  <c r="M296" s="1"/>
  <c r="F260"/>
  <c r="L260" s="1"/>
  <c r="L121"/>
  <c r="F194"/>
  <c r="L194" s="1"/>
  <c r="L195"/>
  <c r="F430"/>
  <c r="L431"/>
  <c r="F833"/>
  <c r="L834"/>
  <c r="F896"/>
  <c r="L896" s="1"/>
  <c r="L897"/>
  <c r="F985"/>
  <c r="L985" s="1"/>
  <c r="L986"/>
  <c r="F1023"/>
  <c r="L1023" s="1"/>
  <c r="L1024"/>
  <c r="F1071"/>
  <c r="L1071" s="1"/>
  <c r="L1072"/>
  <c r="M109"/>
  <c r="M248" s="1"/>
  <c r="F394"/>
  <c r="L395"/>
  <c r="F388"/>
  <c r="L389"/>
  <c r="F509"/>
  <c r="L510"/>
  <c r="F224"/>
  <c r="L201"/>
  <c r="F220"/>
  <c r="L220" s="1"/>
  <c r="L103"/>
  <c r="F168"/>
  <c r="L168" s="1"/>
  <c r="L31"/>
  <c r="F241"/>
  <c r="L241" s="1"/>
  <c r="L101"/>
  <c r="F265"/>
  <c r="L265" s="1"/>
  <c r="F406"/>
  <c r="L407"/>
  <c r="F482"/>
  <c r="L482" s="1"/>
  <c r="L483"/>
  <c r="F300"/>
  <c r="L300" s="1"/>
  <c r="L596"/>
  <c r="F654"/>
  <c r="L654" s="1"/>
  <c r="L655"/>
  <c r="F723"/>
  <c r="L724"/>
  <c r="F889"/>
  <c r="L892"/>
  <c r="F979"/>
  <c r="L980"/>
  <c r="F1182"/>
  <c r="L1182" s="1"/>
  <c r="L1194"/>
  <c r="F1252"/>
  <c r="L1252" s="1"/>
  <c r="L1253"/>
  <c r="F1341"/>
  <c r="L1342"/>
  <c r="N909"/>
  <c r="N593" s="1"/>
  <c r="N296" s="1"/>
  <c r="N1259"/>
  <c r="F1155"/>
  <c r="L1156"/>
  <c r="F1124"/>
  <c r="L1124" s="1"/>
  <c r="L1160"/>
  <c r="N292"/>
  <c r="F1171"/>
  <c r="L1172"/>
  <c r="F1164"/>
  <c r="L1165"/>
  <c r="M292"/>
  <c r="F590"/>
  <c r="L590" s="1"/>
  <c r="L906"/>
  <c r="F929"/>
  <c r="L929" s="1"/>
  <c r="L931"/>
  <c r="F1136"/>
  <c r="L1137"/>
  <c r="F1039"/>
  <c r="L1039" s="1"/>
  <c r="L1040"/>
  <c r="F903"/>
  <c r="L903" s="1"/>
  <c r="L1005"/>
  <c r="N315"/>
  <c r="O313"/>
  <c r="O288" s="1"/>
  <c r="M777"/>
  <c r="O588"/>
  <c r="N889"/>
  <c r="N888" s="1"/>
  <c r="N602"/>
  <c r="O1259"/>
  <c r="N1308"/>
  <c r="N1266" s="1"/>
  <c r="O188"/>
  <c r="O208"/>
  <c r="O207" s="1"/>
  <c r="M29"/>
  <c r="M24" s="1"/>
  <c r="M167" s="1"/>
  <c r="M307"/>
  <c r="M1309"/>
  <c r="N364"/>
  <c r="N330" s="1"/>
  <c r="O176"/>
  <c r="D228"/>
  <c r="M1092"/>
  <c r="M155"/>
  <c r="N1252"/>
  <c r="N1236" s="1"/>
  <c r="N1321"/>
  <c r="N1320" s="1"/>
  <c r="O262"/>
  <c r="F364"/>
  <c r="L364" s="1"/>
  <c r="M642"/>
  <c r="O364"/>
  <c r="O330" s="1"/>
  <c r="M704"/>
  <c r="N800"/>
  <c r="N1313"/>
  <c r="N1302" s="1"/>
  <c r="O890"/>
  <c r="M262"/>
  <c r="M364"/>
  <c r="M330" s="1"/>
  <c r="M1259"/>
  <c r="N155"/>
  <c r="N704"/>
  <c r="O778"/>
  <c r="O592" s="1"/>
  <c r="O294" s="1"/>
  <c r="M1121"/>
  <c r="M905" s="1"/>
  <c r="N176"/>
  <c r="O307"/>
  <c r="F1092"/>
  <c r="L1092" s="1"/>
  <c r="M188"/>
  <c r="N354"/>
  <c r="N592"/>
  <c r="N294" s="1"/>
  <c r="N783"/>
  <c r="N599" s="1"/>
  <c r="M676"/>
  <c r="N1204"/>
  <c r="N1203" s="1"/>
  <c r="N1191" s="1"/>
  <c r="O358"/>
  <c r="O327" s="1"/>
  <c r="M255"/>
  <c r="M538"/>
  <c r="M536" s="1"/>
  <c r="M597"/>
  <c r="M301" s="1"/>
  <c r="N188"/>
  <c r="N313"/>
  <c r="N288" s="1"/>
  <c r="N588"/>
  <c r="O109"/>
  <c r="O248" s="1"/>
  <c r="N587"/>
  <c r="N286" s="1"/>
  <c r="O107"/>
  <c r="O246" s="1"/>
  <c r="O354"/>
  <c r="O1322"/>
  <c r="F1321"/>
  <c r="F1220"/>
  <c r="L1220" s="1"/>
  <c r="O1183"/>
  <c r="N307"/>
  <c r="F199"/>
  <c r="L199" s="1"/>
  <c r="M602"/>
  <c r="F188"/>
  <c r="L188" s="1"/>
  <c r="F545"/>
  <c r="L545" s="1"/>
  <c r="N850"/>
  <c r="M850"/>
  <c r="N566"/>
  <c r="O566"/>
  <c r="O676"/>
  <c r="O841"/>
  <c r="M1102"/>
  <c r="M1046"/>
  <c r="M559"/>
  <c r="M653"/>
  <c r="F623"/>
  <c r="M1123"/>
  <c r="F155"/>
  <c r="L155" s="1"/>
  <c r="F777"/>
  <c r="L777" s="1"/>
  <c r="F1070"/>
  <c r="L1070" s="1"/>
  <c r="F1183"/>
  <c r="L1183" s="1"/>
  <c r="F1322"/>
  <c r="L1322" s="1"/>
  <c r="M119"/>
  <c r="M117" s="1"/>
  <c r="M256" s="1"/>
  <c r="M358"/>
  <c r="M327" s="1"/>
  <c r="M1004"/>
  <c r="M1341"/>
  <c r="M1340" s="1"/>
  <c r="M1267" s="1"/>
  <c r="N777"/>
  <c r="N597"/>
  <c r="N301" s="1"/>
  <c r="O155"/>
  <c r="O470"/>
  <c r="O821"/>
  <c r="O602"/>
  <c r="O719"/>
  <c r="F176"/>
  <c r="L176" s="1"/>
  <c r="F1062"/>
  <c r="L1062" s="1"/>
  <c r="M512"/>
  <c r="M587"/>
  <c r="M286" s="1"/>
  <c r="M907"/>
  <c r="M591" s="1"/>
  <c r="M293" s="1"/>
  <c r="M1143"/>
  <c r="N119"/>
  <c r="N117" s="1"/>
  <c r="N256" s="1"/>
  <c r="N350"/>
  <c r="N676"/>
  <c r="O292"/>
  <c r="O990"/>
  <c r="O935" s="1"/>
  <c r="F470"/>
  <c r="L470" s="1"/>
  <c r="M778"/>
  <c r="M592" s="1"/>
  <c r="M294" s="1"/>
  <c r="M823"/>
  <c r="M822" s="1"/>
  <c r="M821" s="1"/>
  <c r="M921"/>
  <c r="M920" s="1"/>
  <c r="M991"/>
  <c r="M1054"/>
  <c r="M1322"/>
  <c r="N1009"/>
  <c r="N914" s="1"/>
  <c r="N601" s="1"/>
  <c r="O777"/>
  <c r="M566"/>
  <c r="F559"/>
  <c r="L559" s="1"/>
  <c r="M199"/>
  <c r="M1183"/>
  <c r="N488"/>
  <c r="N1309"/>
  <c r="O315"/>
  <c r="O704"/>
  <c r="O1308"/>
  <c r="O1266" s="1"/>
  <c r="O1092"/>
  <c r="O1086" s="1"/>
  <c r="F1102"/>
  <c r="L1102" s="1"/>
  <c r="M176"/>
  <c r="M1237"/>
  <c r="O909"/>
  <c r="O593" s="1"/>
  <c r="O296" s="1"/>
  <c r="O1121"/>
  <c r="O905" s="1"/>
  <c r="M315"/>
  <c r="M719"/>
  <c r="M800"/>
  <c r="N479"/>
  <c r="N719"/>
  <c r="N1153"/>
  <c r="O119"/>
  <c r="O117" s="1"/>
  <c r="O256" s="1"/>
  <c r="O488"/>
  <c r="N108"/>
  <c r="N247" s="1"/>
  <c r="N358"/>
  <c r="N327" s="1"/>
  <c r="N1004"/>
  <c r="O350"/>
  <c r="O597"/>
  <c r="O298" s="1"/>
  <c r="O1309"/>
  <c r="O199"/>
  <c r="M259"/>
  <c r="M102"/>
  <c r="M242" s="1"/>
  <c r="M794"/>
  <c r="M786" s="1"/>
  <c r="M1009"/>
  <c r="M914" s="1"/>
  <c r="M601" s="1"/>
  <c r="N642"/>
  <c r="N907"/>
  <c r="N591" s="1"/>
  <c r="N293" s="1"/>
  <c r="N1121"/>
  <c r="N905" s="1"/>
  <c r="N1322"/>
  <c r="O1321"/>
  <c r="O1320" s="1"/>
  <c r="F1275"/>
  <c r="L1275" s="1"/>
  <c r="M350"/>
  <c r="M349" s="1"/>
  <c r="M326" s="1"/>
  <c r="M488"/>
  <c r="N470"/>
  <c r="O479"/>
  <c r="O907"/>
  <c r="O591" s="1"/>
  <c r="O293" s="1"/>
  <c r="O1004"/>
  <c r="N1102"/>
  <c r="O664"/>
  <c r="M1038"/>
  <c r="M1078"/>
  <c r="N559"/>
  <c r="O859"/>
  <c r="O1134"/>
  <c r="F907"/>
  <c r="L907" s="1"/>
  <c r="F1123"/>
  <c r="L1123" s="1"/>
  <c r="F1309"/>
  <c r="L1309" s="1"/>
  <c r="N623"/>
  <c r="N612" s="1"/>
  <c r="N841"/>
  <c r="N1014"/>
  <c r="N1054"/>
  <c r="N1123"/>
  <c r="O550"/>
  <c r="O1046"/>
  <c r="F921"/>
  <c r="F1030"/>
  <c r="L1030" s="1"/>
  <c r="F1121"/>
  <c r="F1281"/>
  <c r="L1281" s="1"/>
  <c r="M841"/>
  <c r="M1030"/>
  <c r="O653"/>
  <c r="F783"/>
  <c r="M576"/>
  <c r="M1070"/>
  <c r="O850"/>
  <c r="M550"/>
  <c r="M1110"/>
  <c r="M1153"/>
  <c r="O642"/>
  <c r="M1022"/>
  <c r="N1078"/>
  <c r="N1181"/>
  <c r="O1070"/>
  <c r="F1014"/>
  <c r="L1014" s="1"/>
  <c r="F1259"/>
  <c r="L1259" s="1"/>
  <c r="M693"/>
  <c r="N1038"/>
  <c r="N1272"/>
  <c r="N1257" s="1"/>
  <c r="O1110"/>
  <c r="O1203"/>
  <c r="O1191" s="1"/>
  <c r="N664"/>
  <c r="O576"/>
  <c r="F609"/>
  <c r="L609" s="1"/>
  <c r="M859"/>
  <c r="M1134"/>
  <c r="N576"/>
  <c r="N565" s="1"/>
  <c r="N1030"/>
  <c r="O1102"/>
  <c r="F1086"/>
  <c r="L1086" s="1"/>
  <c r="F550"/>
  <c r="L550" s="1"/>
  <c r="F676"/>
  <c r="L676" s="1"/>
  <c r="F1197"/>
  <c r="M1062"/>
  <c r="N512"/>
  <c r="O512"/>
  <c r="O1062"/>
  <c r="O1153"/>
  <c r="F102"/>
  <c r="F719"/>
  <c r="L719" s="1"/>
  <c r="M831"/>
  <c r="N859"/>
  <c r="N1070"/>
  <c r="O545"/>
  <c r="F784"/>
  <c r="L784" s="1"/>
  <c r="F1004"/>
  <c r="L1004" s="1"/>
  <c r="N560"/>
  <c r="N544" s="1"/>
  <c r="N693"/>
  <c r="O554"/>
  <c r="O553" s="1"/>
  <c r="O623"/>
  <c r="O612" s="1"/>
  <c r="O693"/>
  <c r="O1022"/>
  <c r="O831"/>
  <c r="O1054"/>
  <c r="O1143"/>
  <c r="M753"/>
  <c r="F1303"/>
  <c r="M1281"/>
  <c r="M1280" s="1"/>
  <c r="M1270" s="1"/>
  <c r="O1123"/>
  <c r="F592"/>
  <c r="O1078"/>
  <c r="F39"/>
  <c r="L39" s="1"/>
  <c r="F279"/>
  <c r="L279" s="1"/>
  <c r="F538"/>
  <c r="L538" s="1"/>
  <c r="F991"/>
  <c r="L991" s="1"/>
  <c r="F1193"/>
  <c r="L1193" s="1"/>
  <c r="M623"/>
  <c r="M612" s="1"/>
  <c r="N1046"/>
  <c r="O1038"/>
  <c r="F984"/>
  <c r="N550"/>
  <c r="O559"/>
  <c r="F488"/>
  <c r="L488" s="1"/>
  <c r="F358"/>
  <c r="F119"/>
  <c r="F106"/>
  <c r="L106" s="1"/>
  <c r="F1308"/>
  <c r="N125"/>
  <c r="O114"/>
  <c r="O253" s="1"/>
  <c r="M348"/>
  <c r="M325" s="1"/>
  <c r="N348"/>
  <c r="N325" s="1"/>
  <c r="O265"/>
  <c r="O348"/>
  <c r="O325" s="1"/>
  <c r="N114"/>
  <c r="N253" s="1"/>
  <c r="O274"/>
  <c r="O273" s="1"/>
  <c r="O136"/>
  <c r="O131" s="1"/>
  <c r="O626"/>
  <c r="O616"/>
  <c r="O604" s="1"/>
  <c r="O753"/>
  <c r="O165"/>
  <c r="O920"/>
  <c r="O1014"/>
  <c r="O1003"/>
  <c r="O269"/>
  <c r="O270"/>
  <c r="O1280"/>
  <c r="O1271"/>
  <c r="O1120"/>
  <c r="O1126"/>
  <c r="O536"/>
  <c r="O537"/>
  <c r="O1335"/>
  <c r="O587"/>
  <c r="O286" s="1"/>
  <c r="O1181"/>
  <c r="O312"/>
  <c r="O334"/>
  <c r="O523"/>
  <c r="O522" s="1"/>
  <c r="O319"/>
  <c r="O295" s="1"/>
  <c r="O39"/>
  <c r="O783"/>
  <c r="O599" s="1"/>
  <c r="O1272"/>
  <c r="O1257" s="1"/>
  <c r="O279"/>
  <c r="O802"/>
  <c r="O1192"/>
  <c r="O1252"/>
  <c r="O617"/>
  <c r="O605" s="1"/>
  <c r="O1341"/>
  <c r="O1340" s="1"/>
  <c r="O1267" s="1"/>
  <c r="O29"/>
  <c r="O24" s="1"/>
  <c r="O167" s="1"/>
  <c r="O108"/>
  <c r="O247" s="1"/>
  <c r="O723"/>
  <c r="O794"/>
  <c r="O780" s="1"/>
  <c r="O1009"/>
  <c r="O914" s="1"/>
  <c r="O601" s="1"/>
  <c r="O1277"/>
  <c r="O1360"/>
  <c r="O1359" s="1"/>
  <c r="O985"/>
  <c r="O1221"/>
  <c r="O1197" s="1"/>
  <c r="O1185" s="1"/>
  <c r="N180"/>
  <c r="N39"/>
  <c r="N536"/>
  <c r="N537"/>
  <c r="N822"/>
  <c r="N821" s="1"/>
  <c r="N523"/>
  <c r="N522" s="1"/>
  <c r="N319"/>
  <c r="N295" s="1"/>
  <c r="N626"/>
  <c r="N616"/>
  <c r="N604" s="1"/>
  <c r="N935"/>
  <c r="N165"/>
  <c r="N212"/>
  <c r="N208" s="1"/>
  <c r="N207" s="1"/>
  <c r="N553"/>
  <c r="N1135"/>
  <c r="N1134" s="1"/>
  <c r="N1280"/>
  <c r="N1271"/>
  <c r="N617"/>
  <c r="N605" s="1"/>
  <c r="N653"/>
  <c r="N753"/>
  <c r="N136"/>
  <c r="N131" s="1"/>
  <c r="N268" s="1"/>
  <c r="N334"/>
  <c r="N545"/>
  <c r="N833"/>
  <c r="N832" s="1"/>
  <c r="N831" s="1"/>
  <c r="N279"/>
  <c r="N1110"/>
  <c r="N259"/>
  <c r="N1125"/>
  <c r="N1145"/>
  <c r="N1144" s="1"/>
  <c r="N1143" s="1"/>
  <c r="N246"/>
  <c r="N1341"/>
  <c r="N1340" s="1"/>
  <c r="N1267" s="1"/>
  <c r="N1366"/>
  <c r="N1365" s="1"/>
  <c r="N723"/>
  <c r="N794"/>
  <c r="N780" s="1"/>
  <c r="N921"/>
  <c r="N991"/>
  <c r="N270"/>
  <c r="N300"/>
  <c r="N1023"/>
  <c r="N1277"/>
  <c r="N985"/>
  <c r="N1221"/>
  <c r="N1197" s="1"/>
  <c r="N1185" s="1"/>
  <c r="M1320"/>
  <c r="M1312" s="1"/>
  <c r="M274"/>
  <c r="M273" s="1"/>
  <c r="M136"/>
  <c r="M131" s="1"/>
  <c r="M268" s="1"/>
  <c r="M617"/>
  <c r="M605" s="1"/>
  <c r="M664"/>
  <c r="M212"/>
  <c r="M208" s="1"/>
  <c r="M207" s="1"/>
  <c r="M1236"/>
  <c r="M1251"/>
  <c r="M1235" s="1"/>
  <c r="M1302"/>
  <c r="M718"/>
  <c r="M935"/>
  <c r="M588"/>
  <c r="M180"/>
  <c r="M39"/>
  <c r="M312"/>
  <c r="M334"/>
  <c r="M553"/>
  <c r="M616"/>
  <c r="M604" s="1"/>
  <c r="M626"/>
  <c r="M1014"/>
  <c r="M1003"/>
  <c r="M1008"/>
  <c r="M269"/>
  <c r="M270"/>
  <c r="M319"/>
  <c r="M295" s="1"/>
  <c r="M523"/>
  <c r="M522" s="1"/>
  <c r="M1126"/>
  <c r="M1120"/>
  <c r="M479"/>
  <c r="M1086"/>
  <c r="M165"/>
  <c r="M1203"/>
  <c r="M1191" s="1"/>
  <c r="M1192"/>
  <c r="M816"/>
  <c r="M815" s="1"/>
  <c r="M1221"/>
  <c r="M1197" s="1"/>
  <c r="M1185" s="1"/>
  <c r="M560"/>
  <c r="M544" s="1"/>
  <c r="M985"/>
  <c r="M1308"/>
  <c r="M1275"/>
  <c r="M470"/>
  <c r="M545"/>
  <c r="M1193"/>
  <c r="M1303"/>
  <c r="M1257" s="1"/>
  <c r="M265"/>
  <c r="M279"/>
  <c r="M722"/>
  <c r="M890"/>
  <c r="F479"/>
  <c r="L479" s="1"/>
  <c r="F325"/>
  <c r="L325" s="1"/>
  <c r="F165"/>
  <c r="L165" s="1"/>
  <c r="F626"/>
  <c r="L626" s="1"/>
  <c r="F1302"/>
  <c r="L1302" s="1"/>
  <c r="F1236"/>
  <c r="L1236" s="1"/>
  <c r="F1251"/>
  <c r="F617"/>
  <c r="F653"/>
  <c r="L653" s="1"/>
  <c r="F802"/>
  <c r="L802" s="1"/>
  <c r="F1347"/>
  <c r="F114"/>
  <c r="F354"/>
  <c r="L354" s="1"/>
  <c r="F465"/>
  <c r="L465" s="1"/>
  <c r="F247"/>
  <c r="L247" s="1"/>
  <c r="F706"/>
  <c r="F1127"/>
  <c r="L1127" s="1"/>
  <c r="F315"/>
  <c r="L315" s="1"/>
  <c r="F1237"/>
  <c r="L1237" s="1"/>
  <c r="F29"/>
  <c r="F257"/>
  <c r="L257" s="1"/>
  <c r="F730"/>
  <c r="L730" s="1"/>
  <c r="F125"/>
  <c r="L125" s="1"/>
  <c r="F350"/>
  <c r="L350" s="1"/>
  <c r="F890"/>
  <c r="L890" s="1"/>
  <c r="F334"/>
  <c r="L334" s="1"/>
  <c r="F376"/>
  <c r="F1111"/>
  <c r="F299"/>
  <c r="L299" s="1"/>
  <c r="M552" l="1"/>
  <c r="F1078"/>
  <c r="L1078" s="1"/>
  <c r="F553"/>
  <c r="N1192"/>
  <c r="N1180" s="1"/>
  <c r="F1008"/>
  <c r="L1008" s="1"/>
  <c r="F1046"/>
  <c r="L1046" s="1"/>
  <c r="F593"/>
  <c r="M106"/>
  <c r="M245" s="1"/>
  <c r="M773"/>
  <c r="O1312"/>
  <c r="F566"/>
  <c r="L566" s="1"/>
  <c r="F693"/>
  <c r="L693" s="1"/>
  <c r="F664"/>
  <c r="L664" s="1"/>
  <c r="N552"/>
  <c r="O565"/>
  <c r="F576"/>
  <c r="L576" s="1"/>
  <c r="N1251"/>
  <c r="N1235" s="1"/>
  <c r="N1179" s="1"/>
  <c r="F544"/>
  <c r="L544" s="1"/>
  <c r="F1192"/>
  <c r="L1192" s="1"/>
  <c r="F1203"/>
  <c r="L1203" s="1"/>
  <c r="F602"/>
  <c r="L602" s="1"/>
  <c r="N305"/>
  <c r="O349"/>
  <c r="O326" s="1"/>
  <c r="O321" s="1"/>
  <c r="O258"/>
  <c r="O1310"/>
  <c r="O1268" s="1"/>
  <c r="F642"/>
  <c r="L642" s="1"/>
  <c r="F780"/>
  <c r="L780" s="1"/>
  <c r="N287"/>
  <c r="F1054"/>
  <c r="L1054" s="1"/>
  <c r="F588"/>
  <c r="L588" s="1"/>
  <c r="F753"/>
  <c r="L753" s="1"/>
  <c r="N1312"/>
  <c r="N1301" s="1"/>
  <c r="N1086"/>
  <c r="F786"/>
  <c r="L786" s="1"/>
  <c r="F319"/>
  <c r="F295" s="1"/>
  <c r="L295" s="1"/>
  <c r="F616"/>
  <c r="L616" s="1"/>
  <c r="F523"/>
  <c r="L523" s="1"/>
  <c r="F307"/>
  <c r="L307" s="1"/>
  <c r="L136"/>
  <c r="F258"/>
  <c r="L258" s="1"/>
  <c r="L119"/>
  <c r="F296"/>
  <c r="L296" s="1"/>
  <c r="L593"/>
  <c r="F978"/>
  <c r="L978" s="1"/>
  <c r="L979"/>
  <c r="F405"/>
  <c r="L405" s="1"/>
  <c r="L406"/>
  <c r="F508"/>
  <c r="L508" s="1"/>
  <c r="L509"/>
  <c r="F447"/>
  <c r="L447" s="1"/>
  <c r="L448"/>
  <c r="F1144"/>
  <c r="L1145"/>
  <c r="F822"/>
  <c r="L823"/>
  <c r="F815"/>
  <c r="L815" s="1"/>
  <c r="L816"/>
  <c r="F399"/>
  <c r="L399" s="1"/>
  <c r="L400"/>
  <c r="F274"/>
  <c r="L137"/>
  <c r="F1359"/>
  <c r="L1359" s="1"/>
  <c r="L1360"/>
  <c r="F842"/>
  <c r="L843"/>
  <c r="F277"/>
  <c r="L277" s="1"/>
  <c r="L140"/>
  <c r="F687"/>
  <c r="L687" s="1"/>
  <c r="L688"/>
  <c r="F946"/>
  <c r="L946" s="1"/>
  <c r="L947"/>
  <c r="F1266"/>
  <c r="L1266" s="1"/>
  <c r="L1308"/>
  <c r="F1185"/>
  <c r="L1185" s="1"/>
  <c r="L1197"/>
  <c r="F223"/>
  <c r="L223" s="1"/>
  <c r="L224"/>
  <c r="F1365"/>
  <c r="L1365" s="1"/>
  <c r="L1366"/>
  <c r="F869"/>
  <c r="L869" s="1"/>
  <c r="L870"/>
  <c r="F875"/>
  <c r="L876"/>
  <c r="F1257"/>
  <c r="L1257" s="1"/>
  <c r="L1303"/>
  <c r="F996"/>
  <c r="L996" s="1"/>
  <c r="L997"/>
  <c r="F441"/>
  <c r="L441" s="1"/>
  <c r="L442"/>
  <c r="O175"/>
  <c r="F612"/>
  <c r="L612" s="1"/>
  <c r="L623"/>
  <c r="F1373"/>
  <c r="L1373" s="1"/>
  <c r="L1374"/>
  <c r="F132"/>
  <c r="F131" s="1"/>
  <c r="L133"/>
  <c r="F884"/>
  <c r="L884" s="1"/>
  <c r="L885"/>
  <c r="F705"/>
  <c r="L706"/>
  <c r="F552"/>
  <c r="L552" s="1"/>
  <c r="L553"/>
  <c r="F599"/>
  <c r="L599" s="1"/>
  <c r="L783"/>
  <c r="F1320"/>
  <c r="L1321"/>
  <c r="F735"/>
  <c r="L736"/>
  <c r="F180"/>
  <c r="L180" s="1"/>
  <c r="L44"/>
  <c r="F497"/>
  <c r="L497" s="1"/>
  <c r="L498"/>
  <c r="F312"/>
  <c r="L312" s="1"/>
  <c r="L336"/>
  <c r="F605"/>
  <c r="L605" s="1"/>
  <c r="L617"/>
  <c r="F1340"/>
  <c r="L1341"/>
  <c r="F851"/>
  <c r="L852"/>
  <c r="F381"/>
  <c r="L381" s="1"/>
  <c r="L382"/>
  <c r="N106"/>
  <c r="N245" s="1"/>
  <c r="N229" s="1"/>
  <c r="N228" s="1"/>
  <c r="L984"/>
  <c r="F294"/>
  <c r="L294" s="1"/>
  <c r="L592"/>
  <c r="F429"/>
  <c r="L429" s="1"/>
  <c r="L430"/>
  <c r="F153"/>
  <c r="L153" s="1"/>
  <c r="L154"/>
  <c r="F459"/>
  <c r="L459" s="1"/>
  <c r="L460"/>
  <c r="F914"/>
  <c r="L1009"/>
  <c r="F375"/>
  <c r="L375" s="1"/>
  <c r="L376"/>
  <c r="F1235"/>
  <c r="L1235" s="1"/>
  <c r="L1251"/>
  <c r="F1346"/>
  <c r="L1346" s="1"/>
  <c r="L1347"/>
  <c r="F242"/>
  <c r="L242" s="1"/>
  <c r="L102"/>
  <c r="F722"/>
  <c r="L723"/>
  <c r="F393"/>
  <c r="L393" s="1"/>
  <c r="L394"/>
  <c r="F748"/>
  <c r="L749"/>
  <c r="F1335"/>
  <c r="L1335" s="1"/>
  <c r="L1336"/>
  <c r="F24"/>
  <c r="F17" s="1"/>
  <c r="L29"/>
  <c r="F253"/>
  <c r="L253" s="1"/>
  <c r="L114"/>
  <c r="F832"/>
  <c r="L833"/>
  <c r="F302"/>
  <c r="L302" s="1"/>
  <c r="L1264"/>
  <c r="F513"/>
  <c r="L514"/>
  <c r="F1022"/>
  <c r="L1022" s="1"/>
  <c r="F1110"/>
  <c r="L1110" s="1"/>
  <c r="L1111"/>
  <c r="F920"/>
  <c r="L920" s="1"/>
  <c r="L921"/>
  <c r="F888"/>
  <c r="L888" s="1"/>
  <c r="L889"/>
  <c r="F387"/>
  <c r="L387" s="1"/>
  <c r="L388"/>
  <c r="F453"/>
  <c r="L453" s="1"/>
  <c r="L454"/>
  <c r="F288"/>
  <c r="L288" s="1"/>
  <c r="L313"/>
  <c r="F327"/>
  <c r="L358"/>
  <c r="F1353"/>
  <c r="L1353" s="1"/>
  <c r="L1354"/>
  <c r="F435"/>
  <c r="L435" s="1"/>
  <c r="L436"/>
  <c r="F742"/>
  <c r="L743"/>
  <c r="F860"/>
  <c r="L861"/>
  <c r="F911"/>
  <c r="L911" s="1"/>
  <c r="F1154"/>
  <c r="L1155"/>
  <c r="F1170"/>
  <c r="L1170" s="1"/>
  <c r="L1171"/>
  <c r="F1163"/>
  <c r="L1164"/>
  <c r="F292"/>
  <c r="L292" s="1"/>
  <c r="F89"/>
  <c r="F905"/>
  <c r="L905" s="1"/>
  <c r="L1121"/>
  <c r="F1135"/>
  <c r="L1136"/>
  <c r="F330"/>
  <c r="L330" s="1"/>
  <c r="F587"/>
  <c r="F1038"/>
  <c r="L1038" s="1"/>
  <c r="M229"/>
  <c r="M222" s="1"/>
  <c r="O305"/>
  <c r="N258"/>
  <c r="M774"/>
  <c r="M772"/>
  <c r="M589"/>
  <c r="M291" s="1"/>
  <c r="M1181"/>
  <c r="O287"/>
  <c r="N1310"/>
  <c r="N1268" s="1"/>
  <c r="N306" s="1"/>
  <c r="M537"/>
  <c r="O301"/>
  <c r="N175"/>
  <c r="O268"/>
  <c r="O124"/>
  <c r="O306"/>
  <c r="N349"/>
  <c r="N326" s="1"/>
  <c r="N321" s="1"/>
  <c r="N589"/>
  <c r="N291" s="1"/>
  <c r="F262"/>
  <c r="L262" s="1"/>
  <c r="M175"/>
  <c r="M565"/>
  <c r="M543" s="1"/>
  <c r="O589"/>
  <c r="O291" s="1"/>
  <c r="M298"/>
  <c r="N507"/>
  <c r="N262"/>
  <c r="N124"/>
  <c r="M305"/>
  <c r="M124"/>
  <c r="O106"/>
  <c r="O79" s="1"/>
  <c r="O78" s="1"/>
  <c r="N303"/>
  <c r="F1310"/>
  <c r="F1181"/>
  <c r="L1181" s="1"/>
  <c r="F1191"/>
  <c r="N17"/>
  <c r="N16" s="1"/>
  <c r="N160"/>
  <c r="N159" s="1"/>
  <c r="M17"/>
  <c r="M16" s="1"/>
  <c r="M160"/>
  <c r="M159" s="1"/>
  <c r="O1008"/>
  <c r="F245"/>
  <c r="M306"/>
  <c r="M1301"/>
  <c r="M1255" s="1"/>
  <c r="M507"/>
  <c r="O552"/>
  <c r="O786"/>
  <c r="M902"/>
  <c r="N543"/>
  <c r="O303"/>
  <c r="M258"/>
  <c r="O902"/>
  <c r="M321"/>
  <c r="N298"/>
  <c r="F1280"/>
  <c r="F1271"/>
  <c r="O615"/>
  <c r="O603" s="1"/>
  <c r="N1256"/>
  <c r="F591"/>
  <c r="M1271"/>
  <c r="M1256" s="1"/>
  <c r="N1270"/>
  <c r="N1118"/>
  <c r="M615"/>
  <c r="M603" s="1"/>
  <c r="O1270"/>
  <c r="M1179"/>
  <c r="F1003"/>
  <c r="L1003" s="1"/>
  <c r="O160"/>
  <c r="O159" s="1"/>
  <c r="N615"/>
  <c r="N603" s="1"/>
  <c r="O507"/>
  <c r="O1002"/>
  <c r="F536"/>
  <c r="L536" s="1"/>
  <c r="F537"/>
  <c r="L537" s="1"/>
  <c r="F1180"/>
  <c r="L1180" s="1"/>
  <c r="O544"/>
  <c r="F117"/>
  <c r="M343"/>
  <c r="O718"/>
  <c r="O722"/>
  <c r="O17"/>
  <c r="O16" s="1"/>
  <c r="O934"/>
  <c r="O913"/>
  <c r="O600" s="1"/>
  <c r="O774"/>
  <c r="O801"/>
  <c r="O1256"/>
  <c r="O1119"/>
  <c r="O901" s="1"/>
  <c r="O1125"/>
  <c r="O1118" s="1"/>
  <c r="O1236"/>
  <c r="O1180" s="1"/>
  <c r="O1251"/>
  <c r="O1235" s="1"/>
  <c r="O1179" s="1"/>
  <c r="O310"/>
  <c r="O333"/>
  <c r="O1301"/>
  <c r="N934"/>
  <c r="N910" s="1"/>
  <c r="N594" s="1"/>
  <c r="N913"/>
  <c r="N600" s="1"/>
  <c r="N786"/>
  <c r="N772" s="1"/>
  <c r="N1120"/>
  <c r="N902" s="1"/>
  <c r="N1022"/>
  <c r="N1003"/>
  <c r="N774"/>
  <c r="N1119"/>
  <c r="N310"/>
  <c r="N333"/>
  <c r="N718"/>
  <c r="N722"/>
  <c r="N920"/>
  <c r="N773"/>
  <c r="M1119"/>
  <c r="M901" s="1"/>
  <c r="M1125"/>
  <c r="M1118" s="1"/>
  <c r="M934"/>
  <c r="M913"/>
  <c r="M600" s="1"/>
  <c r="M304" s="1"/>
  <c r="M1307"/>
  <c r="M1263" s="1"/>
  <c r="M1266"/>
  <c r="M303" s="1"/>
  <c r="M287"/>
  <c r="M721"/>
  <c r="M716" s="1"/>
  <c r="M703" s="1"/>
  <c r="M717"/>
  <c r="M333"/>
  <c r="M310"/>
  <c r="M1002"/>
  <c r="M1180"/>
  <c r="M780"/>
  <c r="F310"/>
  <c r="L310" s="1"/>
  <c r="F333"/>
  <c r="L333" s="1"/>
  <c r="F349"/>
  <c r="L349" s="1"/>
  <c r="F1120"/>
  <c r="F1126"/>
  <c r="L1126" s="1"/>
  <c r="F774"/>
  <c r="L774" s="1"/>
  <c r="F801"/>
  <c r="L801" s="1"/>
  <c r="F718"/>
  <c r="L718" s="1"/>
  <c r="F729"/>
  <c r="L729" s="1"/>
  <c r="F565" l="1"/>
  <c r="M79"/>
  <c r="M78" s="1"/>
  <c r="M9" s="1"/>
  <c r="F287"/>
  <c r="L287" s="1"/>
  <c r="O543"/>
  <c r="O152"/>
  <c r="N1002"/>
  <c r="L319"/>
  <c r="O304"/>
  <c r="O343"/>
  <c r="O332" s="1"/>
  <c r="O308" s="1"/>
  <c r="F604"/>
  <c r="L604" s="1"/>
  <c r="O1307"/>
  <c r="O1263" s="1"/>
  <c r="F522"/>
  <c r="F615"/>
  <c r="F603" s="1"/>
  <c r="L603" s="1"/>
  <c r="F175"/>
  <c r="L175" s="1"/>
  <c r="N285"/>
  <c r="N284" s="1"/>
  <c r="F303"/>
  <c r="L303" s="1"/>
  <c r="O245"/>
  <c r="O229" s="1"/>
  <c r="O222" s="1"/>
  <c r="L832"/>
  <c r="F831"/>
  <c r="L831" s="1"/>
  <c r="L722"/>
  <c r="F721"/>
  <c r="L721" s="1"/>
  <c r="F268"/>
  <c r="L268" s="1"/>
  <c r="L131"/>
  <c r="F256"/>
  <c r="L256" s="1"/>
  <c r="L117"/>
  <c r="F704"/>
  <c r="L704" s="1"/>
  <c r="L705"/>
  <c r="F601"/>
  <c r="L601" s="1"/>
  <c r="L914"/>
  <c r="L842"/>
  <c r="F841"/>
  <c r="L841" s="1"/>
  <c r="L1144"/>
  <c r="F1143"/>
  <c r="L1143" s="1"/>
  <c r="F512"/>
  <c r="L512" s="1"/>
  <c r="L513"/>
  <c r="F747"/>
  <c r="L747" s="1"/>
  <c r="L748"/>
  <c r="L822"/>
  <c r="F821"/>
  <c r="L821" s="1"/>
  <c r="F935"/>
  <c r="F1270"/>
  <c r="L1270" s="1"/>
  <c r="L1280"/>
  <c r="F741"/>
  <c r="L741" s="1"/>
  <c r="L742"/>
  <c r="F1179"/>
  <c r="L1179" s="1"/>
  <c r="L1191"/>
  <c r="L860"/>
  <c r="F859"/>
  <c r="L859" s="1"/>
  <c r="L1340"/>
  <c r="F1267"/>
  <c r="L1267" s="1"/>
  <c r="F1312"/>
  <c r="L1320"/>
  <c r="N79"/>
  <c r="N78" s="1"/>
  <c r="N9" s="1"/>
  <c r="F167"/>
  <c r="L24"/>
  <c r="F874"/>
  <c r="L874" s="1"/>
  <c r="L875"/>
  <c r="L522"/>
  <c r="L851"/>
  <c r="F850"/>
  <c r="L850" s="1"/>
  <c r="F734"/>
  <c r="L734" s="1"/>
  <c r="L735"/>
  <c r="L132"/>
  <c r="F270"/>
  <c r="L270" s="1"/>
  <c r="F269"/>
  <c r="L269" s="1"/>
  <c r="F16"/>
  <c r="L16" s="1"/>
  <c r="L17"/>
  <c r="F229"/>
  <c r="L229" s="1"/>
  <c r="L245"/>
  <c r="F273"/>
  <c r="L273" s="1"/>
  <c r="L274"/>
  <c r="F124"/>
  <c r="L124" s="1"/>
  <c r="F1256"/>
  <c r="L1256" s="1"/>
  <c r="L1271"/>
  <c r="F1268"/>
  <c r="L1268" s="1"/>
  <c r="L1310"/>
  <c r="L327"/>
  <c r="F597"/>
  <c r="F301" s="1"/>
  <c r="L301" s="1"/>
  <c r="L1154"/>
  <c r="F1153"/>
  <c r="L1153" s="1"/>
  <c r="F1162"/>
  <c r="L1162" s="1"/>
  <c r="L1163"/>
  <c r="F293"/>
  <c r="L293" s="1"/>
  <c r="L591"/>
  <c r="F212"/>
  <c r="L89"/>
  <c r="F79"/>
  <c r="L79" s="1"/>
  <c r="F589"/>
  <c r="L1135"/>
  <c r="F1134"/>
  <c r="L1134" s="1"/>
  <c r="F902"/>
  <c r="L902" s="1"/>
  <c r="L1120"/>
  <c r="F543"/>
  <c r="L543" s="1"/>
  <c r="L565"/>
  <c r="F286"/>
  <c r="L286" s="1"/>
  <c r="L587"/>
  <c r="F1002"/>
  <c r="L1002" s="1"/>
  <c r="N343"/>
  <c r="N332" s="1"/>
  <c r="N308" s="1"/>
  <c r="M228"/>
  <c r="M586"/>
  <c r="O285"/>
  <c r="O284" s="1"/>
  <c r="N1307"/>
  <c r="N1263" s="1"/>
  <c r="N297" s="1"/>
  <c r="M152"/>
  <c r="N152"/>
  <c r="N304"/>
  <c r="M285"/>
  <c r="M284" s="1"/>
  <c r="F1307"/>
  <c r="O910"/>
  <c r="O594" s="1"/>
  <c r="N1255"/>
  <c r="N222"/>
  <c r="M585"/>
  <c r="N586"/>
  <c r="O1255"/>
  <c r="O586"/>
  <c r="O919"/>
  <c r="O900" s="1"/>
  <c r="O309"/>
  <c r="O721"/>
  <c r="O716" s="1"/>
  <c r="O703" s="1"/>
  <c r="O717"/>
  <c r="O9"/>
  <c r="O800"/>
  <c r="O772" s="1"/>
  <c r="O773"/>
  <c r="N309"/>
  <c r="N721"/>
  <c r="N716" s="1"/>
  <c r="N703" s="1"/>
  <c r="N717"/>
  <c r="N919"/>
  <c r="N901"/>
  <c r="M910"/>
  <c r="M594" s="1"/>
  <c r="M297" s="1"/>
  <c r="M919"/>
  <c r="M900" s="1"/>
  <c r="M584" s="1"/>
  <c r="M309"/>
  <c r="M332"/>
  <c r="M308" s="1"/>
  <c r="F1119"/>
  <c r="F1125"/>
  <c r="L1125" s="1"/>
  <c r="F773"/>
  <c r="L773" s="1"/>
  <c r="F800"/>
  <c r="F309"/>
  <c r="L309" s="1"/>
  <c r="F326"/>
  <c r="L326" s="1"/>
  <c r="F343"/>
  <c r="F728"/>
  <c r="F717"/>
  <c r="L717" s="1"/>
  <c r="O228" l="1"/>
  <c r="N900"/>
  <c r="N584" s="1"/>
  <c r="O585"/>
  <c r="F507"/>
  <c r="L507" s="1"/>
  <c r="O297"/>
  <c r="O283" s="1"/>
  <c r="O1378" s="1"/>
  <c r="L615"/>
  <c r="F305"/>
  <c r="L305" s="1"/>
  <c r="N283"/>
  <c r="N1378" s="1"/>
  <c r="L167"/>
  <c r="F160"/>
  <c r="F716"/>
  <c r="L728"/>
  <c r="L1312"/>
  <c r="F1301"/>
  <c r="F772"/>
  <c r="L772" s="1"/>
  <c r="L800"/>
  <c r="F1263"/>
  <c r="L1263" s="1"/>
  <c r="L1307"/>
  <c r="L935"/>
  <c r="F913"/>
  <c r="F934"/>
  <c r="F306"/>
  <c r="L306" s="1"/>
  <c r="F228"/>
  <c r="L228" s="1"/>
  <c r="F222"/>
  <c r="L222" s="1"/>
  <c r="F298"/>
  <c r="L298" s="1"/>
  <c r="L597"/>
  <c r="F208"/>
  <c r="L212"/>
  <c r="F78"/>
  <c r="F291"/>
  <c r="L291" s="1"/>
  <c r="L589"/>
  <c r="F901"/>
  <c r="L901" s="1"/>
  <c r="L1119"/>
  <c r="F586"/>
  <c r="L586" s="1"/>
  <c r="F1118"/>
  <c r="L1118" s="1"/>
  <c r="F332"/>
  <c r="L332" s="1"/>
  <c r="L343"/>
  <c r="N585"/>
  <c r="M283"/>
  <c r="M1378" s="1"/>
  <c r="O584"/>
  <c r="F321"/>
  <c r="L934" l="1"/>
  <c r="F919"/>
  <c r="L919" s="1"/>
  <c r="F910"/>
  <c r="L1301"/>
  <c r="F1255"/>
  <c r="L1255" s="1"/>
  <c r="F159"/>
  <c r="L159" s="1"/>
  <c r="L160"/>
  <c r="F703"/>
  <c r="L703" s="1"/>
  <c r="L716"/>
  <c r="F600"/>
  <c r="L913"/>
  <c r="F207"/>
  <c r="L208"/>
  <c r="F9"/>
  <c r="L9" s="1"/>
  <c r="L78"/>
  <c r="F585"/>
  <c r="L585" s="1"/>
  <c r="F285"/>
  <c r="L285" s="1"/>
  <c r="L321"/>
  <c r="F308"/>
  <c r="L308" s="1"/>
  <c r="L910" l="1"/>
  <c r="F594"/>
  <c r="L600"/>
  <c r="F304"/>
  <c r="L304" s="1"/>
  <c r="F900"/>
  <c r="L900" s="1"/>
  <c r="L207"/>
  <c r="F152"/>
  <c r="L152" s="1"/>
  <c r="F284"/>
  <c r="L284" s="1"/>
  <c r="L594" l="1"/>
  <c r="F297"/>
  <c r="L297" s="1"/>
  <c r="F584"/>
  <c r="L584" s="1"/>
  <c r="F283" l="1"/>
  <c r="L283" s="1"/>
  <c r="F1378" l="1"/>
  <c r="L1378" l="1"/>
</calcChain>
</file>

<file path=xl/comments1.xml><?xml version="1.0" encoding="utf-8"?>
<comments xmlns="http://schemas.openxmlformats.org/spreadsheetml/2006/main">
  <authors>
    <author>larisa</author>
    <author>sabinab</author>
  </authors>
  <commentList>
    <comment ref="F59" authorId="0">
      <text>
        <r>
          <rPr>
            <b/>
            <sz val="9"/>
            <color indexed="81"/>
            <rFont val="Tahoma"/>
            <family val="2"/>
            <charset val="238"/>
          </rPr>
          <t>larisa:</t>
        </r>
        <r>
          <rPr>
            <sz val="9"/>
            <color indexed="81"/>
            <rFont val="Tahoma"/>
            <family val="2"/>
            <charset val="238"/>
          </rPr>
          <t xml:space="preserve">
salvamont</t>
        </r>
      </text>
    </comment>
    <comment ref="F61" authorId="0">
      <text>
        <r>
          <rPr>
            <b/>
            <sz val="9"/>
            <color indexed="81"/>
            <rFont val="Tahoma"/>
            <family val="2"/>
            <charset val="238"/>
          </rPr>
          <t>larisa:</t>
        </r>
        <r>
          <rPr>
            <sz val="9"/>
            <color indexed="81"/>
            <rFont val="Tahoma"/>
            <family val="2"/>
            <charset val="238"/>
          </rPr>
          <t xml:space="preserve">
penalitati chirii, redevente </t>
        </r>
      </text>
    </comment>
    <comment ref="F65" authorId="0">
      <text>
        <r>
          <rPr>
            <b/>
            <sz val="9"/>
            <color indexed="81"/>
            <rFont val="Tahoma"/>
            <family val="2"/>
            <charset val="238"/>
          </rPr>
          <t>larisa:</t>
        </r>
        <r>
          <rPr>
            <sz val="9"/>
            <color indexed="81"/>
            <rFont val="Tahoma"/>
            <family val="2"/>
            <charset val="238"/>
          </rPr>
          <t xml:space="preserve">
Biblioteca
DGASPC pt beneficiari cu domiciliul in AG
alte sume care nu sunt evid distict </t>
        </r>
      </text>
    </comment>
    <comment ref="F116" authorId="0">
      <text>
        <r>
          <rPr>
            <b/>
            <sz val="9"/>
            <color indexed="81"/>
            <rFont val="Tahoma"/>
            <family val="2"/>
            <charset val="238"/>
          </rPr>
          <t>larisa:</t>
        </r>
        <r>
          <rPr>
            <sz val="9"/>
            <color indexed="81"/>
            <rFont val="Tahoma"/>
            <family val="2"/>
            <charset val="238"/>
          </rPr>
          <t xml:space="preserve">
-1702 dj 679
-1607 dj 659
-119 lab anatomie patologica
</t>
        </r>
      </text>
    </comment>
    <comment ref="D336" authorId="0">
      <text>
        <r>
          <rPr>
            <b/>
            <sz val="9"/>
            <color indexed="81"/>
            <rFont val="Tahoma"/>
            <family val="2"/>
            <charset val="238"/>
          </rPr>
          <t>larisa:</t>
        </r>
        <r>
          <rPr>
            <sz val="9"/>
            <color indexed="81"/>
            <rFont val="Tahoma"/>
            <family val="2"/>
            <charset val="238"/>
          </rPr>
          <t xml:space="preserve">
+X437+X453
</t>
        </r>
      </text>
    </comment>
    <comment ref="E336" authorId="0">
      <text>
        <r>
          <rPr>
            <b/>
            <sz val="9"/>
            <color indexed="81"/>
            <rFont val="Tahoma"/>
            <family val="2"/>
            <charset val="238"/>
          </rPr>
          <t>larisa:</t>
        </r>
        <r>
          <rPr>
            <sz val="9"/>
            <color indexed="81"/>
            <rFont val="Tahoma"/>
            <family val="2"/>
            <charset val="238"/>
          </rPr>
          <t xml:space="preserve">
+X437+X453
</t>
        </r>
      </text>
    </comment>
    <comment ref="F336" authorId="0">
      <text>
        <r>
          <rPr>
            <b/>
            <sz val="9"/>
            <color indexed="81"/>
            <rFont val="Tahoma"/>
            <family val="2"/>
            <charset val="238"/>
          </rPr>
          <t>larisa:</t>
        </r>
        <r>
          <rPr>
            <sz val="9"/>
            <color indexed="81"/>
            <rFont val="Tahoma"/>
            <family val="2"/>
            <charset val="238"/>
          </rPr>
          <t xml:space="preserve">
+X437+X453
</t>
        </r>
      </text>
    </comment>
    <comment ref="G336" authorId="0">
      <text>
        <r>
          <rPr>
            <b/>
            <sz val="9"/>
            <color indexed="81"/>
            <rFont val="Tahoma"/>
            <family val="2"/>
            <charset val="238"/>
          </rPr>
          <t>larisa:</t>
        </r>
        <r>
          <rPr>
            <sz val="9"/>
            <color indexed="81"/>
            <rFont val="Tahoma"/>
            <family val="2"/>
            <charset val="238"/>
          </rPr>
          <t xml:space="preserve">
+X437+X453
</t>
        </r>
      </text>
    </comment>
    <comment ref="H336" authorId="0">
      <text>
        <r>
          <rPr>
            <b/>
            <sz val="9"/>
            <color indexed="81"/>
            <rFont val="Tahoma"/>
            <family val="2"/>
            <charset val="238"/>
          </rPr>
          <t>larisa:</t>
        </r>
        <r>
          <rPr>
            <sz val="9"/>
            <color indexed="81"/>
            <rFont val="Tahoma"/>
            <family val="2"/>
            <charset val="238"/>
          </rPr>
          <t xml:space="preserve">
+X437+X453
</t>
        </r>
      </text>
    </comment>
    <comment ref="I336" authorId="0">
      <text>
        <r>
          <rPr>
            <b/>
            <sz val="9"/>
            <color indexed="81"/>
            <rFont val="Tahoma"/>
            <family val="2"/>
            <charset val="238"/>
          </rPr>
          <t>larisa:</t>
        </r>
        <r>
          <rPr>
            <sz val="9"/>
            <color indexed="81"/>
            <rFont val="Tahoma"/>
            <family val="2"/>
            <charset val="238"/>
          </rPr>
          <t xml:space="preserve">
+X437+X453
</t>
        </r>
      </text>
    </comment>
    <comment ref="J336" authorId="0">
      <text>
        <r>
          <rPr>
            <b/>
            <sz val="9"/>
            <color indexed="81"/>
            <rFont val="Tahoma"/>
            <family val="2"/>
            <charset val="238"/>
          </rPr>
          <t>larisa:</t>
        </r>
        <r>
          <rPr>
            <sz val="9"/>
            <color indexed="81"/>
            <rFont val="Tahoma"/>
            <family val="2"/>
            <charset val="238"/>
          </rPr>
          <t xml:space="preserve">
+X437+X453
</t>
        </r>
      </text>
    </comment>
    <comment ref="K336" authorId="0">
      <text>
        <r>
          <rPr>
            <b/>
            <sz val="9"/>
            <color indexed="81"/>
            <rFont val="Tahoma"/>
            <family val="2"/>
            <charset val="238"/>
          </rPr>
          <t>larisa:</t>
        </r>
        <r>
          <rPr>
            <sz val="9"/>
            <color indexed="81"/>
            <rFont val="Tahoma"/>
            <family val="2"/>
            <charset val="238"/>
          </rPr>
          <t xml:space="preserve">
+X437+X453
</t>
        </r>
      </text>
    </comment>
    <comment ref="L336" authorId="0">
      <text>
        <r>
          <rPr>
            <b/>
            <sz val="9"/>
            <color indexed="81"/>
            <rFont val="Tahoma"/>
            <family val="2"/>
            <charset val="238"/>
          </rPr>
          <t>larisa:</t>
        </r>
        <r>
          <rPr>
            <sz val="9"/>
            <color indexed="81"/>
            <rFont val="Tahoma"/>
            <family val="2"/>
            <charset val="238"/>
          </rPr>
          <t xml:space="preserve">
+X437+X453
</t>
        </r>
      </text>
    </comment>
    <comment ref="M336" authorId="0">
      <text>
        <r>
          <rPr>
            <b/>
            <sz val="9"/>
            <color indexed="81"/>
            <rFont val="Tahoma"/>
            <family val="2"/>
            <charset val="238"/>
          </rPr>
          <t>larisa:</t>
        </r>
        <r>
          <rPr>
            <sz val="9"/>
            <color indexed="81"/>
            <rFont val="Tahoma"/>
            <family val="2"/>
            <charset val="238"/>
          </rPr>
          <t xml:space="preserve">
+X437+X453
</t>
        </r>
      </text>
    </comment>
    <comment ref="N336" authorId="0">
      <text>
        <r>
          <rPr>
            <b/>
            <sz val="9"/>
            <color indexed="81"/>
            <rFont val="Tahoma"/>
            <family val="2"/>
            <charset val="238"/>
          </rPr>
          <t>larisa:</t>
        </r>
        <r>
          <rPr>
            <sz val="9"/>
            <color indexed="81"/>
            <rFont val="Tahoma"/>
            <family val="2"/>
            <charset val="238"/>
          </rPr>
          <t xml:space="preserve">
+X437+X453
</t>
        </r>
      </text>
    </comment>
    <comment ref="O336" authorId="0">
      <text>
        <r>
          <rPr>
            <b/>
            <sz val="9"/>
            <color indexed="81"/>
            <rFont val="Tahoma"/>
            <family val="2"/>
            <charset val="238"/>
          </rPr>
          <t>larisa:</t>
        </r>
        <r>
          <rPr>
            <sz val="9"/>
            <color indexed="81"/>
            <rFont val="Tahoma"/>
            <family val="2"/>
            <charset val="238"/>
          </rPr>
          <t xml:space="preserve">
+X437+X453
</t>
        </r>
      </text>
    </comment>
    <comment ref="P336" authorId="0">
      <text>
        <r>
          <rPr>
            <b/>
            <sz val="9"/>
            <color indexed="81"/>
            <rFont val="Tahoma"/>
            <family val="2"/>
            <charset val="238"/>
          </rPr>
          <t>larisa:</t>
        </r>
        <r>
          <rPr>
            <sz val="9"/>
            <color indexed="81"/>
            <rFont val="Tahoma"/>
            <family val="2"/>
            <charset val="238"/>
          </rPr>
          <t xml:space="preserve">
+X437+X453
</t>
        </r>
      </text>
    </comment>
    <comment ref="D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E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F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G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H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I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J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K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L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M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N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O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P364" authorId="0">
      <text>
        <r>
          <rPr>
            <b/>
            <sz val="9"/>
            <color indexed="81"/>
            <rFont val="Tahoma"/>
            <family val="2"/>
            <charset val="238"/>
          </rPr>
          <t>larisa:</t>
        </r>
        <r>
          <rPr>
            <sz val="9"/>
            <color indexed="81"/>
            <rFont val="Tahoma"/>
            <family val="2"/>
            <charset val="238"/>
          </rPr>
          <t xml:space="preserve">
2000 saligny stat 
75963 pndl stat 
3028 
capital pnrr
149 Cofin saligny
702 cofin pndl </t>
        </r>
      </text>
    </comment>
    <comment ref="F378" authorId="0">
      <text>
        <r>
          <rPr>
            <b/>
            <sz val="9"/>
            <color indexed="81"/>
            <rFont val="Tahoma"/>
            <family val="2"/>
            <charset val="238"/>
          </rPr>
          <t>larisa:</t>
        </r>
        <r>
          <rPr>
            <sz val="9"/>
            <color indexed="81"/>
            <rFont val="Tahoma"/>
            <family val="2"/>
            <charset val="238"/>
          </rPr>
          <t xml:space="preserve">
119 DIN BL </t>
        </r>
      </text>
    </comment>
    <comment ref="D940" authorId="0">
      <text>
        <r>
          <rPr>
            <b/>
            <sz val="9"/>
            <color indexed="81"/>
            <rFont val="Tahoma"/>
            <family val="2"/>
            <charset val="238"/>
          </rPr>
          <t>larisa:</t>
        </r>
        <r>
          <rPr>
            <sz val="9"/>
            <color indexed="81"/>
            <rFont val="Tahoma"/>
            <family val="2"/>
            <charset val="238"/>
          </rPr>
          <t xml:space="preserve">
2521 PIN BUGETSTAT 1334 PIN BL 
1019 CAPITAL dotari </t>
        </r>
      </text>
    </comment>
    <comment ref="E940" authorId="0">
      <text>
        <r>
          <rPr>
            <b/>
            <sz val="9"/>
            <color indexed="81"/>
            <rFont val="Tahoma"/>
            <family val="2"/>
            <charset val="238"/>
          </rPr>
          <t>larisa:</t>
        </r>
        <r>
          <rPr>
            <sz val="9"/>
            <color indexed="81"/>
            <rFont val="Tahoma"/>
            <family val="2"/>
            <charset val="238"/>
          </rPr>
          <t xml:space="preserve">
2521 PIN BUGETSTAT 1334 PIN BL 
1019 CAPITAL dotari </t>
        </r>
      </text>
    </comment>
    <comment ref="F940" authorId="0">
      <text>
        <r>
          <rPr>
            <b/>
            <sz val="9"/>
            <color indexed="81"/>
            <rFont val="Tahoma"/>
            <family val="2"/>
            <charset val="238"/>
          </rPr>
          <t>larisa:</t>
        </r>
        <r>
          <rPr>
            <sz val="9"/>
            <color indexed="81"/>
            <rFont val="Tahoma"/>
            <family val="2"/>
            <charset val="238"/>
          </rPr>
          <t xml:space="preserve">
69 BS PIN
87 BL PIN 
</t>
        </r>
      </text>
    </comment>
    <comment ref="G940" authorId="0">
      <text>
        <r>
          <rPr>
            <b/>
            <sz val="9"/>
            <color indexed="81"/>
            <rFont val="Tahoma"/>
            <family val="2"/>
            <charset val="238"/>
          </rPr>
          <t>larisa:</t>
        </r>
        <r>
          <rPr>
            <sz val="9"/>
            <color indexed="81"/>
            <rFont val="Tahoma"/>
            <family val="2"/>
            <charset val="238"/>
          </rPr>
          <t xml:space="preserve">
69 pin bs</t>
        </r>
      </text>
    </comment>
    <comment ref="H940" authorId="0">
      <text>
        <r>
          <rPr>
            <b/>
            <sz val="9"/>
            <color indexed="81"/>
            <rFont val="Tahoma"/>
            <family val="2"/>
            <charset val="238"/>
          </rPr>
          <t>larisa:</t>
        </r>
        <r>
          <rPr>
            <sz val="9"/>
            <color indexed="81"/>
            <rFont val="Tahoma"/>
            <family val="2"/>
            <charset val="238"/>
          </rPr>
          <t xml:space="preserve">
2521 PIN BUGETSTAT 1334 PIN BL 
1019 CAPITAL dotari </t>
        </r>
      </text>
    </comment>
    <comment ref="I940" authorId="0">
      <text>
        <r>
          <rPr>
            <b/>
            <sz val="9"/>
            <color indexed="81"/>
            <rFont val="Tahoma"/>
            <family val="2"/>
            <charset val="238"/>
          </rPr>
          <t>larisa:</t>
        </r>
        <r>
          <rPr>
            <sz val="9"/>
            <color indexed="81"/>
            <rFont val="Tahoma"/>
            <family val="2"/>
            <charset val="238"/>
          </rPr>
          <t xml:space="preserve">
2521 PIN BUGETSTAT 1334 PIN BL 
1019 CAPITAL dotari </t>
        </r>
      </text>
    </comment>
    <comment ref="J940" authorId="0">
      <text>
        <r>
          <rPr>
            <b/>
            <sz val="9"/>
            <color indexed="81"/>
            <rFont val="Tahoma"/>
            <family val="2"/>
            <charset val="238"/>
          </rPr>
          <t>larisa:</t>
        </r>
        <r>
          <rPr>
            <sz val="9"/>
            <color indexed="81"/>
            <rFont val="Tahoma"/>
            <family val="2"/>
            <charset val="238"/>
          </rPr>
          <t xml:space="preserve">
2521 PIN BUGETSTAT 1334 PIN BL 
1019 CAPITAL dotari </t>
        </r>
      </text>
    </comment>
    <comment ref="K940" authorId="0">
      <text>
        <r>
          <rPr>
            <b/>
            <sz val="9"/>
            <color indexed="81"/>
            <rFont val="Tahoma"/>
            <family val="2"/>
            <charset val="238"/>
          </rPr>
          <t>larisa:</t>
        </r>
        <r>
          <rPr>
            <sz val="9"/>
            <color indexed="81"/>
            <rFont val="Tahoma"/>
            <family val="2"/>
            <charset val="238"/>
          </rPr>
          <t xml:space="preserve">
2521 PIN BUGETSTAT 1334 PIN BL 
1019 CAPITAL dotari </t>
        </r>
      </text>
    </comment>
    <comment ref="L940" authorId="0">
      <text>
        <r>
          <rPr>
            <b/>
            <sz val="9"/>
            <color indexed="81"/>
            <rFont val="Tahoma"/>
            <family val="2"/>
            <charset val="238"/>
          </rPr>
          <t>larisa:</t>
        </r>
        <r>
          <rPr>
            <sz val="9"/>
            <color indexed="81"/>
            <rFont val="Tahoma"/>
            <family val="2"/>
            <charset val="238"/>
          </rPr>
          <t xml:space="preserve">
2521 PIN BUGETSTAT 1334 PIN BL 
1019 CAPITAL dotari </t>
        </r>
      </text>
    </comment>
    <comment ref="M940" authorId="0">
      <text>
        <r>
          <rPr>
            <b/>
            <sz val="9"/>
            <color indexed="81"/>
            <rFont val="Tahoma"/>
            <family val="2"/>
            <charset val="238"/>
          </rPr>
          <t>larisa:</t>
        </r>
        <r>
          <rPr>
            <sz val="9"/>
            <color indexed="81"/>
            <rFont val="Tahoma"/>
            <family val="2"/>
            <charset val="238"/>
          </rPr>
          <t xml:space="preserve">
2521 PIN BUGETSTAT 1334 PIN BL 
1019 CAPITAL dotari </t>
        </r>
      </text>
    </comment>
    <comment ref="N940" authorId="0">
      <text>
        <r>
          <rPr>
            <b/>
            <sz val="9"/>
            <color indexed="81"/>
            <rFont val="Tahoma"/>
            <family val="2"/>
            <charset val="238"/>
          </rPr>
          <t>larisa:</t>
        </r>
        <r>
          <rPr>
            <sz val="9"/>
            <color indexed="81"/>
            <rFont val="Tahoma"/>
            <family val="2"/>
            <charset val="238"/>
          </rPr>
          <t xml:space="preserve">
2521 PIN BUGETSTAT 1334 PIN BL 
1019 CAPITAL dotari </t>
        </r>
      </text>
    </comment>
    <comment ref="O940" authorId="0">
      <text>
        <r>
          <rPr>
            <b/>
            <sz val="9"/>
            <color indexed="81"/>
            <rFont val="Tahoma"/>
            <family val="2"/>
            <charset val="238"/>
          </rPr>
          <t>larisa:</t>
        </r>
        <r>
          <rPr>
            <sz val="9"/>
            <color indexed="81"/>
            <rFont val="Tahoma"/>
            <family val="2"/>
            <charset val="238"/>
          </rPr>
          <t xml:space="preserve">
2521 PIN BUGETSTAT 1334 PIN BL 
1019 CAPITAL dotari </t>
        </r>
      </text>
    </comment>
    <comment ref="P940" authorId="0">
      <text>
        <r>
          <rPr>
            <b/>
            <sz val="9"/>
            <color indexed="81"/>
            <rFont val="Tahoma"/>
            <family val="2"/>
            <charset val="238"/>
          </rPr>
          <t>larisa:</t>
        </r>
        <r>
          <rPr>
            <sz val="9"/>
            <color indexed="81"/>
            <rFont val="Tahoma"/>
            <family val="2"/>
            <charset val="238"/>
          </rPr>
          <t xml:space="preserve">
2521 PIN BUGETSTAT 1334 PIN BL 
1019 CAPITAL dotari </t>
        </r>
      </text>
    </comment>
    <comment ref="E1362" authorId="0">
      <text>
        <r>
          <rPr>
            <b/>
            <sz val="9"/>
            <color indexed="81"/>
            <rFont val="Tahoma"/>
            <family val="2"/>
            <charset val="238"/>
          </rPr>
          <t>larisa:</t>
        </r>
        <r>
          <rPr>
            <sz val="9"/>
            <color indexed="81"/>
            <rFont val="Tahoma"/>
            <family val="2"/>
            <charset val="238"/>
          </rPr>
          <t xml:space="preserve">
42.02.93</t>
        </r>
      </text>
    </comment>
    <comment ref="F1362" authorId="0">
      <text>
        <r>
          <rPr>
            <b/>
            <sz val="9"/>
            <color indexed="81"/>
            <rFont val="Tahoma"/>
            <family val="2"/>
            <charset val="238"/>
          </rPr>
          <t>larisa:</t>
        </r>
        <r>
          <rPr>
            <sz val="9"/>
            <color indexed="81"/>
            <rFont val="Tahoma"/>
            <family val="2"/>
            <charset val="238"/>
          </rPr>
          <t xml:space="preserve">
42.02.93</t>
        </r>
      </text>
    </comment>
    <comment ref="G1362" authorId="0">
      <text>
        <r>
          <rPr>
            <b/>
            <sz val="9"/>
            <color indexed="81"/>
            <rFont val="Tahoma"/>
            <family val="2"/>
            <charset val="238"/>
          </rPr>
          <t>larisa:</t>
        </r>
        <r>
          <rPr>
            <sz val="9"/>
            <color indexed="81"/>
            <rFont val="Tahoma"/>
            <family val="2"/>
            <charset val="238"/>
          </rPr>
          <t xml:space="preserve">
42.02.93</t>
        </r>
      </text>
    </comment>
    <comment ref="H1362" authorId="0">
      <text>
        <r>
          <rPr>
            <b/>
            <sz val="9"/>
            <color indexed="81"/>
            <rFont val="Tahoma"/>
            <family val="2"/>
            <charset val="238"/>
          </rPr>
          <t>larisa:</t>
        </r>
        <r>
          <rPr>
            <sz val="9"/>
            <color indexed="81"/>
            <rFont val="Tahoma"/>
            <family val="2"/>
            <charset val="238"/>
          </rPr>
          <t xml:space="preserve">
42.02.93</t>
        </r>
      </text>
    </comment>
    <comment ref="I1362" authorId="0">
      <text>
        <r>
          <rPr>
            <b/>
            <sz val="9"/>
            <color indexed="81"/>
            <rFont val="Tahoma"/>
            <family val="2"/>
            <charset val="238"/>
          </rPr>
          <t>larisa:</t>
        </r>
        <r>
          <rPr>
            <sz val="9"/>
            <color indexed="81"/>
            <rFont val="Tahoma"/>
            <family val="2"/>
            <charset val="238"/>
          </rPr>
          <t xml:space="preserve">
42.02.93</t>
        </r>
      </text>
    </comment>
    <comment ref="J1362" authorId="0">
      <text>
        <r>
          <rPr>
            <b/>
            <sz val="9"/>
            <color indexed="81"/>
            <rFont val="Tahoma"/>
            <family val="2"/>
            <charset val="238"/>
          </rPr>
          <t>larisa:</t>
        </r>
        <r>
          <rPr>
            <sz val="9"/>
            <color indexed="81"/>
            <rFont val="Tahoma"/>
            <family val="2"/>
            <charset val="238"/>
          </rPr>
          <t xml:space="preserve">
42.02.93</t>
        </r>
      </text>
    </comment>
    <comment ref="K1362" authorId="0">
      <text>
        <r>
          <rPr>
            <b/>
            <sz val="9"/>
            <color indexed="81"/>
            <rFont val="Tahoma"/>
            <family val="2"/>
            <charset val="238"/>
          </rPr>
          <t>larisa:</t>
        </r>
        <r>
          <rPr>
            <sz val="9"/>
            <color indexed="81"/>
            <rFont val="Tahoma"/>
            <family val="2"/>
            <charset val="238"/>
          </rPr>
          <t xml:space="preserve">
42.02.93</t>
        </r>
      </text>
    </comment>
    <comment ref="L1362" authorId="0">
      <text>
        <r>
          <rPr>
            <b/>
            <sz val="9"/>
            <color indexed="81"/>
            <rFont val="Tahoma"/>
            <family val="2"/>
            <charset val="238"/>
          </rPr>
          <t>larisa:</t>
        </r>
        <r>
          <rPr>
            <sz val="9"/>
            <color indexed="81"/>
            <rFont val="Tahoma"/>
            <family val="2"/>
            <charset val="238"/>
          </rPr>
          <t xml:space="preserve">
42.02.93</t>
        </r>
      </text>
    </comment>
    <comment ref="M1362" authorId="0">
      <text>
        <r>
          <rPr>
            <b/>
            <sz val="9"/>
            <color indexed="81"/>
            <rFont val="Tahoma"/>
            <family val="2"/>
            <charset val="238"/>
          </rPr>
          <t>larisa:</t>
        </r>
        <r>
          <rPr>
            <sz val="9"/>
            <color indexed="81"/>
            <rFont val="Tahoma"/>
            <family val="2"/>
            <charset val="238"/>
          </rPr>
          <t xml:space="preserve">
42.02.93</t>
        </r>
      </text>
    </comment>
    <comment ref="N1362" authorId="0">
      <text>
        <r>
          <rPr>
            <b/>
            <sz val="9"/>
            <color indexed="81"/>
            <rFont val="Tahoma"/>
            <family val="2"/>
            <charset val="238"/>
          </rPr>
          <t>larisa:</t>
        </r>
        <r>
          <rPr>
            <sz val="9"/>
            <color indexed="81"/>
            <rFont val="Tahoma"/>
            <family val="2"/>
            <charset val="238"/>
          </rPr>
          <t xml:space="preserve">
42.02.93</t>
        </r>
      </text>
    </comment>
    <comment ref="O1362" authorId="0">
      <text>
        <r>
          <rPr>
            <b/>
            <sz val="9"/>
            <color indexed="81"/>
            <rFont val="Tahoma"/>
            <family val="2"/>
            <charset val="238"/>
          </rPr>
          <t>larisa:</t>
        </r>
        <r>
          <rPr>
            <sz val="9"/>
            <color indexed="81"/>
            <rFont val="Tahoma"/>
            <family val="2"/>
            <charset val="238"/>
          </rPr>
          <t xml:space="preserve">
42.02.93</t>
        </r>
      </text>
    </comment>
    <comment ref="P1362" authorId="0">
      <text>
        <r>
          <rPr>
            <b/>
            <sz val="9"/>
            <color indexed="81"/>
            <rFont val="Tahoma"/>
            <family val="2"/>
            <charset val="238"/>
          </rPr>
          <t>larisa:</t>
        </r>
        <r>
          <rPr>
            <sz val="9"/>
            <color indexed="81"/>
            <rFont val="Tahoma"/>
            <family val="2"/>
            <charset val="238"/>
          </rPr>
          <t xml:space="preserve">
42.02.93</t>
        </r>
      </text>
    </comment>
    <comment ref="E1363" authorId="0">
      <text>
        <r>
          <rPr>
            <b/>
            <sz val="9"/>
            <color indexed="81"/>
            <rFont val="Tahoma"/>
            <family val="2"/>
            <charset val="238"/>
          </rPr>
          <t>larisa:</t>
        </r>
        <r>
          <rPr>
            <sz val="9"/>
            <color indexed="81"/>
            <rFont val="Tahoma"/>
            <family val="2"/>
            <charset val="238"/>
          </rPr>
          <t xml:space="preserve">
45.02.48</t>
        </r>
      </text>
    </comment>
    <comment ref="F1363" authorId="0">
      <text>
        <r>
          <rPr>
            <b/>
            <sz val="9"/>
            <color indexed="81"/>
            <rFont val="Tahoma"/>
            <family val="2"/>
            <charset val="238"/>
          </rPr>
          <t>larisa:</t>
        </r>
        <r>
          <rPr>
            <sz val="9"/>
            <color indexed="81"/>
            <rFont val="Tahoma"/>
            <family val="2"/>
            <charset val="238"/>
          </rPr>
          <t xml:space="preserve">
45.02.48</t>
        </r>
      </text>
    </comment>
    <comment ref="G1363" authorId="0">
      <text>
        <r>
          <rPr>
            <b/>
            <sz val="9"/>
            <color indexed="81"/>
            <rFont val="Tahoma"/>
            <family val="2"/>
            <charset val="238"/>
          </rPr>
          <t>larisa:</t>
        </r>
        <r>
          <rPr>
            <sz val="9"/>
            <color indexed="81"/>
            <rFont val="Tahoma"/>
            <family val="2"/>
            <charset val="238"/>
          </rPr>
          <t xml:space="preserve">
45.02.48</t>
        </r>
      </text>
    </comment>
    <comment ref="H1363" authorId="0">
      <text>
        <r>
          <rPr>
            <b/>
            <sz val="9"/>
            <color indexed="81"/>
            <rFont val="Tahoma"/>
            <family val="2"/>
            <charset val="238"/>
          </rPr>
          <t>larisa:</t>
        </r>
        <r>
          <rPr>
            <sz val="9"/>
            <color indexed="81"/>
            <rFont val="Tahoma"/>
            <family val="2"/>
            <charset val="238"/>
          </rPr>
          <t xml:space="preserve">
45.02.48</t>
        </r>
      </text>
    </comment>
    <comment ref="I1363" authorId="0">
      <text>
        <r>
          <rPr>
            <b/>
            <sz val="9"/>
            <color indexed="81"/>
            <rFont val="Tahoma"/>
            <family val="2"/>
            <charset val="238"/>
          </rPr>
          <t>larisa:</t>
        </r>
        <r>
          <rPr>
            <sz val="9"/>
            <color indexed="81"/>
            <rFont val="Tahoma"/>
            <family val="2"/>
            <charset val="238"/>
          </rPr>
          <t xml:space="preserve">
45.02.48</t>
        </r>
      </text>
    </comment>
    <comment ref="J1363" authorId="0">
      <text>
        <r>
          <rPr>
            <b/>
            <sz val="9"/>
            <color indexed="81"/>
            <rFont val="Tahoma"/>
            <family val="2"/>
            <charset val="238"/>
          </rPr>
          <t>larisa:</t>
        </r>
        <r>
          <rPr>
            <sz val="9"/>
            <color indexed="81"/>
            <rFont val="Tahoma"/>
            <family val="2"/>
            <charset val="238"/>
          </rPr>
          <t xml:space="preserve">
45.02.48</t>
        </r>
      </text>
    </comment>
    <comment ref="K1363" authorId="0">
      <text>
        <r>
          <rPr>
            <b/>
            <sz val="9"/>
            <color indexed="81"/>
            <rFont val="Tahoma"/>
            <family val="2"/>
            <charset val="238"/>
          </rPr>
          <t>larisa:</t>
        </r>
        <r>
          <rPr>
            <sz val="9"/>
            <color indexed="81"/>
            <rFont val="Tahoma"/>
            <family val="2"/>
            <charset val="238"/>
          </rPr>
          <t xml:space="preserve">
45.02.48</t>
        </r>
      </text>
    </comment>
    <comment ref="L1363" authorId="0">
      <text>
        <r>
          <rPr>
            <b/>
            <sz val="9"/>
            <color indexed="81"/>
            <rFont val="Tahoma"/>
            <family val="2"/>
            <charset val="238"/>
          </rPr>
          <t>larisa:</t>
        </r>
        <r>
          <rPr>
            <sz val="9"/>
            <color indexed="81"/>
            <rFont val="Tahoma"/>
            <family val="2"/>
            <charset val="238"/>
          </rPr>
          <t xml:space="preserve">
45.02.48</t>
        </r>
      </text>
    </comment>
    <comment ref="M1363" authorId="0">
      <text>
        <r>
          <rPr>
            <b/>
            <sz val="9"/>
            <color indexed="81"/>
            <rFont val="Tahoma"/>
            <family val="2"/>
            <charset val="238"/>
          </rPr>
          <t>larisa:</t>
        </r>
        <r>
          <rPr>
            <sz val="9"/>
            <color indexed="81"/>
            <rFont val="Tahoma"/>
            <family val="2"/>
            <charset val="238"/>
          </rPr>
          <t xml:space="preserve">
45.02.48</t>
        </r>
      </text>
    </comment>
    <comment ref="N1363" authorId="0">
      <text>
        <r>
          <rPr>
            <b/>
            <sz val="9"/>
            <color indexed="81"/>
            <rFont val="Tahoma"/>
            <family val="2"/>
            <charset val="238"/>
          </rPr>
          <t>larisa:</t>
        </r>
        <r>
          <rPr>
            <sz val="9"/>
            <color indexed="81"/>
            <rFont val="Tahoma"/>
            <family val="2"/>
            <charset val="238"/>
          </rPr>
          <t xml:space="preserve">
45.02.48</t>
        </r>
      </text>
    </comment>
    <comment ref="O1363" authorId="0">
      <text>
        <r>
          <rPr>
            <b/>
            <sz val="9"/>
            <color indexed="81"/>
            <rFont val="Tahoma"/>
            <family val="2"/>
            <charset val="238"/>
          </rPr>
          <t>larisa:</t>
        </r>
        <r>
          <rPr>
            <sz val="9"/>
            <color indexed="81"/>
            <rFont val="Tahoma"/>
            <family val="2"/>
            <charset val="238"/>
          </rPr>
          <t xml:space="preserve">
45.02.48</t>
        </r>
      </text>
    </comment>
    <comment ref="P1363" authorId="0">
      <text>
        <r>
          <rPr>
            <b/>
            <sz val="9"/>
            <color indexed="81"/>
            <rFont val="Tahoma"/>
            <family val="2"/>
            <charset val="238"/>
          </rPr>
          <t>larisa:</t>
        </r>
        <r>
          <rPr>
            <sz val="9"/>
            <color indexed="81"/>
            <rFont val="Tahoma"/>
            <family val="2"/>
            <charset val="238"/>
          </rPr>
          <t xml:space="preserve">
45.02.48</t>
        </r>
      </text>
    </comment>
    <comment ref="E1368" authorId="0">
      <text>
        <r>
          <rPr>
            <b/>
            <sz val="9"/>
            <color indexed="81"/>
            <rFont val="Tahoma"/>
            <family val="2"/>
            <charset val="238"/>
          </rPr>
          <t>larisa:</t>
        </r>
        <r>
          <rPr>
            <sz val="9"/>
            <color indexed="81"/>
            <rFont val="Tahoma"/>
            <family val="2"/>
            <charset val="238"/>
          </rPr>
          <t xml:space="preserve">
42.02.93.03</t>
        </r>
      </text>
    </comment>
    <comment ref="F1368" authorId="0">
      <text>
        <r>
          <rPr>
            <b/>
            <sz val="9"/>
            <color indexed="81"/>
            <rFont val="Tahoma"/>
            <family val="2"/>
            <charset val="238"/>
          </rPr>
          <t>larisa:</t>
        </r>
        <r>
          <rPr>
            <sz val="9"/>
            <color indexed="81"/>
            <rFont val="Tahoma"/>
            <family val="2"/>
            <charset val="238"/>
          </rPr>
          <t xml:space="preserve">
42.02.93.03
1607 COFIN 2 % BL</t>
        </r>
      </text>
    </comment>
    <comment ref="G1368" authorId="0">
      <text>
        <r>
          <rPr>
            <b/>
            <sz val="9"/>
            <color indexed="81"/>
            <rFont val="Tahoma"/>
            <family val="2"/>
            <charset val="238"/>
          </rPr>
          <t>larisa:</t>
        </r>
        <r>
          <rPr>
            <sz val="9"/>
            <color indexed="81"/>
            <rFont val="Tahoma"/>
            <family val="2"/>
            <charset val="238"/>
          </rPr>
          <t xml:space="preserve">
42.02.93.03</t>
        </r>
      </text>
    </comment>
    <comment ref="H1368" authorId="0">
      <text>
        <r>
          <rPr>
            <b/>
            <sz val="9"/>
            <color indexed="81"/>
            <rFont val="Tahoma"/>
            <family val="2"/>
            <charset val="238"/>
          </rPr>
          <t>larisa:</t>
        </r>
        <r>
          <rPr>
            <sz val="9"/>
            <color indexed="81"/>
            <rFont val="Tahoma"/>
            <family val="2"/>
            <charset val="238"/>
          </rPr>
          <t xml:space="preserve">
42.02.93.03</t>
        </r>
      </text>
    </comment>
    <comment ref="I1368" authorId="0">
      <text>
        <r>
          <rPr>
            <b/>
            <sz val="9"/>
            <color indexed="81"/>
            <rFont val="Tahoma"/>
            <family val="2"/>
            <charset val="238"/>
          </rPr>
          <t>larisa:</t>
        </r>
        <r>
          <rPr>
            <sz val="9"/>
            <color indexed="81"/>
            <rFont val="Tahoma"/>
            <family val="2"/>
            <charset val="238"/>
          </rPr>
          <t xml:space="preserve">
42.02.93.03</t>
        </r>
      </text>
    </comment>
    <comment ref="J1368" authorId="0">
      <text>
        <r>
          <rPr>
            <b/>
            <sz val="9"/>
            <color indexed="81"/>
            <rFont val="Tahoma"/>
            <family val="2"/>
            <charset val="238"/>
          </rPr>
          <t>larisa:</t>
        </r>
        <r>
          <rPr>
            <sz val="9"/>
            <color indexed="81"/>
            <rFont val="Tahoma"/>
            <family val="2"/>
            <charset val="238"/>
          </rPr>
          <t xml:space="preserve">
42.02.93.03</t>
        </r>
      </text>
    </comment>
    <comment ref="K1368" authorId="0">
      <text>
        <r>
          <rPr>
            <b/>
            <sz val="9"/>
            <color indexed="81"/>
            <rFont val="Tahoma"/>
            <family val="2"/>
            <charset val="238"/>
          </rPr>
          <t>larisa:</t>
        </r>
        <r>
          <rPr>
            <sz val="9"/>
            <color indexed="81"/>
            <rFont val="Tahoma"/>
            <family val="2"/>
            <charset val="238"/>
          </rPr>
          <t xml:space="preserve">
42.02.93.03</t>
        </r>
      </text>
    </comment>
    <comment ref="L1368" authorId="0">
      <text>
        <r>
          <rPr>
            <b/>
            <sz val="9"/>
            <color indexed="81"/>
            <rFont val="Tahoma"/>
            <family val="2"/>
            <charset val="238"/>
          </rPr>
          <t>larisa:</t>
        </r>
        <r>
          <rPr>
            <sz val="9"/>
            <color indexed="81"/>
            <rFont val="Tahoma"/>
            <family val="2"/>
            <charset val="238"/>
          </rPr>
          <t xml:space="preserve">
42.02.93.03</t>
        </r>
      </text>
    </comment>
    <comment ref="M1368" authorId="0">
      <text>
        <r>
          <rPr>
            <b/>
            <sz val="9"/>
            <color indexed="81"/>
            <rFont val="Tahoma"/>
            <family val="2"/>
            <charset val="238"/>
          </rPr>
          <t>larisa:</t>
        </r>
        <r>
          <rPr>
            <sz val="9"/>
            <color indexed="81"/>
            <rFont val="Tahoma"/>
            <family val="2"/>
            <charset val="238"/>
          </rPr>
          <t xml:space="preserve">
42.02.93.03</t>
        </r>
      </text>
    </comment>
    <comment ref="N1368" authorId="0">
      <text>
        <r>
          <rPr>
            <b/>
            <sz val="9"/>
            <color indexed="81"/>
            <rFont val="Tahoma"/>
            <family val="2"/>
            <charset val="238"/>
          </rPr>
          <t>larisa:</t>
        </r>
        <r>
          <rPr>
            <sz val="9"/>
            <color indexed="81"/>
            <rFont val="Tahoma"/>
            <family val="2"/>
            <charset val="238"/>
          </rPr>
          <t xml:space="preserve">
42.02.93.03</t>
        </r>
      </text>
    </comment>
    <comment ref="O1368" authorId="0">
      <text>
        <r>
          <rPr>
            <b/>
            <sz val="9"/>
            <color indexed="81"/>
            <rFont val="Tahoma"/>
            <family val="2"/>
            <charset val="238"/>
          </rPr>
          <t>larisa:</t>
        </r>
        <r>
          <rPr>
            <sz val="9"/>
            <color indexed="81"/>
            <rFont val="Tahoma"/>
            <family val="2"/>
            <charset val="238"/>
          </rPr>
          <t xml:space="preserve">
42.02.93.03</t>
        </r>
      </text>
    </comment>
    <comment ref="P1368" authorId="0">
      <text>
        <r>
          <rPr>
            <b/>
            <sz val="9"/>
            <color indexed="81"/>
            <rFont val="Tahoma"/>
            <family val="2"/>
            <charset val="238"/>
          </rPr>
          <t>larisa:</t>
        </r>
        <r>
          <rPr>
            <sz val="9"/>
            <color indexed="81"/>
            <rFont val="Tahoma"/>
            <family val="2"/>
            <charset val="238"/>
          </rPr>
          <t xml:space="preserve">
42.02.93.03</t>
        </r>
      </text>
    </comment>
    <comment ref="E1369" authorId="0">
      <text>
        <r>
          <rPr>
            <b/>
            <sz val="9"/>
            <color indexed="81"/>
            <rFont val="Tahoma"/>
            <family val="2"/>
            <charset val="238"/>
          </rPr>
          <t>larisa:</t>
        </r>
        <r>
          <rPr>
            <sz val="9"/>
            <color indexed="81"/>
            <rFont val="Tahoma"/>
            <family val="2"/>
            <charset val="238"/>
          </rPr>
          <t xml:space="preserve">
45.02.48.03</t>
        </r>
      </text>
    </comment>
    <comment ref="F1369" authorId="0">
      <text>
        <r>
          <rPr>
            <b/>
            <sz val="9"/>
            <color indexed="81"/>
            <rFont val="Tahoma"/>
            <family val="2"/>
            <charset val="238"/>
          </rPr>
          <t>larisa:</t>
        </r>
        <r>
          <rPr>
            <sz val="9"/>
            <color indexed="81"/>
            <rFont val="Tahoma"/>
            <family val="2"/>
            <charset val="238"/>
          </rPr>
          <t xml:space="preserve">
45.02.48.03</t>
        </r>
      </text>
    </comment>
    <comment ref="G1369" authorId="0">
      <text>
        <r>
          <rPr>
            <b/>
            <sz val="9"/>
            <color indexed="81"/>
            <rFont val="Tahoma"/>
            <family val="2"/>
            <charset val="238"/>
          </rPr>
          <t>larisa:</t>
        </r>
        <r>
          <rPr>
            <sz val="9"/>
            <color indexed="81"/>
            <rFont val="Tahoma"/>
            <family val="2"/>
            <charset val="238"/>
          </rPr>
          <t xml:space="preserve">
45.02.48.03</t>
        </r>
      </text>
    </comment>
    <comment ref="H1369" authorId="0">
      <text>
        <r>
          <rPr>
            <b/>
            <sz val="9"/>
            <color indexed="81"/>
            <rFont val="Tahoma"/>
            <family val="2"/>
            <charset val="238"/>
          </rPr>
          <t>larisa:</t>
        </r>
        <r>
          <rPr>
            <sz val="9"/>
            <color indexed="81"/>
            <rFont val="Tahoma"/>
            <family val="2"/>
            <charset val="238"/>
          </rPr>
          <t xml:space="preserve">
45.02.48.03</t>
        </r>
      </text>
    </comment>
    <comment ref="I1369" authorId="0">
      <text>
        <r>
          <rPr>
            <b/>
            <sz val="9"/>
            <color indexed="81"/>
            <rFont val="Tahoma"/>
            <family val="2"/>
            <charset val="238"/>
          </rPr>
          <t>larisa:</t>
        </r>
        <r>
          <rPr>
            <sz val="9"/>
            <color indexed="81"/>
            <rFont val="Tahoma"/>
            <family val="2"/>
            <charset val="238"/>
          </rPr>
          <t xml:space="preserve">
45.02.48.03</t>
        </r>
      </text>
    </comment>
    <comment ref="J1369" authorId="0">
      <text>
        <r>
          <rPr>
            <b/>
            <sz val="9"/>
            <color indexed="81"/>
            <rFont val="Tahoma"/>
            <family val="2"/>
            <charset val="238"/>
          </rPr>
          <t>larisa:</t>
        </r>
        <r>
          <rPr>
            <sz val="9"/>
            <color indexed="81"/>
            <rFont val="Tahoma"/>
            <family val="2"/>
            <charset val="238"/>
          </rPr>
          <t xml:space="preserve">
45.02.48.03</t>
        </r>
      </text>
    </comment>
    <comment ref="K1369" authorId="0">
      <text>
        <r>
          <rPr>
            <b/>
            <sz val="9"/>
            <color indexed="81"/>
            <rFont val="Tahoma"/>
            <family val="2"/>
            <charset val="238"/>
          </rPr>
          <t>larisa:</t>
        </r>
        <r>
          <rPr>
            <sz val="9"/>
            <color indexed="81"/>
            <rFont val="Tahoma"/>
            <family val="2"/>
            <charset val="238"/>
          </rPr>
          <t xml:space="preserve">
45.02.48.03</t>
        </r>
      </text>
    </comment>
    <comment ref="L1369" authorId="0">
      <text>
        <r>
          <rPr>
            <b/>
            <sz val="9"/>
            <color indexed="81"/>
            <rFont val="Tahoma"/>
            <family val="2"/>
            <charset val="238"/>
          </rPr>
          <t>larisa:</t>
        </r>
        <r>
          <rPr>
            <sz val="9"/>
            <color indexed="81"/>
            <rFont val="Tahoma"/>
            <family val="2"/>
            <charset val="238"/>
          </rPr>
          <t xml:space="preserve">
45.02.48.03</t>
        </r>
      </text>
    </comment>
    <comment ref="M1369" authorId="0">
      <text>
        <r>
          <rPr>
            <b/>
            <sz val="9"/>
            <color indexed="81"/>
            <rFont val="Tahoma"/>
            <family val="2"/>
            <charset val="238"/>
          </rPr>
          <t>larisa:</t>
        </r>
        <r>
          <rPr>
            <sz val="9"/>
            <color indexed="81"/>
            <rFont val="Tahoma"/>
            <family val="2"/>
            <charset val="238"/>
          </rPr>
          <t xml:space="preserve">
45.02.48.03</t>
        </r>
      </text>
    </comment>
    <comment ref="N1369" authorId="0">
      <text>
        <r>
          <rPr>
            <b/>
            <sz val="9"/>
            <color indexed="81"/>
            <rFont val="Tahoma"/>
            <family val="2"/>
            <charset val="238"/>
          </rPr>
          <t>larisa:</t>
        </r>
        <r>
          <rPr>
            <sz val="9"/>
            <color indexed="81"/>
            <rFont val="Tahoma"/>
            <family val="2"/>
            <charset val="238"/>
          </rPr>
          <t xml:space="preserve">
45.02.48.03</t>
        </r>
      </text>
    </comment>
    <comment ref="O1369" authorId="0">
      <text>
        <r>
          <rPr>
            <b/>
            <sz val="9"/>
            <color indexed="81"/>
            <rFont val="Tahoma"/>
            <family val="2"/>
            <charset val="238"/>
          </rPr>
          <t>larisa:</t>
        </r>
        <r>
          <rPr>
            <sz val="9"/>
            <color indexed="81"/>
            <rFont val="Tahoma"/>
            <family val="2"/>
            <charset val="238"/>
          </rPr>
          <t xml:space="preserve">
45.02.48.03</t>
        </r>
      </text>
    </comment>
    <comment ref="P1369" authorId="0">
      <text>
        <r>
          <rPr>
            <b/>
            <sz val="9"/>
            <color indexed="81"/>
            <rFont val="Tahoma"/>
            <family val="2"/>
            <charset val="238"/>
          </rPr>
          <t>larisa:</t>
        </r>
        <r>
          <rPr>
            <sz val="9"/>
            <color indexed="81"/>
            <rFont val="Tahoma"/>
            <family val="2"/>
            <charset val="238"/>
          </rPr>
          <t xml:space="preserve">
45.02.48.03</t>
        </r>
      </text>
    </comment>
    <comment ref="D1396" authorId="1">
      <text>
        <r>
          <rPr>
            <b/>
            <sz val="9"/>
            <color indexed="81"/>
            <rFont val="Tahoma"/>
            <family val="2"/>
            <charset val="238"/>
          </rPr>
          <t xml:space="preserve">71,01,01
</t>
        </r>
        <r>
          <rPr>
            <sz val="9"/>
            <color indexed="81"/>
            <rFont val="Tahoma"/>
            <family val="2"/>
            <charset val="238"/>
          </rPr>
          <t xml:space="preserve">
</t>
        </r>
      </text>
    </comment>
    <comment ref="D1398" authorId="1">
      <text>
        <r>
          <rPr>
            <b/>
            <sz val="9"/>
            <color indexed="81"/>
            <rFont val="Tahoma"/>
            <family val="2"/>
            <charset val="238"/>
          </rPr>
          <t xml:space="preserve">71,01,01
</t>
        </r>
        <r>
          <rPr>
            <sz val="9"/>
            <color indexed="81"/>
            <rFont val="Tahoma"/>
            <family val="2"/>
            <charset val="238"/>
          </rPr>
          <t xml:space="preserve">
</t>
        </r>
      </text>
    </comment>
    <comment ref="B1710" authorId="1">
      <text>
        <r>
          <rPr>
            <b/>
            <sz val="9"/>
            <color indexed="81"/>
            <rFont val="Tahoma"/>
            <family val="2"/>
            <charset val="238"/>
          </rPr>
          <t>sabinab:</t>
        </r>
        <r>
          <rPr>
            <sz val="9"/>
            <color indexed="81"/>
            <rFont val="Tahoma"/>
            <family val="2"/>
            <charset val="238"/>
          </rPr>
          <t xml:space="preserve">
</t>
        </r>
      </text>
    </comment>
  </commentList>
</comments>
</file>

<file path=xl/sharedStrings.xml><?xml version="1.0" encoding="utf-8"?>
<sst xmlns="http://schemas.openxmlformats.org/spreadsheetml/2006/main" count="2513" uniqueCount="1115">
  <si>
    <t>JUDETUL ARGES</t>
  </si>
  <si>
    <t xml:space="preserve">DIRECTIA ECONOMICA </t>
  </si>
  <si>
    <t xml:space="preserve">SERVICIUL BUGET IMPOZITE TAXE SI VENITURI </t>
  </si>
  <si>
    <t>DENUMIRE INDICATORI</t>
  </si>
  <si>
    <t>COD</t>
  </si>
  <si>
    <t>PROIECT 2025</t>
  </si>
  <si>
    <t>VENITURI - TOTAL</t>
  </si>
  <si>
    <t>A</t>
  </si>
  <si>
    <t>IMPOZIT PE PROFIT</t>
  </si>
  <si>
    <t xml:space="preserve">Impozit pe profit de la agentii economici </t>
  </si>
  <si>
    <t>01.02.01</t>
  </si>
  <si>
    <t>B</t>
  </si>
  <si>
    <t>COTE SI SUME DEF DIN IMPOZITUL PE VENIT</t>
  </si>
  <si>
    <r>
      <t xml:space="preserve">Cote defalcate din impozitul pe venit </t>
    </r>
    <r>
      <rPr>
        <b/>
        <sz val="10"/>
        <rFont val="Times New Roman"/>
        <family val="1"/>
        <charset val="238"/>
      </rPr>
      <t xml:space="preserve">(15% </t>
    </r>
    <r>
      <rPr>
        <sz val="10"/>
        <rFont val="Times New Roman"/>
        <family val="1"/>
        <charset val="238"/>
      </rPr>
      <t>)</t>
    </r>
  </si>
  <si>
    <t>.04.02.01</t>
  </si>
  <si>
    <t>.04.02.04</t>
  </si>
  <si>
    <t>Sume repartizate pentru finantarea institutiilor de spectacole si concerte</t>
  </si>
  <si>
    <t>.04.02.06</t>
  </si>
  <si>
    <t>C</t>
  </si>
  <si>
    <t xml:space="preserve">SUME DEFALCATE DIN TVA </t>
  </si>
  <si>
    <t>11.02.</t>
  </si>
  <si>
    <t>Sume def din TVA pentru finantarea cheltuielilor descentralizate  :</t>
  </si>
  <si>
    <t>11.02.01</t>
  </si>
  <si>
    <t xml:space="preserve">Sustinerea sistemului de protectie a copilului </t>
  </si>
  <si>
    <t xml:space="preserve">Centrele pentru persoane adulte cu handicap </t>
  </si>
  <si>
    <t>Camine persoane varstnice</t>
  </si>
  <si>
    <t xml:space="preserve">Programul pentru scoli  al Romaniei </t>
  </si>
  <si>
    <t>Fructe</t>
  </si>
  <si>
    <t>Invatamant special , din care :</t>
  </si>
  <si>
    <t>1.salarii, sporuri , indemnizatii si alte drepturi salariale</t>
  </si>
  <si>
    <t xml:space="preserve">      Cheltuieli cu bunuri si servicii</t>
  </si>
  <si>
    <t>hotarari judecatoresti</t>
  </si>
  <si>
    <t xml:space="preserve">       Drepturi copii cu cerinte educationale speciale care frecventeaza invatamantul special </t>
  </si>
  <si>
    <t>Finantarea burselor din invatamantul special</t>
  </si>
  <si>
    <t>Stimulent educational sub forma de tichete sociale</t>
  </si>
  <si>
    <t>Cultura si culte din care</t>
  </si>
  <si>
    <t xml:space="preserve">            personal neclerical</t>
  </si>
  <si>
    <t xml:space="preserve">            2.  institutii de cultura preluate</t>
  </si>
  <si>
    <t>Sume def din TVA pentru evidenta populatiei</t>
  </si>
  <si>
    <t>Sume def din TVA reprez. drepturi pt copii cu cerinte educationale speciale integrati in invatamantul de masa H.G. 904/2014</t>
  </si>
  <si>
    <t>Sume def din TVA  pentru drumuri</t>
  </si>
  <si>
    <t>11.02.05</t>
  </si>
  <si>
    <t>Sume def din TVA  pt echilibrarea bugete locale</t>
  </si>
  <si>
    <t>11.02.06</t>
  </si>
  <si>
    <t>D</t>
  </si>
  <si>
    <t xml:space="preserve">VENITURI PROPRII </t>
  </si>
  <si>
    <t>Taxe pe utilizarea bunurilor, autoriz. utiliz. bunurilor</t>
  </si>
  <si>
    <t>Impozit asupra mijloacelor de transport pers fizice</t>
  </si>
  <si>
    <t>16.02.02.01</t>
  </si>
  <si>
    <t>Impozit asupra mijloacelor de transport pers juridice</t>
  </si>
  <si>
    <t>16.02.02.02</t>
  </si>
  <si>
    <t>Taxe si tarife pt elib de licente, autorizatii de functionare</t>
  </si>
  <si>
    <t>16.02.03</t>
  </si>
  <si>
    <t>Venituri din proprietate</t>
  </si>
  <si>
    <t>30.02</t>
  </si>
  <si>
    <t>Varsaminte din profitul net</t>
  </si>
  <si>
    <t>30.02.01</t>
  </si>
  <si>
    <t>Restituiri de fonduri din anii precedenti</t>
  </si>
  <si>
    <t>30.02.03</t>
  </si>
  <si>
    <t xml:space="preserve">Venituri din concesiuni si inchirieri </t>
  </si>
  <si>
    <t>30.02.05</t>
  </si>
  <si>
    <t xml:space="preserve">Alte venituri din concesiuni si inchirieri de catre institutiile publice </t>
  </si>
  <si>
    <t>30.02.05.30</t>
  </si>
  <si>
    <t>Redevente miniere</t>
  </si>
  <si>
    <t>30.02.05.01</t>
  </si>
  <si>
    <t>Venituri din dividende</t>
  </si>
  <si>
    <t>30.02.08</t>
  </si>
  <si>
    <t>Venituri din dobanzi</t>
  </si>
  <si>
    <t>31.02</t>
  </si>
  <si>
    <t>Alte venituri din dobanzi</t>
  </si>
  <si>
    <t>31.02.03</t>
  </si>
  <si>
    <t>Venituri din prestari servicii si alte activitati</t>
  </si>
  <si>
    <t xml:space="preserve">Venituri din prestari servicii </t>
  </si>
  <si>
    <t>33.02.08</t>
  </si>
  <si>
    <t xml:space="preserve">Contributia de intretinere a persoanelor asistate </t>
  </si>
  <si>
    <t>33,02,13</t>
  </si>
  <si>
    <t>Contributia lunara a parintilor</t>
  </si>
  <si>
    <t>33.02.27</t>
  </si>
  <si>
    <t>Venituri din recuperarea cheltuielilor</t>
  </si>
  <si>
    <t>33.02.28</t>
  </si>
  <si>
    <t>Venituri din recuperarea cheltuielilor de judecata</t>
  </si>
  <si>
    <t>33.02.50</t>
  </si>
  <si>
    <t>Amenzi, penalitati si confiscari</t>
  </si>
  <si>
    <t>Venituri din amenzi si alte sanctiuni</t>
  </si>
  <si>
    <t>35.02.01</t>
  </si>
  <si>
    <t>Diverse venituri</t>
  </si>
  <si>
    <t xml:space="preserve">Sume provenite din finantarea </t>
  </si>
  <si>
    <t>36.02.01</t>
  </si>
  <si>
    <t>Varsaminte din veniturile si/s</t>
  </si>
  <si>
    <t>36.02.05</t>
  </si>
  <si>
    <t>Alte venituri</t>
  </si>
  <si>
    <t>36.02.50</t>
  </si>
  <si>
    <t>Transferuri voluntare</t>
  </si>
  <si>
    <t>Donatii si sponsorizari</t>
  </si>
  <si>
    <t>37.02.01</t>
  </si>
  <si>
    <t>Varsaminte din sectiunea de functionare pentru finantarea sectiunii de dezvoltare a bugetului local(cu semnul minus)</t>
  </si>
  <si>
    <t>37.02.03</t>
  </si>
  <si>
    <t>Vărsăminte din secţiunea de funcţionare</t>
  </si>
  <si>
    <t>37.02.04</t>
  </si>
  <si>
    <t>Alte transferuri voluntare</t>
  </si>
  <si>
    <t>37.02.50</t>
  </si>
  <si>
    <t>Venituri din capital</t>
  </si>
  <si>
    <t>Venituri din valorif unor bunuri ale instit publice</t>
  </si>
  <si>
    <t>39.02.01</t>
  </si>
  <si>
    <t>Venituri din vanzarea unor bunuri dom. Privat</t>
  </si>
  <si>
    <t>39,02,07</t>
  </si>
  <si>
    <t>OPERATIUNI FINANCIARE</t>
  </si>
  <si>
    <t>Incasari  din rambursarea imprumuturilor acordate</t>
  </si>
  <si>
    <t>Sume din execedentul bugetului</t>
  </si>
  <si>
    <t>Alte operatiuni financiare</t>
  </si>
  <si>
    <t>E</t>
  </si>
  <si>
    <t>SUBVENTII</t>
  </si>
  <si>
    <t>.00.17</t>
  </si>
  <si>
    <t>Subventii de la bugetul de stat</t>
  </si>
  <si>
    <t xml:space="preserve">Subventii fin prog de pietruire drumuri </t>
  </si>
  <si>
    <t>42.02.09.01</t>
  </si>
  <si>
    <t>Subventii pt finantarea investitiilor in sanatate</t>
  </si>
  <si>
    <t>42.02.16</t>
  </si>
  <si>
    <t>Subv pt.fin aparatura medicala si echip comunic urgenta in sanatate</t>
  </si>
  <si>
    <t>42.02.16.01</t>
  </si>
  <si>
    <t>Subv pt fin rep capitale in sanatate</t>
  </si>
  <si>
    <t>42.02.16.02</t>
  </si>
  <si>
    <t xml:space="preserve">Subv.ptr finant altor investitii in sanatate </t>
  </si>
  <si>
    <t>42.02.16.03</t>
  </si>
  <si>
    <t>Subventii din veniturile proprii ale ministerului Sanatatii catre bug locale pt fin  investitiilor in sanatate</t>
  </si>
  <si>
    <t>42.02.18</t>
  </si>
  <si>
    <t>Asistenta in pregatirea proiectelor prin Programul  Op reg 2007-2013</t>
  </si>
  <si>
    <t>42.02.19</t>
  </si>
  <si>
    <t>Subventii pt sustinerea Proiecte FEN postaderare</t>
  </si>
  <si>
    <t>42.02.20</t>
  </si>
  <si>
    <t>Alte drepturi pentru dizabilitate si adoptie</t>
  </si>
  <si>
    <t>42.02.21</t>
  </si>
  <si>
    <t>Subventii primite din Fondul de Interventie</t>
  </si>
  <si>
    <t>42.02.28</t>
  </si>
  <si>
    <t>Subventii din bugetul de stat pentru finantarea sanatatii</t>
  </si>
  <si>
    <t>42.02.41</t>
  </si>
  <si>
    <t>Subventii primite in cadrul prog FEGA  implementate de APIA</t>
  </si>
  <si>
    <t>42.02.42</t>
  </si>
  <si>
    <t>Subventii pt finantarea UAMS</t>
  </si>
  <si>
    <t>42.02.35</t>
  </si>
  <si>
    <t>Subventii  pentru finantarea camerelor agricole</t>
  </si>
  <si>
    <t>42.02.44</t>
  </si>
  <si>
    <t>Subventii ptr realizarea obiectivelor de inv in turism</t>
  </si>
  <si>
    <t>42.02.40</t>
  </si>
  <si>
    <t>Subventii primite de la bugetul de stat pt finantarea unor programe de interes national, destinate sectiunii de functionare a bugetului local</t>
  </si>
  <si>
    <t>42.02.51.01</t>
  </si>
  <si>
    <t>Subventii primite de la bugetul de stat pt finantarea unor programe de interes national, destinate sectiunii de dezvoltare a bugetului local</t>
  </si>
  <si>
    <t>42.02.51.02</t>
  </si>
  <si>
    <t>Subventii primite de la bugetul de stat pt. fin. investitiilor pt. instit. publ. de asist. soc. si UAMS</t>
  </si>
  <si>
    <t>42.02.52</t>
  </si>
  <si>
    <t>Subventii primite de la bugetul de stat pt finantarea subprogramului infrastructura la nivel judetean</t>
  </si>
  <si>
    <t>42.02.59</t>
  </si>
  <si>
    <t>Sume alocate din bugetul de stat aferente corectiilor financiare</t>
  </si>
  <si>
    <t>42.02.62</t>
  </si>
  <si>
    <t>Finantarea Programului National de Dezvoltare Locala</t>
  </si>
  <si>
    <t>42.02.65</t>
  </si>
  <si>
    <t>Subventii pt sustinerea Proiecte FEN postaderare aferente 2014-2020</t>
  </si>
  <si>
    <t>42.02.69</t>
  </si>
  <si>
    <t xml:space="preserve">Subventii pentru realizarea activitatii de colectare transport depozitare si neutralizare a deseurilor de origine animala </t>
  </si>
  <si>
    <t>42.02.73</t>
  </si>
  <si>
    <t>Sume alocate pentru stimulentul de risc</t>
  </si>
  <si>
    <t>42.02.82</t>
  </si>
  <si>
    <t>Subventii de la bugetul de stat catre bugetele locale pentru Programul national de investitii "Anghel Saligny"</t>
  </si>
  <si>
    <t>42.02.87</t>
  </si>
  <si>
    <t>Alocari de sume din PNRR aferente asistentei financiare nerambursabile</t>
  </si>
  <si>
    <t>42.02.88</t>
  </si>
  <si>
    <t>Fonduri europene nerambursabile</t>
  </si>
  <si>
    <t>42.02.88.01</t>
  </si>
  <si>
    <t>Finantare publica nationala</t>
  </si>
  <si>
    <t>42.02.88.02</t>
  </si>
  <si>
    <t>Sume aferente TVA</t>
  </si>
  <si>
    <t>42.02.88.03</t>
  </si>
  <si>
    <t>42.02.89</t>
  </si>
  <si>
    <t>42.02.89.01</t>
  </si>
  <si>
    <t>42.02.89.02</t>
  </si>
  <si>
    <t>42.02.89.03</t>
  </si>
  <si>
    <t>Subvenţii de la bugetul de stat necesare susţinerii derulării proiectelor finanţate din fonduri externe nerambursabile (FEN) postaderare, aferete perioadei de programare 2021-2027 ( cod 42.02.93.01+42.02.93.03)</t>
  </si>
  <si>
    <t>42.02.93</t>
  </si>
  <si>
    <t>Subvenţii de la bugetul de stat către bugetele locale necesare susţinerii derulării proiectelor finanțate din fondurile europene dedicate Afacerilor interne, pentru perioada de programare 2021 – 2027</t>
  </si>
  <si>
    <t>42.02.93.01</t>
  </si>
  <si>
    <t>Subvenţii de la bugetul de stat către bugetele locale necesare susţinerii derulării proiectelor finanţate din FEN postaderare, aferente perioadei de programare 2021-2027</t>
  </si>
  <si>
    <t>42.02.93.03</t>
  </si>
  <si>
    <t>Subventii de la alte administratii</t>
  </si>
  <si>
    <t>43.02</t>
  </si>
  <si>
    <t>Sume alocate din sumele obținute în urma scoaterii la licitație a certificatelor de emisii de gaze cu efect de seră pentru finanțarea proiectelor de investiții</t>
  </si>
  <si>
    <t>43.02.44</t>
  </si>
  <si>
    <t>Sume alocate din PNRR aferente asistentei financiare nerambursabile"</t>
  </si>
  <si>
    <t>43.02.49</t>
  </si>
  <si>
    <t>43.02.49.01</t>
  </si>
  <si>
    <t>43.02.49.02</t>
  </si>
  <si>
    <t>43.02.49.03</t>
  </si>
  <si>
    <t>Sume FEN postaderare in contul platilor efectuate si prefinantari (cod 45.02.01 la 45.02.05 +45.02.07+45.02.08+45.02.15+45.02.16+45.02.17+45.02.18)</t>
  </si>
  <si>
    <t>45.02</t>
  </si>
  <si>
    <t>Fondul European de Dezvoltare Regională (FEDR), aferent cadrului financiar 2021-2027 ( cod 45.02.48.01 la 45.02.48.03)*)</t>
  </si>
  <si>
    <t>45.02.48</t>
  </si>
  <si>
    <t>Sume primite în contul plăţilor efectuate în anul curent</t>
  </si>
  <si>
    <t>45.02.48.01</t>
  </si>
  <si>
    <t>Sume primite în contul plăţilor efectuate în anii anteriori</t>
  </si>
  <si>
    <t>45.02.48.02</t>
  </si>
  <si>
    <t>Prefinantare</t>
  </si>
  <si>
    <t>45.02.48.03</t>
  </si>
  <si>
    <t xml:space="preserve">ALTE SUME PRIMITE DE LA UNIUNEA EUROPEANA </t>
  </si>
  <si>
    <t>46.02</t>
  </si>
  <si>
    <t>Alte sume primite de la uniunea europeana pentru programele operationale finantate din cadrul financiar 2014-2020</t>
  </si>
  <si>
    <t>46.02.04</t>
  </si>
  <si>
    <t>F</t>
  </si>
  <si>
    <t>SUME PRIMITE DE LA UE /ALTI DONATORI IN CONTUL PLATILOR EFECTUATE SI PREFINANTARI AFERENTE CADRULUI FINANCIAR 2014-2020</t>
  </si>
  <si>
    <t xml:space="preserve"> Fondul European de Dezvoltare Regională (FEDR)  </t>
  </si>
  <si>
    <t>48.02.01</t>
  </si>
  <si>
    <t>Sume primite in contul platilor efectuate in anul curent</t>
  </si>
  <si>
    <t>48.02.01.01</t>
  </si>
  <si>
    <t>Sume primite in contul platilor efectuate in anii anteriori</t>
  </si>
  <si>
    <t>48.02.01.02</t>
  </si>
  <si>
    <t>48.02.01.03</t>
  </si>
  <si>
    <t>Fondul Social European (FSE)</t>
  </si>
  <si>
    <t>48.02.02</t>
  </si>
  <si>
    <t>48.02.02.01</t>
  </si>
  <si>
    <t>48.02.02.02</t>
  </si>
  <si>
    <t>48.02.02.03</t>
  </si>
  <si>
    <t>Alte programe comunitare finantate in perioada 2014-2020(APC)</t>
  </si>
  <si>
    <t>48.02.15</t>
  </si>
  <si>
    <t>Sume primite in contul platilor efectuate in anii curent</t>
  </si>
  <si>
    <t>48.02.15.01</t>
  </si>
  <si>
    <t>48.02.15.02</t>
  </si>
  <si>
    <t>48.02.15.03</t>
  </si>
  <si>
    <t xml:space="preserve">PCF PER 2007-2013 </t>
  </si>
  <si>
    <t>48.02.16.03</t>
  </si>
  <si>
    <t>PROGRAMUL NORVEGIAN</t>
  </si>
  <si>
    <t>45.02.18</t>
  </si>
  <si>
    <t>VENITURI - SECTIUNEA FUNCTIONARE</t>
  </si>
  <si>
    <t xml:space="preserve">Cote defalcate din impozitul pe venit </t>
  </si>
  <si>
    <t xml:space="preserve">Sume din impozit pe venit  pentru echilibrare </t>
  </si>
  <si>
    <t>SUME DEFALCATE DIN TVA (1+2+3)</t>
  </si>
  <si>
    <t>Sume def din TVA pt fin chelt descentraliz</t>
  </si>
  <si>
    <t>Invatamant special</t>
  </si>
  <si>
    <t>Cultura si culte din care:</t>
  </si>
  <si>
    <t xml:space="preserve">               personal neclerical</t>
  </si>
  <si>
    <t xml:space="preserve">               institutii de cultura preluate</t>
  </si>
  <si>
    <t>Sume def din TVA  pt echil bugete locale</t>
  </si>
  <si>
    <t>Taxe pe utilizarea bunurilor, autorizarea uiliz bunurilor</t>
  </si>
  <si>
    <t>Taxe si tarife pt elib de licente, autorizatii de funct</t>
  </si>
  <si>
    <t>Venituri din proprietate(30.02+31.02)</t>
  </si>
  <si>
    <t xml:space="preserve">Contributia de intretinere a persoanelor asitate </t>
  </si>
  <si>
    <t>Venituri din aplicarea prescriptiei extinctive</t>
  </si>
  <si>
    <t>Varsaminte din sectiunea de functionare</t>
  </si>
  <si>
    <t>Incasari din ramb imprum acordate</t>
  </si>
  <si>
    <t>Subventii pt fin UMS</t>
  </si>
  <si>
    <t>Subventii primite de la bugetul de stat pt finantarea unor programe de interes national destinate sectiunii de functionare a bugetului local</t>
  </si>
  <si>
    <t>42,02,73</t>
  </si>
  <si>
    <t>VENITURI - SECTIUNEA  DE DEZVOLTARE</t>
  </si>
  <si>
    <t>Transferuri voluntare, altele decat subventiile</t>
  </si>
  <si>
    <t>37.02</t>
  </si>
  <si>
    <t>42.02</t>
  </si>
  <si>
    <t>Subventii pt sustinerea Proiectelor FEN postaderare</t>
  </si>
  <si>
    <t>Subventii de la bugetul de stat pt. fin. investitiilor pt. instit. publ. de asist. soc. si UAMS</t>
  </si>
  <si>
    <t>Subventii pt sustinerea Proiecte FEN postaderare AFERENTE 2014-2020</t>
  </si>
  <si>
    <t>ALTE SUME PRIMITE DE LA UE</t>
  </si>
  <si>
    <t>48.02</t>
  </si>
  <si>
    <t>45.02.02.02</t>
  </si>
  <si>
    <t xml:space="preserve">TOTAL CHELTUIELI </t>
  </si>
  <si>
    <t>SECTIUNEA DE FUNCTIONARE</t>
  </si>
  <si>
    <t>Cheltuieli curente</t>
  </si>
  <si>
    <t xml:space="preserve">  I.             cheltuieli de personal</t>
  </si>
  <si>
    <t xml:space="preserve"> II.              cheltuieli cu bunuri si servicii</t>
  </si>
  <si>
    <t>III. Dobanzi aferente datoriei publice interne</t>
  </si>
  <si>
    <t xml:space="preserve">IV Subventii </t>
  </si>
  <si>
    <t>V. Fond de rezerva bugetara</t>
  </si>
  <si>
    <t>VI. Transferuri catre institutii publice</t>
  </si>
  <si>
    <t>VII Alte transferuri interne</t>
  </si>
  <si>
    <t>VIII Asistenta sociala</t>
  </si>
  <si>
    <t xml:space="preserve">IX Alte cheltuieli </t>
  </si>
  <si>
    <t>Operatiuni financiare</t>
  </si>
  <si>
    <t>Plati efectuate in anii precedenti si recuperate in anul curent</t>
  </si>
  <si>
    <t>SECTIUNEA DE DEZVOLTARE</t>
  </si>
  <si>
    <t xml:space="preserve">Transferuri intre unitati ale administratiei publice </t>
  </si>
  <si>
    <t>Transferuri pentru finantarea investitiilor la spitale</t>
  </si>
  <si>
    <t>51.02.12</t>
  </si>
  <si>
    <t>Transferuri pt fin chelt de capital din domeniul sanatatii</t>
  </si>
  <si>
    <t>51.02.28</t>
  </si>
  <si>
    <t>Alte transferuri  de capital catre institutii publice</t>
  </si>
  <si>
    <t>51.02.29</t>
  </si>
  <si>
    <t xml:space="preserve">Alte transferuri </t>
  </si>
  <si>
    <t>Proiecte cu finantare FEN</t>
  </si>
  <si>
    <t>XII Proiecte cu finantare din sumele reprezentand asistenta financiara nerambursabila aferenta PNRR</t>
  </si>
  <si>
    <t>Cheltuieli de capital</t>
  </si>
  <si>
    <t>I</t>
  </si>
  <si>
    <r>
      <t xml:space="preserve">                                                                                                                            </t>
    </r>
    <r>
      <rPr>
        <b/>
        <u/>
        <sz val="10"/>
        <rFont val="Times New Roman"/>
        <family val="1"/>
        <charset val="238"/>
      </rPr>
      <t xml:space="preserve"> PARTEA I SERVICII PUBLICE  GENERALE (1+2+3)</t>
    </r>
    <r>
      <rPr>
        <b/>
        <sz val="10"/>
        <rFont val="Times New Roman"/>
        <family val="1"/>
        <charset val="238"/>
      </rPr>
      <t xml:space="preserve"> </t>
    </r>
  </si>
  <si>
    <t>V. fond de rezerva bugetara</t>
  </si>
  <si>
    <t>Ajutoare sociale in numerar</t>
  </si>
  <si>
    <t>Alte cheltuieli</t>
  </si>
  <si>
    <t>VI Transferuri intre unitati ale admin. Publice</t>
  </si>
  <si>
    <t>Alte transf. de capital catre institutii publice</t>
  </si>
  <si>
    <t>Transferuri interne</t>
  </si>
  <si>
    <t>X Cheltuieli de capital</t>
  </si>
  <si>
    <t>Plati efectuate in anii precedenti si recuperate in anul curent in sectiunea de dezvoltare a bugetului local</t>
  </si>
  <si>
    <t>AUTORITATI PUBLICE SI ACTIUNI EXTERNE</t>
  </si>
  <si>
    <t>51.02.01.03</t>
  </si>
  <si>
    <t>Cheltuieli de personal</t>
  </si>
  <si>
    <t xml:space="preserve">Cheltuieli cu bunuri si servicii </t>
  </si>
  <si>
    <t>Cheltuieli cu bunuri si servicii - autoritati executive</t>
  </si>
  <si>
    <t xml:space="preserve">Cheltuieli cu bunuri si servicii - programe nationale </t>
  </si>
  <si>
    <t>Alte transferuri curente interne</t>
  </si>
  <si>
    <t>55.01.18</t>
  </si>
  <si>
    <t>57.02</t>
  </si>
  <si>
    <t xml:space="preserve">Transferuri de capital   </t>
  </si>
  <si>
    <t>51.02</t>
  </si>
  <si>
    <t>Transferuri din bugetele proprii ale judetelor catre bugetele locale in vederea asig fd necesare implementarii proiectelor finantate din FEN</t>
  </si>
  <si>
    <t>51.02.45</t>
  </si>
  <si>
    <t>55.01</t>
  </si>
  <si>
    <t>Programe de dezvoltare</t>
  </si>
  <si>
    <t>55.01.13</t>
  </si>
  <si>
    <t>Proiecte cu finantare FEN aferente cadrului financiar 2014-2020</t>
  </si>
  <si>
    <t xml:space="preserve">FONDUL EUROPEAN DE DEZVOLTARE REGIONALA </t>
  </si>
  <si>
    <t xml:space="preserve">          Finantare nationala</t>
  </si>
  <si>
    <t>58.01.01</t>
  </si>
  <si>
    <t xml:space="preserve">          Fonduri externe nerambursabile</t>
  </si>
  <si>
    <t>58.01.02</t>
  </si>
  <si>
    <t xml:space="preserve">         Cofinantare si chelt neeligibile</t>
  </si>
  <si>
    <t>58.01.03</t>
  </si>
  <si>
    <t xml:space="preserve">FONDUL SOCIAL EUROPEAN </t>
  </si>
  <si>
    <t>58.02</t>
  </si>
  <si>
    <t>58.02.01</t>
  </si>
  <si>
    <t>58.02.02</t>
  </si>
  <si>
    <t>58.02.03</t>
  </si>
  <si>
    <t>60.01</t>
  </si>
  <si>
    <t>60.02</t>
  </si>
  <si>
    <t>60.03</t>
  </si>
  <si>
    <t>X. Cheltuieli de capital</t>
  </si>
  <si>
    <t>Alte cheluieli de inv (Autoritti executive)</t>
  </si>
  <si>
    <t>Cheltuieli Anghel Salgny - total</t>
  </si>
  <si>
    <t>Cheltuieli Anghel Salgny -stat</t>
  </si>
  <si>
    <t xml:space="preserve">Cheltuieli Anghel Salgny -bl. </t>
  </si>
  <si>
    <t xml:space="preserve">X. Cheltuieli de capital pnrr </t>
  </si>
  <si>
    <t>Cheltuieli de capital proiect Afm</t>
  </si>
  <si>
    <t>85.01.02</t>
  </si>
  <si>
    <t>Dotarea cu echipamente a laboratorului de anatomie patologica din cadrul spitalului Judetean de Urgenta Pitesti SMIS 327055</t>
  </si>
  <si>
    <t>Programe finantate din Fondul European de Dezvoltare Regionala(FEDR), aferente cadrului financiar 2021-2027</t>
  </si>
  <si>
    <t>56.48</t>
  </si>
  <si>
    <t xml:space="preserve">Finantare nationala </t>
  </si>
  <si>
    <t>56.48.01</t>
  </si>
  <si>
    <t xml:space="preserve">Finantare externa nerambursabila </t>
  </si>
  <si>
    <t>56.48.02</t>
  </si>
  <si>
    <t>Cheltuieli neeligibile</t>
  </si>
  <si>
    <t>56.48.03</t>
  </si>
  <si>
    <t>PROIECT "Restaurarea galeriei de Arta"Rudolf Schweitzer-Cumpana"-Consolidarea, protejarea si valorificarea patrimoniului cultural</t>
  </si>
  <si>
    <t>PROIECT "Restaurarea Muzeului Judetean Arges- Consolidarea, protejarea  si valorificarea patrimoniului cultural"</t>
  </si>
  <si>
    <t>PROIECT "Conservarea si consolidarea Cetatii Poienari"</t>
  </si>
  <si>
    <t xml:space="preserve">PROIECT "Cresterea eficientei energetice a Spitalului de Recuperare Bradet </t>
  </si>
  <si>
    <t>PROIECT "Cresterea eficientei energetice a Palatului Administrativ, Pitesti Piata Vasile Milea nr. 1, Jud Arges</t>
  </si>
  <si>
    <t>PROIECT " Certificarea activitatilor Consiliului Judetean Arges si dezvoltarea abilitatilor personalului in concordanta cu prevederile SCAP  (PROGRAMUL Operational Capacitate Administrativa )</t>
  </si>
  <si>
    <t>PROIECT " Asigurarea accesului la servicii de sanatate in regim ambulatoriu pentru populatia judetelor  Arges, Teleorman si Calarasi"</t>
  </si>
  <si>
    <t>PROIECT " Imbunatatirea accesului populatiei din judetele Arges, Teleorman si Calarasi la servicii medicale de urgenta "</t>
  </si>
  <si>
    <t>PROIECT "Extindere, modernizare si dotare spatii urgenta  Spitalul de Pediatrie Pitesti"</t>
  </si>
  <si>
    <t>PROIECT "Extindere si dotare spatii urgenta si amenajari incinta  Spitalul  Judetean de Urgenta Pitesti"</t>
  </si>
  <si>
    <t>Proiect "Implementarea unor masuri si instrumente destinate imbunatatirii proceselor administrative in cadrul Consiliului Judetean Arges</t>
  </si>
  <si>
    <t>PROIECT "Extinderea, modernizarea si dotarea Ambulatoriului Integrat al Spitalului de Pediatrie Pitesti"cod SMIS 125102</t>
  </si>
  <si>
    <t>PROIECT "Extinderea si dotarea Ambulatoriului Integrat al Spitalului  Judetean de Urgenta Pitesti"cod SMIS 123890</t>
  </si>
  <si>
    <t>Proiect "Consolidarea infrastructurii medicale pentru a face fata provocarilor ridicate de combatere a epidemiei de COVID-19 la Spitalul de Pneumoftiziologie "Sf.Andrei", Valea Iasului cod SMIS 155528</t>
  </si>
  <si>
    <t>Proiect"Elaborarea Planului de Amenajare a Terioriului Judetean (P.A.T.J.)Arges"</t>
  </si>
  <si>
    <t>Proiect " Dotarea cu mobilier, materiale didactice si echipamente digitale a unitatilor de invatamant special din subordinea Consiliului Judetean Arges si a Centrului Judetean de Resurse si Asistenta Educationala Arges"</t>
  </si>
  <si>
    <t>Proiect"Laborator de Radioterapie Spitalul Judetean de Urgenta Pitesti"</t>
  </si>
  <si>
    <t>Cheltuieli cu bunuri si servicii</t>
  </si>
  <si>
    <t>Proiecte cu finantare din sumele reprezentand asistenta financiara nerambursabila aferenta PNNR</t>
  </si>
  <si>
    <t>Proiect"Achizitionarea de microbuze electrice pentru transportul elevilor din judetul Arges"</t>
  </si>
  <si>
    <t xml:space="preserve">Proiect Renovarea energetica moderata pentru sediul Regiei Autonome de Drumuri Arges, Municipiul Pitesti, Str. George Cosbuc nr. 40 judetul Arges </t>
  </si>
  <si>
    <t xml:space="preserve">ALTE SERVICII PUBLICE GENERALE </t>
  </si>
  <si>
    <t>54.02</t>
  </si>
  <si>
    <t>2.a</t>
  </si>
  <si>
    <t>V. FOND  DE REZERVA</t>
  </si>
  <si>
    <t xml:space="preserve"> Fond de rezerva bugetara la dispozitia autoritatilor locale</t>
  </si>
  <si>
    <t>50.04</t>
  </si>
  <si>
    <t>2.b</t>
  </si>
  <si>
    <t>54.02.10</t>
  </si>
  <si>
    <t>VI. Transferuri catre institutii publice pentru:</t>
  </si>
  <si>
    <t>51.01.01</t>
  </si>
  <si>
    <t xml:space="preserve">                  alte cheltuieli </t>
  </si>
  <si>
    <t>85.01</t>
  </si>
  <si>
    <t xml:space="preserve"> Alte  transferuri de capital catre institutii publice</t>
  </si>
  <si>
    <t>2.c</t>
  </si>
  <si>
    <t xml:space="preserve">   RAMBURSARI DE CREDITE</t>
  </si>
  <si>
    <t>54.02.50</t>
  </si>
  <si>
    <t>XIII. Rambursari de credite</t>
  </si>
  <si>
    <t xml:space="preserve">Rambursare imprumuturi interne </t>
  </si>
  <si>
    <t>81.02.05</t>
  </si>
  <si>
    <t>Rambursare imprumuturi externe</t>
  </si>
  <si>
    <t>81.01.05</t>
  </si>
  <si>
    <t>2.d</t>
  </si>
  <si>
    <t>ALTE SERVICII PUBLICE GENERALE - ALEGERI</t>
  </si>
  <si>
    <t xml:space="preserve"> II.              cheltuieli materiale</t>
  </si>
  <si>
    <t>CAPITAL</t>
  </si>
  <si>
    <t>2.e</t>
  </si>
  <si>
    <t xml:space="preserve"> TRANFERURI CATRE UNITATILE IN EXTREMA DIFICULTATE</t>
  </si>
  <si>
    <t>Transferuri din bugetele consiliilor locale şi judeţene pentru acordarea unor ajutoare către unităţile administrativ-teritoriale în situaţii de extremă dificultate</t>
  </si>
  <si>
    <t>51.01.24</t>
  </si>
  <si>
    <t xml:space="preserve">TRANZACTII PRIVIND DATORIA PUBLICA </t>
  </si>
  <si>
    <t>55.02</t>
  </si>
  <si>
    <t>20.24.02</t>
  </si>
  <si>
    <t xml:space="preserve">III. Dobanzi aferente datoriei publice </t>
  </si>
  <si>
    <t xml:space="preserve">         Dobanzi aferente datoriei publice interne</t>
  </si>
  <si>
    <t>30.01.01</t>
  </si>
  <si>
    <t xml:space="preserve">         Dobanzi aferente datoriei publice externe</t>
  </si>
  <si>
    <t>II</t>
  </si>
  <si>
    <r>
      <t xml:space="preserve">    </t>
    </r>
    <r>
      <rPr>
        <b/>
        <u/>
        <sz val="10"/>
        <rFont val="Times New Roman"/>
        <family val="1"/>
        <charset val="238"/>
      </rPr>
      <t xml:space="preserve">PARTEA II APARARE, ORDINE PUBLICA </t>
    </r>
  </si>
  <si>
    <t>Alte cheltuieli - ajutoare calamitati</t>
  </si>
  <si>
    <t>59.02</t>
  </si>
  <si>
    <t>APARARE</t>
  </si>
  <si>
    <t>1.a</t>
  </si>
  <si>
    <t>CENTRUL MILITAR JUDETEAN ARGES "GENERAL CONSTANTIN  CHRISTESCU"</t>
  </si>
  <si>
    <t>60.02.02</t>
  </si>
  <si>
    <t>1.b</t>
  </si>
  <si>
    <t>STRUCTURA TERITORIALA PENTRU PROBLEME SPECIALE ARGES</t>
  </si>
  <si>
    <t xml:space="preserve">ORDINE PUBLICA SI SIGURANTA NATIONALA </t>
  </si>
  <si>
    <t>INSPECTORATUL GENERAL PENTRU SITUATII DE URGENTA</t>
  </si>
  <si>
    <t>61.02.05.02</t>
  </si>
  <si>
    <t>Masini , echipamente si mijloace de transport</t>
  </si>
  <si>
    <t>71,01,02</t>
  </si>
  <si>
    <t>Alte active fixe</t>
  </si>
  <si>
    <t>71.01.30</t>
  </si>
  <si>
    <t>SERVICIUL PUBLIC JUDETEAN SALVAMONT ARGES</t>
  </si>
  <si>
    <t>61.02.05</t>
  </si>
  <si>
    <t>III</t>
  </si>
  <si>
    <r>
      <t xml:space="preserve">    </t>
    </r>
    <r>
      <rPr>
        <b/>
        <u/>
        <sz val="10"/>
        <rFont val="Times New Roman"/>
        <family val="1"/>
        <charset val="238"/>
      </rPr>
      <t>PARTEA III CHELT SOCIAL- CULTURALE</t>
    </r>
  </si>
  <si>
    <t>VI Transferuri</t>
  </si>
  <si>
    <t>VII Alte transferuri (55.01+55.02)</t>
  </si>
  <si>
    <t>Transferuri de capital - pt fin investitiilor la spitale</t>
  </si>
  <si>
    <t>Alte transferuri</t>
  </si>
  <si>
    <t xml:space="preserve">INVATAMANT </t>
  </si>
  <si>
    <t>65.02</t>
  </si>
  <si>
    <t>1.1.</t>
  </si>
  <si>
    <t xml:space="preserve">  INVATAMANT SPECIAL </t>
  </si>
  <si>
    <t>65.02.07.04</t>
  </si>
  <si>
    <t xml:space="preserve">  I.             cheltuieli de personal </t>
  </si>
  <si>
    <r>
      <t xml:space="preserve">sume pentru aplicarea Legii nr. </t>
    </r>
    <r>
      <rPr>
        <b/>
        <sz val="10"/>
        <rFont val="Times New Roman"/>
        <family val="1"/>
        <charset val="238"/>
      </rPr>
      <t>85/2016 (hotarari judecatoresti)</t>
    </r>
  </si>
  <si>
    <t>Asistenta sociala</t>
  </si>
  <si>
    <t>57.02.01</t>
  </si>
  <si>
    <t>1.1.a</t>
  </si>
  <si>
    <t>CENTRUL SCOLAR DE EDUCATIE INCLUZIVA "SF. FILOFTEIA" STEFANESTI</t>
  </si>
  <si>
    <t>Burse</t>
  </si>
  <si>
    <t>59.01</t>
  </si>
  <si>
    <t xml:space="preserve">Despagubiri civile </t>
  </si>
  <si>
    <t>59.17</t>
  </si>
  <si>
    <t xml:space="preserve">Finanatare nationala </t>
  </si>
  <si>
    <t>56.01.01</t>
  </si>
  <si>
    <t>Finantare de la UE</t>
  </si>
  <si>
    <t>56.01.02</t>
  </si>
  <si>
    <t>56.01.03</t>
  </si>
  <si>
    <t>1.1.b</t>
  </si>
  <si>
    <t>CENTRUL SCOLAR DE EDUCATIE INCLUZIVA "SF. NICOLAE" CAMPULUNG</t>
  </si>
  <si>
    <t>Buse</t>
  </si>
  <si>
    <t>1.1.c</t>
  </si>
  <si>
    <t>CENTRUL SCOLAR DE EDUCATIE INCLUZIVA "SF. STELIAN" COSTESTI</t>
  </si>
  <si>
    <t>Asistenta sociala- Ajutoare sociale in numerar</t>
  </si>
  <si>
    <t xml:space="preserve">X. Cheltuieli de capital  </t>
  </si>
  <si>
    <t>1.1.d</t>
  </si>
  <si>
    <t>GRADINITA SPECIALA " SF. ELENA" PITESTI</t>
  </si>
  <si>
    <t>57.02,01</t>
  </si>
  <si>
    <t>plati efectuate in anii precedenti si recuperate in anul curen85,01</t>
  </si>
  <si>
    <t xml:space="preserve">Asistenta sociala stimulent pentru prescolari </t>
  </si>
  <si>
    <t>57,02,01</t>
  </si>
  <si>
    <t>1.1.e</t>
  </si>
  <si>
    <t>CENTRUL SCOLAR DE  EDUCATIE INCLUZIVA "SF.  MARINA"CURTEA DE ARGES</t>
  </si>
  <si>
    <t>1.2.</t>
  </si>
  <si>
    <t xml:space="preserve">  ALTE CHELTUIELI - PROGRAMUL PENTRU SCOLI AL ROMANIEI </t>
  </si>
  <si>
    <t>65.02.50</t>
  </si>
  <si>
    <t>Transferuri de la bugetul judetului catre bugetele locale pentru plata drepturilor de care beneficiaza copiii cu cerinte educationale speciale integrati in invatamantul de masa</t>
  </si>
  <si>
    <t>51.01.64</t>
  </si>
  <si>
    <t>Ajutoare sociale in natura</t>
  </si>
  <si>
    <t>57.02.02</t>
  </si>
  <si>
    <t>1.1.f</t>
  </si>
  <si>
    <t>CENTRUL JUDETEAN DE RESURSE SI ASISTENTA EDUCATIONALA ARGES</t>
  </si>
  <si>
    <t>SANATATE</t>
  </si>
  <si>
    <t>2.1.</t>
  </si>
  <si>
    <t xml:space="preserve">SPITALE </t>
  </si>
  <si>
    <t>66.02.06</t>
  </si>
  <si>
    <t>VI Transferuri curente, din care:</t>
  </si>
  <si>
    <t>51.01</t>
  </si>
  <si>
    <t xml:space="preserve">Transferuri din bugetele locale pentru finantarea cheltuielilor curente in domeniul sanatatii </t>
  </si>
  <si>
    <t>51.01.46</t>
  </si>
  <si>
    <t>2.2.</t>
  </si>
  <si>
    <t xml:space="preserve">UNITATI DE ASISTENTA MEDICO-SOCIALE </t>
  </si>
  <si>
    <t>66.02.06.03</t>
  </si>
  <si>
    <t>51.01.39</t>
  </si>
  <si>
    <t>2.2.a</t>
  </si>
  <si>
    <t>UNITATEA DE ASISTENTA MEDICO-SOCIALA CALINESTI</t>
  </si>
  <si>
    <t>2.2.b</t>
  </si>
  <si>
    <t>UNITATEA DE ASISTENTA MEDICO-SOCIALA DEDULESTI</t>
  </si>
  <si>
    <t>2.2.c</t>
  </si>
  <si>
    <t>UNITATEA DE ASISTENTA MEDICO-SOCIALA  SUICI</t>
  </si>
  <si>
    <t>2.2.d</t>
  </si>
  <si>
    <t xml:space="preserve">UNITATEA DE ASISTENTA MEDICO-SOCIALA RUCAR </t>
  </si>
  <si>
    <t>2.2.e</t>
  </si>
  <si>
    <t>UNITATEA DE ASISTENTA MEDICO-SOCIALA  DOMNESTI</t>
  </si>
  <si>
    <t>SPITALE GENERALE(2.3.a+2.3.b)</t>
  </si>
  <si>
    <t>66.02.06.01</t>
  </si>
  <si>
    <t>2.3.a</t>
  </si>
  <si>
    <t>SPITALUL JUDETEAN DE URGENTA PITESTI</t>
  </si>
  <si>
    <t>Transferuri din bugetele locale pentru finantarea 
cheltuielilor de capital din domeniul sanatatii</t>
  </si>
  <si>
    <t>2.3.b</t>
  </si>
  <si>
    <t>SPITALUL DE PEDIATRIE PITESTI</t>
  </si>
  <si>
    <t>SPITALUL DE PSIHIATRIE SF.MARIA VEDEA</t>
  </si>
  <si>
    <t>SPITALUL ORASENESC COSTESTI</t>
  </si>
  <si>
    <t>SPITALUL DE PNEUMOFTIZIOLOGIE LEORDENI</t>
  </si>
  <si>
    <t>SPITALUL DE RECUPERARE BRADET</t>
  </si>
  <si>
    <t xml:space="preserve">CULTURA, RECREERE SI RELIGIE </t>
  </si>
  <si>
    <t>67.02</t>
  </si>
  <si>
    <t xml:space="preserve">Cheltuieli de capital    </t>
  </si>
  <si>
    <t>3.1.</t>
  </si>
  <si>
    <t>BIBLIOTECA JUDETEANA "DINICU
 GOLESCU" ARGES</t>
  </si>
  <si>
    <t xml:space="preserve">                 alte cheltuieli</t>
  </si>
  <si>
    <t>56.15.03</t>
  </si>
  <si>
    <t>Finantare externa nerambursabila</t>
  </si>
  <si>
    <t>58.15.02</t>
  </si>
  <si>
    <t>58.15.03</t>
  </si>
  <si>
    <t>3.2.</t>
  </si>
  <si>
    <t>MUZEUL JUDETEAN ARGES</t>
  </si>
  <si>
    <t>PROIECT " Muzeul Judetean Arges - mostenire culturala, istorie si continuitate</t>
  </si>
  <si>
    <t>67.02.03.02</t>
  </si>
  <si>
    <t>Finantare nationala</t>
  </si>
  <si>
    <t>.3.3</t>
  </si>
  <si>
    <t>PROIECT " Castru Jidova simbol al Romei la granita imperiu si lumea barbara"</t>
  </si>
  <si>
    <t>67.02.50</t>
  </si>
  <si>
    <t>Finantare UE</t>
  </si>
  <si>
    <t>.3.4.</t>
  </si>
  <si>
    <t>MUZEUL VITICULTURII SI POMICULTURII GOLESTI</t>
  </si>
  <si>
    <t>.3.5</t>
  </si>
  <si>
    <t>TEATRUL "AL. DAVILA" PITESTI</t>
  </si>
  <si>
    <t>67.02.03.04</t>
  </si>
  <si>
    <t xml:space="preserve"> </t>
  </si>
  <si>
    <t xml:space="preserve">                alte cheltuieli</t>
  </si>
  <si>
    <t>.3.6</t>
  </si>
  <si>
    <t>SCOALA POPULARA DE ARTE SI MESERII PITESTI</t>
  </si>
  <si>
    <t>67.02.03.05</t>
  </si>
  <si>
    <t>Plati efectuate in anii precedenti si recuperate
 in anul curent</t>
  </si>
  <si>
    <t>.3.7</t>
  </si>
  <si>
    <t xml:space="preserve">CENTRUL   CULTURAL JUDETEAN ARGES </t>
  </si>
  <si>
    <t>67.02.03.08</t>
  </si>
  <si>
    <t>CENTRUL JUDETEAN DE CULTURA SI ARTE ARGES</t>
  </si>
  <si>
    <t>59.40</t>
  </si>
  <si>
    <t>.3.8</t>
  </si>
  <si>
    <t>PERSONAL NECLERICAL</t>
  </si>
  <si>
    <t>IX Alte cheltuieli - contrib salariz pers neclerical</t>
  </si>
  <si>
    <t>.3.9</t>
  </si>
  <si>
    <t>CENTRUL DE CULTURA DINU LIPATTI</t>
  </si>
  <si>
    <t>67.02.50.01</t>
  </si>
  <si>
    <t>Plati</t>
  </si>
  <si>
    <t>Programe Phare si alte progr. cu finantare neramb.</t>
  </si>
  <si>
    <t>55.01.08</t>
  </si>
  <si>
    <t>SPORT</t>
  </si>
  <si>
    <t>67.02.05.01</t>
  </si>
  <si>
    <t>Sume destinate finantarii programelor sportive realizate de structurile sportive de drept privat</t>
  </si>
  <si>
    <t>59.20</t>
  </si>
  <si>
    <t>.3.10</t>
  </si>
  <si>
    <t>SERVICII RECREATIVE SI SPORTIVE</t>
  </si>
  <si>
    <t>67.02.05.02</t>
  </si>
  <si>
    <t xml:space="preserve">IX     Alte cheltuieli </t>
  </si>
  <si>
    <t>Asociatii si fundatii</t>
  </si>
  <si>
    <t>59.11</t>
  </si>
  <si>
    <t>.3.11</t>
  </si>
  <si>
    <t>CULTE RELIGIOASE</t>
  </si>
  <si>
    <t>67.02.06</t>
  </si>
  <si>
    <t>Sustinerea cultelor</t>
  </si>
  <si>
    <t>59.12</t>
  </si>
  <si>
    <t xml:space="preserve">ASIGURARI SI ASIST. SOCIALA </t>
  </si>
  <si>
    <t>.4.1.1</t>
  </si>
  <si>
    <t>68.02.06</t>
  </si>
  <si>
    <t>Ajutoare sociale in natura -tichete</t>
  </si>
  <si>
    <t xml:space="preserve">Alte cheltuieli </t>
  </si>
  <si>
    <t>.4.1.2</t>
  </si>
  <si>
    <t>Drepturi persoane cu handicap</t>
  </si>
  <si>
    <t xml:space="preserve">        Cheltuieli materiale - drepturi pers handicap</t>
  </si>
  <si>
    <t xml:space="preserve">        Asist. Soc.- drepturi pers cu handicap</t>
  </si>
  <si>
    <t xml:space="preserve">Ajutoare sociale in natura </t>
  </si>
  <si>
    <t>Fnantare nationala</t>
  </si>
  <si>
    <t>56.02</t>
  </si>
  <si>
    <t>Constructii</t>
  </si>
  <si>
    <t>71.01.01</t>
  </si>
  <si>
    <t>71.01.02</t>
  </si>
  <si>
    <t>Mobilier , aparatura birotica</t>
  </si>
  <si>
    <t>71.01.03</t>
  </si>
  <si>
    <t>Reparatii capitale</t>
  </si>
  <si>
    <t xml:space="preserve">PROIECT "TEAM-UP: Progres in calitatea ingrijirii alternative a copiilor </t>
  </si>
  <si>
    <t>PROIECT " Alternative for Social Suport Inspiring Transformation" ASSIST- 785710</t>
  </si>
  <si>
    <t>58.15.01</t>
  </si>
  <si>
    <t>PROIECT "Complex de 3 Locuinte protejate si centru  de zi, Comuna Babana, sat Lupueni, Judetul Arges"</t>
  </si>
  <si>
    <t>PROIECT "Complex de 4 Locuinte protejate si centru  de zi, Comuna Tigveni, sat Barsestii de Jos, Judetul Arges"</t>
  </si>
  <si>
    <t>PROIECT "Complex de 4 Locuinte protejate si centru  de zi, Comuna Tigveni, sat Balilesti, Judetul Arges"</t>
  </si>
  <si>
    <t>PROIECT "Complex de 4 Locuinte protejate si centru  de zi, Comuna Ciofrangeni, sat Ciofrangeni, Judetul Arges"</t>
  </si>
  <si>
    <t>PROIECT " VENUS - Impreuna pentru o viata in siguranta " - 128085</t>
  </si>
  <si>
    <t>Proiect "Complex de servicii sociale, comuna Rucar, 
judetul Arges "</t>
  </si>
  <si>
    <t>Programe din Fondul European de Dezvoltare Regionala (FEDR)</t>
  </si>
  <si>
    <t>Proiect "Complex de servicii sociale, Municipiul  Campulung,  judetul Arges "</t>
  </si>
  <si>
    <t>Proiect "Complex de servicii sociale, Orasul Costesti, judetul Arges ", Cod SMIS 130512</t>
  </si>
  <si>
    <t>4.2.</t>
  </si>
  <si>
    <t>CENTRE DE ASISTENTA</t>
  </si>
  <si>
    <t>68.02.</t>
  </si>
  <si>
    <t>4.2.a</t>
  </si>
  <si>
    <t>4.2.b</t>
  </si>
  <si>
    <t>CENTRUL DE INGRIJIRE SI ASISTENTA BASCOVELE</t>
  </si>
  <si>
    <t>68.02.04.02</t>
  </si>
  <si>
    <t>COMPLEXUL DE SERVICII PENTRU PERSOANE CU DIZABILITATI BASCOVELE</t>
  </si>
  <si>
    <t>68.02.05.02.01</t>
  </si>
  <si>
    <t>4.2.c.1</t>
  </si>
  <si>
    <t>4.2.d</t>
  </si>
  <si>
    <t>COMPLEXUL DE LOCUINTE PROTEJATE TIGVENI</t>
  </si>
  <si>
    <t>4.2.e</t>
  </si>
  <si>
    <t>CENTRUL DE ABILITARE SI REABILITARE PENTRU PERSOANE ADULTE CU DIZABILITATI CALINESTI</t>
  </si>
  <si>
    <t>4.2.f</t>
  </si>
  <si>
    <t>COMPLEXUL DE SERVICII PENTRU PERSOANE CU DIZABILITATI VULTURESTI</t>
  </si>
  <si>
    <t>68.02.05.02.03</t>
  </si>
  <si>
    <t>COMPLEXUL DE SERVICII PENTRU PERSOANE CU DIZABILITATI BABANA</t>
  </si>
  <si>
    <t>68.02.05.02.04</t>
  </si>
  <si>
    <t>4.2.g</t>
  </si>
  <si>
    <t>COMPLEXUL DE LOCUINTE PROTEJATE BUZOESTI</t>
  </si>
  <si>
    <t>COMPLEXUL DE SERVICII PENTRU PERSOANE CU DIZABILITATI PITESTI</t>
  </si>
  <si>
    <t>68.02.05.</t>
  </si>
  <si>
    <t>Proiect cu finantare din sumele reprezentand asistenta financiara nerambursabila aferenta PNRR - "Modernizarea si dotarea Centrului de Zi pentru Persoane Adulte cu Dizabilitati Pitesti"</t>
  </si>
  <si>
    <t>Proiect cu finantare din sumele reprezentand asistenta financiara nerambursabila aferenta PNRR -  "Modernizarea si dotarea Centrului de Servicii de Recuperare Neuromotorie de Tip Ambulatoriu Mioveni"</t>
  </si>
  <si>
    <t>LOCUINTA PROTEJATA PENTRU VICTIMELE VIOLENTEI DOMESTICE STEFANESTI</t>
  </si>
  <si>
    <t>4.2.h</t>
  </si>
  <si>
    <t>CAMINUL PENTRU PERSOANE VARSTNICE MOZACENI</t>
  </si>
  <si>
    <t>68.02.04</t>
  </si>
  <si>
    <t>4.3.</t>
  </si>
  <si>
    <t>UNITATI DE ASISTENTA MEDICO-SOCIALE</t>
  </si>
  <si>
    <t>68.02.12</t>
  </si>
  <si>
    <t>Plati efectuate in anii precedenti</t>
  </si>
  <si>
    <t>4.3.a</t>
  </si>
  <si>
    <t>4.3.b</t>
  </si>
  <si>
    <t>4.3.c</t>
  </si>
  <si>
    <t>UNITATEA DE ASISTENTA MEDICO-SOCIALA SUICI</t>
  </si>
  <si>
    <t>4.3.d</t>
  </si>
  <si>
    <t>UNITATEA DE ASISTENTA MEDICO-SOCIALA RUCAR</t>
  </si>
  <si>
    <t>4.3.e</t>
  </si>
  <si>
    <t>UNITATEA DE ASISTENTA MEDICO-SOCIALA DOMNESTI</t>
  </si>
  <si>
    <t>4.4.</t>
  </si>
  <si>
    <t>ALTE ACTIUNI DE ASISTENTA SOCIALA
 (ajutoare, burse)</t>
  </si>
  <si>
    <t>68.02.50.04</t>
  </si>
  <si>
    <t xml:space="preserve">ALTE ACTIUNI DE ASISTENTA SOCIALA </t>
  </si>
  <si>
    <t xml:space="preserve">Transferuri aferente cheltuielilor cu alocatia de hrana si cu indemnizatia de cazare pentru  personalul din serviciile sociale publice aflat in izolare preventiva la locul de munca </t>
  </si>
  <si>
    <t>51.01.76</t>
  </si>
  <si>
    <t>Transferuri aferente cheltuielilor cu alocatia de hrana pentru personalul din serviciile sociale private aflat in izolare preventiva la locul de munca</t>
  </si>
  <si>
    <t>55.01.73</t>
  </si>
  <si>
    <t>IV</t>
  </si>
  <si>
    <r>
      <t xml:space="preserve">       </t>
    </r>
    <r>
      <rPr>
        <b/>
        <u/>
        <sz val="10"/>
        <rFont val="Times New Roman"/>
        <family val="1"/>
        <charset val="238"/>
      </rPr>
      <t>PARTEA  IV  SERVICII SI DEZVOLTARE PUBLICA</t>
    </r>
  </si>
  <si>
    <t>85.02</t>
  </si>
  <si>
    <t>LOCUINTE SERVICII SI DEZVOLTARE PUBLICA</t>
  </si>
  <si>
    <t>70.02</t>
  </si>
  <si>
    <t>70.02.50</t>
  </si>
  <si>
    <t xml:space="preserve">ALTE CHELTUIELI LOCUINTE </t>
  </si>
  <si>
    <t>PROIECT "Zona montana a Argesului  si Muscelului diversitate si unicitate in Romania"</t>
  </si>
  <si>
    <t>1.3.</t>
  </si>
  <si>
    <t>Proiectul regional de dezvoltare a infrastructurii de apa si apa uzata in judetul Arges in perioada 2014-2020</t>
  </si>
  <si>
    <t>70.02.05.01</t>
  </si>
  <si>
    <t>56.16.03</t>
  </si>
  <si>
    <t>1.4.</t>
  </si>
  <si>
    <t>Proiect "Sprijin pentru pregatirea aplicatiei de finantare si a documentatiiilor de atribuire  pentru Proiectul Regional de Dezvoltare a Infrastructurii de apa si apa uzata  din judetul Arges in perioada 2014-2020"</t>
  </si>
  <si>
    <t>20.30.30</t>
  </si>
  <si>
    <t xml:space="preserve">Programe din Fondul European de Dezvoltare Regionala </t>
  </si>
  <si>
    <t>58,01,03</t>
  </si>
  <si>
    <t>ALIMENTARE CU APA- S.C. Administrare si
Exploatare a Patrimoniului si Serviciilor de Utilitati Publice
Arges S.A.</t>
  </si>
  <si>
    <t xml:space="preserve">SECTIUNEA DE DEZVOLTARE </t>
  </si>
  <si>
    <t>Active financiare</t>
  </si>
  <si>
    <t>72.01</t>
  </si>
  <si>
    <t>Participare la capitalul social al societatilor comerciale</t>
  </si>
  <si>
    <t>72.01.01</t>
  </si>
  <si>
    <t xml:space="preserve">PROTECTIA MEDIULUI </t>
  </si>
  <si>
    <t>74.02</t>
  </si>
  <si>
    <t>Cheltuieli materiale</t>
  </si>
  <si>
    <t>Sume FEN postaderare</t>
  </si>
  <si>
    <t>COLECTARE , TRATARE  DESEURI - UIP</t>
  </si>
  <si>
    <t>74.02.05.02</t>
  </si>
  <si>
    <t>MANAGEMENTUL INTEGRAT AL DESEURILOR SOLIDE JUDETUL ARGES</t>
  </si>
  <si>
    <t>Finanatare de la UE</t>
  </si>
  <si>
    <t xml:space="preserve">Cheltuieli neeligibile </t>
  </si>
  <si>
    <t xml:space="preserve">COLECTARE  TRATARE   SI DISTRUGERE DESEURI </t>
  </si>
  <si>
    <t>V</t>
  </si>
  <si>
    <r>
      <t xml:space="preserve">                                                                                                      </t>
    </r>
    <r>
      <rPr>
        <b/>
        <u/>
        <sz val="10"/>
        <rFont val="Times New Roman"/>
        <family val="1"/>
        <charset val="238"/>
      </rPr>
      <t xml:space="preserve">PARTEA V ACTIUNI ECONOMICE </t>
    </r>
  </si>
  <si>
    <t>Transferuri curente</t>
  </si>
  <si>
    <t>Subventii</t>
  </si>
  <si>
    <t>VII ALTE TRANSFERURI - Progr de dezvoltare</t>
  </si>
  <si>
    <t>Transferuri din bugetul local către asociaţiile de dezvoltare intercomunitară</t>
  </si>
  <si>
    <t>55.01.42</t>
  </si>
  <si>
    <t xml:space="preserve">ACTIUNI GENERALE ECONOMICE </t>
  </si>
  <si>
    <t>80.02</t>
  </si>
  <si>
    <t xml:space="preserve"> II.  cheltuieli materiale</t>
  </si>
  <si>
    <t>PROGRAME DE DEZVOLTARE REGIONALA</t>
  </si>
  <si>
    <t>80.02.01.10</t>
  </si>
  <si>
    <t>ALTE CHELTUIELI PENTRU ACTIUNI GENERALE ECONOMICE</t>
  </si>
  <si>
    <t>80.02.01.30</t>
  </si>
  <si>
    <t>20.30.02</t>
  </si>
  <si>
    <t>PREVENIRE SI COMBATERE INUNDATII</t>
  </si>
  <si>
    <t>80.02.01.06</t>
  </si>
  <si>
    <t>Alte cheltuieli  - alte ajutoare</t>
  </si>
  <si>
    <t>AGRICULTURA SI SILVICULTURA</t>
  </si>
  <si>
    <t>Alte cheltuieli in domeniul agriculturii</t>
  </si>
  <si>
    <t>83.02.03</t>
  </si>
  <si>
    <t>CAMERA AGRICOLA ARGES</t>
  </si>
  <si>
    <t>83.02.03.07</t>
  </si>
  <si>
    <t>Transferuri  din bugetele locale pentru finantarea camerelor agricole</t>
  </si>
  <si>
    <t>51.01.49</t>
  </si>
  <si>
    <t xml:space="preserve">TRANSPORTURI </t>
  </si>
  <si>
    <t>.2.1</t>
  </si>
  <si>
    <t xml:space="preserve">DRUMURI SI PODURI JUDETENE </t>
  </si>
  <si>
    <t>84.02.03.01</t>
  </si>
  <si>
    <t xml:space="preserve">Alte chelt </t>
  </si>
  <si>
    <t xml:space="preserve"> Cheltuieli de capital - Total, din care:</t>
  </si>
  <si>
    <t xml:space="preserve">X. Cheltuieli de capital </t>
  </si>
  <si>
    <t>ANGHEL SALIGNY</t>
  </si>
  <si>
    <t>stat</t>
  </si>
  <si>
    <t>local</t>
  </si>
  <si>
    <t xml:space="preserve">PNDL  </t>
  </si>
  <si>
    <t>bl</t>
  </si>
  <si>
    <t>DIRECTIA TEHNICA</t>
  </si>
  <si>
    <t xml:space="preserve"> PNDLsubv stat </t>
  </si>
  <si>
    <t>De la bugetul de stat -  "Anghel Saligny"</t>
  </si>
  <si>
    <t xml:space="preserve">Modernizare DJ uri din buget local </t>
  </si>
  <si>
    <t xml:space="preserve">Programul National de Investitii "Anghel Saligny" - cofinantare </t>
  </si>
  <si>
    <t>.2.2</t>
  </si>
  <si>
    <t>ALTE CHELTUIELI IN DOMENIUL TRANSPORTURILOR - ASOCIATIA DE DEZVOLTARE INTERCOMUNITARA PENTRU TRANSPORTUL PUBLIC PITESTI</t>
  </si>
  <si>
    <t>84.02.50</t>
  </si>
  <si>
    <t>DIRECTIA STRATEGII</t>
  </si>
  <si>
    <t>.2.3</t>
  </si>
  <si>
    <t>PROIECT "Modernizarea drumului judetean DJ504 lim Jud Teleorman-Popesti-Izvoru-Recea-Cornatel-Vulpesti(DN 65A),km 110+700-136+695, L=25,995 km, pe raza Com. Popesti, Izvoru, Recea, Buzoiesti, Jud Arges</t>
  </si>
  <si>
    <t>.2.4</t>
  </si>
  <si>
    <t>PROIECT "Modernizarea drumului judetean DJ 503 lim. Jud. Dambovita- Slobozia - Rociu - Oarja - Catanele  (DJ702 G - KM 3+824), KM 98+000 -140+034 (42,034 KM) , Jud Arges</t>
  </si>
  <si>
    <t>Plati efectuate in anii precedenti si recuperate in anul curent aferente fondurilor externe nerambursabile</t>
  </si>
  <si>
    <t>85.01.05</t>
  </si>
  <si>
    <t>PROIECT  "Servicii de proiectare la fazele Expertiza tehnica, DALI si PT, inclusiv asistenta tehnica din partea proiectantului , Servicii de verificare a documentatiilor tehnico - economice la fazele DALI si DATC+PT+DE+CS si audit de siguranta rutiera pentru :Modernizare DJ679: Paduroiu (67B)- Lipia-Popesti-Lunca Corbului-Padureti- Ciesti-Falfani-Cotmeana-Malu-Barla-Lim.Jud.Olt, km 0+000-48.222, L=47,670 km</t>
  </si>
  <si>
    <t>PROIECT "Modernizarea DJ 659:Pitești-Bradu-Suseni-Gliganu de Sus-Bârlogu-Negrași-Mozaceni Lim.Jud.Dâmbovița, km 0+000-58+320; L=58,320 km</t>
  </si>
  <si>
    <t xml:space="preserve">ALTE ACTIUNI ECONOMICE </t>
  </si>
  <si>
    <t>.3.1</t>
  </si>
  <si>
    <t xml:space="preserve">ASOCIATIA DE DEZVOLTARE INTERCOMUNITARA MOLIVISU - </t>
  </si>
  <si>
    <t>87.02.04</t>
  </si>
  <si>
    <t>ProiecteFEN</t>
  </si>
  <si>
    <t xml:space="preserve"> DEFICIT</t>
  </si>
  <si>
    <t>BUGET FINAL 2024</t>
  </si>
  <si>
    <t>Capital Dir strategii</t>
  </si>
  <si>
    <t>Finantarea actiunilor privind riscul seismic</t>
  </si>
  <si>
    <t xml:space="preserve">Cheltuieli capital aferente actiunilor priv reducerea riscului seimic (Centrul de diagnostic) bug stat </t>
  </si>
  <si>
    <t>42.02.10</t>
  </si>
  <si>
    <t>Finantarea actiunilor privind  reducerea riscului seismic</t>
  </si>
  <si>
    <t>ESTIMARI 2026</t>
  </si>
  <si>
    <t>ESTIMARI 2027</t>
  </si>
  <si>
    <t xml:space="preserve">ESTIMARI 2028 </t>
  </si>
  <si>
    <t>Cheltuieli de functionare pentru unitati de ingrijire la domiciliu</t>
  </si>
  <si>
    <t xml:space="preserve">SUME PRIMITE DE LA UE /ALTI DONATORI IN CONTUL PLATILOR EFECTUATE SI PREFINANTARI </t>
  </si>
  <si>
    <t>RAJDA</t>
  </si>
  <si>
    <t>mii lei</t>
  </si>
  <si>
    <t>Total</t>
  </si>
  <si>
    <t xml:space="preserve"> Bugetul Local</t>
  </si>
  <si>
    <t>TOTAL GENERAL, din care:</t>
  </si>
  <si>
    <t>Proiecte din Programul National de Dezvoltare Locala I si II</t>
  </si>
  <si>
    <t>Programul National de Investitii "Anghel Saligny"</t>
  </si>
  <si>
    <t>Programul de Interes Naţional (PIN)</t>
  </si>
  <si>
    <t xml:space="preserve">Planul National de Redresare si Rezilienta </t>
  </si>
  <si>
    <t>Program de Dezvoltare Regionala</t>
  </si>
  <si>
    <t>Cap. 51.02/51.07 - AUTORITATI EXECUTIVE</t>
  </si>
  <si>
    <t>Restaurarea Galeriei de Arta Rudolf Schweitzer-Cumpana - Consolidarea, protejarea si valorificarea patrimoniului cultural</t>
  </si>
  <si>
    <t>Restaurarea Muzeului Judetean Arges- Consolidarea, protejarea si valorificarea patrimoniului cultural</t>
  </si>
  <si>
    <t>Conservarea si consolidarea Cetatii Poenari Arges</t>
  </si>
  <si>
    <t>Extindere si dotare spatii Urgenta si amenajari incinta Spitalul Judetean de Urgenta Pitesti</t>
  </si>
  <si>
    <t>Extindere, modernizare si dotare spatii urgenta Spitalul de Pediatrie Pitesti(FEDR)</t>
  </si>
  <si>
    <t>Dotarea cu echipamente a laboratorului de anatomie patologică din cadrul Spitalului Județean de Urgență Pitești, SMIS 327055</t>
  </si>
  <si>
    <t>Elaborarea Planului de Amenajare a Teritoriului Judetean (P.A.T.J.) Arges</t>
  </si>
  <si>
    <t>Renovarea energetica moderata pentru sediul Regiei Autonome Judetene de Drumuri Arges, Municipiul Pitesti, str. George Cosbuc nr.40, judetul Arges</t>
  </si>
  <si>
    <t>Dotarea cu mobilier, materiale didactice si echipamente digitale a unitatilor de invatamant special din subordinea Consiliului Judetean Arges si a Centrului Judetean de Resurse si Asistenta Educationala Arges</t>
  </si>
  <si>
    <t>Laborator de Radioterapie Spitalul Judetean de Urgenta Pitesti</t>
  </si>
  <si>
    <t>Achizitionarea de microbuze electrice pentru transportul elevilor din judetul Arges</t>
  </si>
  <si>
    <t>"Statie de Epurare ape uzate si retea de canalizare menajera" aferenta unitatilor medicale: Spitalul de Boli Cronice Calinesti, Unitatea de Asistenta Medico-Sociala Calinesti, Centrul de Recuperare si Reabilitare Neuropsihiatrica Calinesti si Centrul de Permanenta Calinesti din comuna Calinesti, judetul Arges</t>
  </si>
  <si>
    <t>Imprimanta laser color</t>
  </si>
  <si>
    <t>Sistem desktop  PC fara monitor</t>
  </si>
  <si>
    <t>Licenta Microsoft Windows 11 PRO OEM</t>
  </si>
  <si>
    <t>Sistem desktop  PC + monitor</t>
  </si>
  <si>
    <t>Licenta "Solutie Hub intern - portal digital integrat"</t>
  </si>
  <si>
    <t>Licenta Microsoft 365 Business Standard</t>
  </si>
  <si>
    <t>Servicii de elaborare a hartilor de risc natural pentru cutremure si alunecari de teren</t>
  </si>
  <si>
    <t>Studiu si asigurare de asistenta tehnica pentru realizarea Planului de mentinere a calitatii aerului in judetul Arges 2025-2029</t>
  </si>
  <si>
    <t>Planul Judeteande Gestionare a Deseurilor (PJGD)</t>
  </si>
  <si>
    <t>Raport mediu pentru PJGD</t>
  </si>
  <si>
    <t xml:space="preserve">Licenta ArcGis Desktop Standard </t>
  </si>
  <si>
    <t>Sistem sonorizare</t>
  </si>
  <si>
    <t>Pachet foto</t>
  </si>
  <si>
    <t>Achiziție microbuze destinate transportului elevilor din Județul Argeș prin finanțare acordată de AFM</t>
  </si>
  <si>
    <t>Studii ( topografic, geotehnic istoric, dendrologic), documentatii tehnice pentru obtinere avize, DALI, pentru obiectivul de investitii : " Conservarea si punerea in valoare in situ a  Schitului Buliga "</t>
  </si>
  <si>
    <t xml:space="preserve">Prestarea serviciilor de verificare a DALI (studii de specialitate, documentatii pentru avize si acorduri solicitate prin CU), P.T. si D.E. pentru "Conservarea si punerea in valoare in situ a  Schitului Buliga" </t>
  </si>
  <si>
    <t>Studii ( topografic, geotehnic istoric, dendrologic), documentatii tehnice pentru obtinere avize, DALI, pentru obiectivul de investitii : "Amenajarea spatiilor adiacente - curte interioara si drum acces din cadrul Muzeului Judetean Arges"</t>
  </si>
  <si>
    <t>Prestarea serviciilor de verificare a DALI (studii de specialitate, documentatii pentru avize si acorduri solicitate prin CU), P.T. si D.E. pentru "Amenajarea spatiilor adiacente - curte interioara si drum acces din cadrul Muzeului Judetean Arges"</t>
  </si>
  <si>
    <t>Expertiza tehnica, studii si Documentatia de Avizare a Lucrarilor de Interventie pentru obiectivul de investitii " Reabilitarea, conservarea si punerea in valoare a Castrului Roman Jidava (Jidova)"</t>
  </si>
  <si>
    <t>Prestarea serviciilor de verificare a DALI (studii de specialitate, documentatii pentru avize si acorduri solicitate prin CU), P.T. si D.E. pentru "Reabilitarea, conservarea si punerea in valoare a Castrului Roman Jidava (Jidova)</t>
  </si>
  <si>
    <t>Lucrari de executie a legaturilor intre corpul nou construit (S+P+4E) si cladirea existenta a Spitalului Judetean de Urgenta Pitesti</t>
  </si>
  <si>
    <t>Reabilitare, Consolidare, Modernizare corp Cladire C10 si Construire Cladire Arhiva, Str. George Cosbuc, nr.40, Municipiul Pitesti, Judetul Arges</t>
  </si>
  <si>
    <t>Servicii de elaborare Expertiza Tehnica (inclusiv Clasa de Risc Seismic in care se incadreaza constructia),  Audit Energetic cu Certificatul de Performanta Energetica pentru obiectivul de investitii "Spitalul de Boli Cronice Calinesti, str.Dr. Ion Craciun, nr.484, comuna Calinesti, judetul Arges"</t>
  </si>
  <si>
    <t>Consolidare si reabilitare corp C3, apartinand Centrului de Diagnostic si Tratament, Bdl. I.C.Bratianu, nr.62, Municipiul Pitesti, Judetul Arges</t>
  </si>
  <si>
    <t>Consolidare si reabilitare Spital Judetean de Urgenta Pitesti</t>
  </si>
  <si>
    <t>Sistem de alimentare cu apa "Mancioiu" - captare, inmagazinare si transport apa catre UAT Cuca si UAT Moraresti</t>
  </si>
  <si>
    <t>Sistem supraveghere video exterior situat in Pitesti, Str.Armand Calinescu, nr.44, judetul Arges</t>
  </si>
  <si>
    <t>Achizitia terenului in suprafata de 64 mp situat in vecinatatea Centrului de Transfuzie Sanguina Arges</t>
  </si>
  <si>
    <t>Masina de carotat pentru diametre de pana la Ø180 mm si suport de gaurit pentru masina de carotat</t>
  </si>
  <si>
    <t>Ciocan rotopercutor SDS-Max Profesional 1500-1700w, 19-20 jouli</t>
  </si>
  <si>
    <t>Motocoasa 1.4 kw; 36,3 cmᵌ; greutate: 7,2 kg; + accesorii (cap cu fir, disc, ham, etc)</t>
  </si>
  <si>
    <t>Nacela electrica tip foarfeca; inaltime de lucru 5,5 m; 1,5 kv; greutate maxima admisa:120kg.</t>
  </si>
  <si>
    <t>Autoutilitara 5 – 7 locuri + bena basculabila</t>
  </si>
  <si>
    <t>Strucutra de corturi pliabile (Mastertent 6x3m / argintiu / inclusiv geanta de structura)</t>
  </si>
  <si>
    <t>Cap. 54.02 - ALTE SERVICII PUBLICE GENERALE</t>
  </si>
  <si>
    <t>DIRECTIA JUDETEANA PENTRU EVIDENTA PERSOANELOR PITESTI</t>
  </si>
  <si>
    <t xml:space="preserve">Licenta Microsoft Windows  </t>
  </si>
  <si>
    <t xml:space="preserve">Licenta Microsoft Office </t>
  </si>
  <si>
    <t>Cap. 60.02  -  APARARE</t>
  </si>
  <si>
    <t>CENTRUL MILITAR JUDETEAN ARGES</t>
  </si>
  <si>
    <t>Sistem alarma si geamuri antiefractie</t>
  </si>
  <si>
    <t>StructuraTeritoriala pentru Probleme Speciale Arges</t>
  </si>
  <si>
    <t>Licenta Microsoft Windows 11PRO +Office 2021</t>
  </si>
  <si>
    <t>Cap. 61.02 - ORDINE PUBLICA SI SIGURANTA NATIONALA</t>
  </si>
  <si>
    <t>INSPECTORATUL PENTRU SITUATII DE URGENTA ARGES</t>
  </si>
  <si>
    <t xml:space="preserve">Autospecială primă intervenție și comandă </t>
  </si>
  <si>
    <t>Repetor VHF</t>
  </si>
  <si>
    <t>Stații radio fixe VHF</t>
  </si>
  <si>
    <t>Stații radio portabile VHF</t>
  </si>
  <si>
    <t xml:space="preserve">Autospecială 4x4 pentru intervenție în domeniul Comunicațiilor și Tehnologiei Informației
</t>
  </si>
  <si>
    <t>Expertiză tehnică pentru turn comunicații</t>
  </si>
  <si>
    <t>Sistem de supraveghere video perimetral</t>
  </si>
  <si>
    <t>Racordare la canalizare și alimentare cu apă Baza Salvamont Argeș-Brusturet, comuna Dâmbovicioara, județul Argeș.</t>
  </si>
  <si>
    <t>Sistem de avertizare luminoasă și acustică</t>
  </si>
  <si>
    <t xml:space="preserve">Kit offroad Ford Raptor </t>
  </si>
  <si>
    <t>CAPITOLUL 65.02 INVATAMANT</t>
  </si>
  <si>
    <t>Centrul Scolar de Educatie Incluziva "Sfanta Filofteia" Stefanesti</t>
  </si>
  <si>
    <t>Modificari interioare si exterioare, schimbare functie camera hidromasaj, uscatorie in sali de clasa si magazie</t>
  </si>
  <si>
    <t>Centrul Scolar de Educatie Incluziva "Sf. Marina" Curtea de Arges</t>
  </si>
  <si>
    <t>Alimentare cu energie electrica statie incarcare auto</t>
  </si>
  <si>
    <t>Cap. 66.02 - SANATATE</t>
  </si>
  <si>
    <t>Plita electrica profesionala</t>
  </si>
  <si>
    <t>Instalatie luminoasa cu litere volumetrice</t>
  </si>
  <si>
    <t>Echipament computer tomograf</t>
  </si>
  <si>
    <t>Uscator rufe profesional pe abur</t>
  </si>
  <si>
    <t>Presa pneumatica industriala de calcat rufe cu abur</t>
  </si>
  <si>
    <t xml:space="preserve">Elaborare expertiza tehnica structura </t>
  </si>
  <si>
    <t xml:space="preserve">Elaborare expertiza tehnica instalatii electrice  </t>
  </si>
  <si>
    <t xml:space="preserve">Elaborare expertiza tehnica instalatii sanitare </t>
  </si>
  <si>
    <t xml:space="preserve">Elaborare expertiza tehnica instalatii termice </t>
  </si>
  <si>
    <t xml:space="preserve">Elaborare audit energetic </t>
  </si>
  <si>
    <t>Servicii DALI lucrari modernizare sectia Chirurgie etaj 2</t>
  </si>
  <si>
    <t>Servicii proiectare si executie lucrari reparatii capitale Chirurgie etaj 1</t>
  </si>
  <si>
    <t>Servicii proiectare si executie lucrari reparatii capitale sectia ATI</t>
  </si>
  <si>
    <t>Spitalul de Psihiatrie "Sf.Maria" Vedea</t>
  </si>
  <si>
    <t xml:space="preserve">Lucrari de recompartimentare a cladirii Pavilionului I </t>
  </si>
  <si>
    <t>Documentatie CU+SF+DTAC+PT+DE+CS pentru obiectivul de investitii "  ,,Extindere corp clădire spital în regim S+P+1E Terapie ocupațională pentru Ambulatoriu, Spital de Psihiatrie „Sf. Maria""</t>
  </si>
  <si>
    <t>Amenajare spatii parcare acoperite</t>
  </si>
  <si>
    <t xml:space="preserve">Masina de spalat rufe profesionala 50 kg </t>
  </si>
  <si>
    <t>Uscator electric pentru rufe si echipamente  professional 50 kg</t>
  </si>
  <si>
    <t>SPITALUL PNF VALEA IASULUI</t>
  </si>
  <si>
    <t xml:space="preserve">Realizarea alimentarii de rezerva din linia LEA 20KV Electroarges-oras </t>
  </si>
  <si>
    <t>Aparat terapie combinata electroterapie si ultrasunete</t>
  </si>
  <si>
    <t>Pompa submersibila ape curate</t>
  </si>
  <si>
    <t>Spitalul de Recuperare Bradet</t>
  </si>
  <si>
    <t>Amenajare parc agrement</t>
  </si>
  <si>
    <t>Frigider bloc alimentar 15 mii</t>
  </si>
  <si>
    <t>Cada hidroterapie</t>
  </si>
  <si>
    <t>Aparat teste sanitatie pentru maini</t>
  </si>
  <si>
    <t>Proiect, avize, autorizatii si asistenta tehnica amenajare parc agrement</t>
  </si>
  <si>
    <t>Documentatii in vederea obtinerii autorizatiei de securitate la incendiu</t>
  </si>
  <si>
    <t>Proiect, Avize, autorizatii si asistenta tehnica “Lucrari de construire in vederea conformarii imobilului la cerinta esentiala de calitate "Securitate la incendiu"</t>
  </si>
  <si>
    <t>Lucrari de construire in vederea conformarii imobilului la cerinta esentiala de calitate "Securitate la incendiu"</t>
  </si>
  <si>
    <t>SPITALUL DE BOLI CRONICE SI GERIATRIE STEFANESTI</t>
  </si>
  <si>
    <t>Tema de proiectare, Studii de teren, documentație pentru obținerea Certificatului de urbanism, documentații pentru obținerea avizelor/acordurilor solicitate prin CU, Studiu de fezabilitate(SF) pentru obiectivul "Construire corp nou pentru secțiile de îngrijiri paliative și de recuperare neurologică, Spitalul de Boli Cronice și Geriatrie „Constantin Bălăceanu Stolnici” Ștefănești</t>
  </si>
  <si>
    <t xml:space="preserve">Bazin (rezervor) apa potabila 25mc cu instalatie de clorinare </t>
  </si>
  <si>
    <t>Masa electrica profesionala tip Bobath, 6 sectiuni cu inaltime reglabila, capacitate minim 250kg</t>
  </si>
  <si>
    <t xml:space="preserve">Bicicleta electrica pentru membre superioare si inferioare </t>
  </si>
  <si>
    <t xml:space="preserve">Aparat electroterapie cu unde scurte </t>
  </si>
  <si>
    <t xml:space="preserve">Aparat electroterapie tip TECAR cu accesorii </t>
  </si>
  <si>
    <t xml:space="preserve">Cititor de vene </t>
  </si>
  <si>
    <t>Roata marinareasca pentru reeducarea membrelor superioare</t>
  </si>
  <si>
    <t xml:space="preserve">Paturi spital rabatabile, cu gratar </t>
  </si>
  <si>
    <t>Concentrator oxigen</t>
  </si>
  <si>
    <t xml:space="preserve">Aparat aer conditionat 24000 BTU </t>
  </si>
  <si>
    <t xml:space="preserve">Masina industriala de spalat rufe </t>
  </si>
  <si>
    <t xml:space="preserve"> Mixer profesional pentru bucatarie </t>
  </si>
  <si>
    <t>Frigider 400 litri</t>
  </si>
  <si>
    <t xml:space="preserve">Cuptor gastronomic, electric, capacitate 10 tavi, cu suport si 10 tavi incluse                                              </t>
  </si>
  <si>
    <t>Container metalic cu doua compartimente pentru depozitare (3x6m)</t>
  </si>
  <si>
    <t xml:space="preserve">Licenta pachet aplicatii birou tip Office 2024 pro plus </t>
  </si>
  <si>
    <t xml:space="preserve">Server baze de date + server backup </t>
  </si>
  <si>
    <t>Server profesional cu management pentru backup baze de date si fisiere</t>
  </si>
  <si>
    <t>Spitalul de Boli Cronice Calinesti</t>
  </si>
  <si>
    <t>Masina profesionala spalat rufe</t>
  </si>
  <si>
    <t>Program informatic Test MMSE2</t>
  </si>
  <si>
    <t>Documentatie tehnica pentru obtinerea certificatului de urbanism, studii de teren, alte studii de specialitate, documentatii pentru obtinere avize/acorduri solicitate prin certificatul de urbanism, Documentatie de avizare a lucrarilor interventii si Verificare tehnica de calitate - Modernizare, Reabilitare, Dotare Spitalul de Boli Cronice Calinesti"</t>
  </si>
  <si>
    <t>Spitalul Orasenesc "Regele Carol I" Costesti</t>
  </si>
  <si>
    <t xml:space="preserve">Achiziție de Echipamente și materiale destinate reducerii riscului de infecții nosocomiale </t>
  </si>
  <si>
    <t>Consolidarea investitiilor in sisteme informatice si in frastructura digitala a Spitalului Orasenesc Regele Carol I Costesti</t>
  </si>
  <si>
    <t>Sistem de radiologie interventionala mobil tip Brat C</t>
  </si>
  <si>
    <t>Rezervor de apa 20Mc (20000L)</t>
  </si>
  <si>
    <t>Elaborare documentații in vederea obtinere documentatie la incendiu medicina interna</t>
  </si>
  <si>
    <t>Elaborare documentație tehnică (Tema de proiectare + D.A.L.I ) pentru obiectivul de investiții  - Construire grupuri sanitare Parter anexate corpuri existente și modificări de compartimentare interioară, str. Industriei, nr.19, Costești, jud.Argeș</t>
  </si>
  <si>
    <t>DALI extindere CPU</t>
  </si>
  <si>
    <t xml:space="preserve">Expertiza tehnica  la rezistenta mecanica si stabilitate a cladirilor existente (pavilion central , pavilion I si pavilion II) </t>
  </si>
  <si>
    <t>Expertiza tehnica instalatie de incalzire</t>
  </si>
  <si>
    <t>Expertiza tehnica retea canalizare spital</t>
  </si>
  <si>
    <t>Audit energetic pavilion central, pavilion I si pavilion II</t>
  </si>
  <si>
    <t>Cap. 67.02 - CULTURA, RECREERE SI RELIGIE</t>
  </si>
  <si>
    <t>BIBLIOTECA JUDETEANA " DINICU GOLESCU" PITESTI</t>
  </si>
  <si>
    <t>Proiect "Centrul Europe Direct Arges"</t>
  </si>
  <si>
    <t>Documentatie de avizare a lucrarilor de interventie (D.A.L.I.) pentru proiectul ”Reabilitarea si eficientizarea energetica a Bibilotecii Judetene ”Dinicu Golescu” Arges”</t>
  </si>
  <si>
    <t>Servicii de intocmire a documentatiei in vederea obtinerii autorizatiei ISU pentru cladirea publica  Biblioteca Judeteana Arges</t>
  </si>
  <si>
    <t>Server</t>
  </si>
  <si>
    <t>Climatizare Sectia beletristica situata pe partea de est</t>
  </si>
  <si>
    <t>FILM PLANETARIU CU LICENTA</t>
  </si>
  <si>
    <t>Sistem Desktop PC</t>
  </si>
  <si>
    <t>DEZUMIDIFICATOR</t>
  </si>
  <si>
    <t>LICENTA MICROSOFT WINDOWS 11</t>
  </si>
  <si>
    <t xml:space="preserve">LICENTA MICROSOFT WINDOWS 10 PROFESSIONAL </t>
  </si>
  <si>
    <t xml:space="preserve">LICENTA MICROSOFT OFFICE PROFESSIONAL PLUS </t>
  </si>
  <si>
    <t xml:space="preserve">LICENTA COREL DRAW </t>
  </si>
  <si>
    <t>HARTA TACTILA</t>
  </si>
  <si>
    <t>DRUJBA</t>
  </si>
  <si>
    <t>MICROSABLATOR</t>
  </si>
  <si>
    <t>CURATATOR CU VAPORI</t>
  </si>
  <si>
    <t>MOTOCOASA</t>
  </si>
  <si>
    <t>OBIECTIV APARAT FOTO</t>
  </si>
  <si>
    <t>LICENTA ADOBE</t>
  </si>
  <si>
    <t>Documentație de avizare a lucrărilor de intervenție ( D.A.L.I) pentru proiectul „Reabilitarea și eficientizarea energetică a Muzeului Județean Argeș</t>
  </si>
  <si>
    <t>SISTEM PROIECTARE, AVIZARE  SI MONTAJ CAMERE VIDEO CASA MEMORIALA DINU LIPATTI</t>
  </si>
  <si>
    <t>Bazin chimic laborator</t>
  </si>
  <si>
    <t>INSTALATIE PROPAN</t>
  </si>
  <si>
    <t xml:space="preserve">Consolidarea si modernizarea imobilului situat in str.Domnita Balasa, nr.19, apartinand  Teatrului Davila Pitesti, denumita Sala Aschiuță, judetul Arges </t>
  </si>
  <si>
    <t xml:space="preserve"> Consolidare și reabilitare ClădireTeatrul Al. Davila Pitesti</t>
  </si>
  <si>
    <t>Mașină de surfilat industrială</t>
  </si>
  <si>
    <t>Sistem iluminat scenă Sala Așchiuță</t>
  </si>
  <si>
    <t>Sistem sonorizare scenă Sala Așchiuță</t>
  </si>
  <si>
    <t>Sistem mecanică scenă Sala Așchiuță</t>
  </si>
  <si>
    <t>Sistem intercom Sala Așchiuță</t>
  </si>
  <si>
    <t>Sistem iluminat scenă Grădina de Vară</t>
  </si>
  <si>
    <t>Sistem sonorizare scenă Grădina de Vară</t>
  </si>
  <si>
    <t>Sistem schelă lumini scenă Grădina de Vară</t>
  </si>
  <si>
    <t>Cărucior pupitre pro</t>
  </si>
  <si>
    <t>Totem exterior două fețe</t>
  </si>
  <si>
    <t>Laptop grafică</t>
  </si>
  <si>
    <t>Pachet Corel DRAW</t>
  </si>
  <si>
    <t>Sistem înregistrare (monitoare de teren)</t>
  </si>
  <si>
    <t>Obiectiv wide</t>
  </si>
  <si>
    <t>Kit suport fundal Croma</t>
  </si>
  <si>
    <t>Dispozitiv Filmat Wide scenă</t>
  </si>
  <si>
    <t>Laptop business/Sistem PC</t>
  </si>
  <si>
    <t>Dispozitiv stocare imagini arhivă</t>
  </si>
  <si>
    <t>UPS</t>
  </si>
  <si>
    <t>Switch 24-48 porturi rack</t>
  </si>
  <si>
    <t>Mașină de fum tip ceață</t>
  </si>
  <si>
    <t>Sistem lumini pentru deplasare</t>
  </si>
  <si>
    <t>Sistem ecran Led -100 mp</t>
  </si>
  <si>
    <t>Proiector tip profile LED ColourSource Spot-Zoom 25-50</t>
  </si>
  <si>
    <t>Proiector tip profile LED ColourSource Spot-Zoom 15-30</t>
  </si>
  <si>
    <t>Licenta Adobe Premiere -ALL-</t>
  </si>
  <si>
    <t xml:space="preserve">Cheltulieli pentru proiectare si asistanta tehnica pentru obiectivul de investitii: Consolidarea si modernizarea imobilului situat in str.Domnita Balasa, nr.19, apartinand  Teatrului Davila Pitesti, denumita Sala Aschiuță, judetul Arges   </t>
  </si>
  <si>
    <t>Reparatii capitale hidranti Parc Golesti si intocmire documentatie tehnica</t>
  </si>
  <si>
    <t>Proiect tehnic digitalizare</t>
  </si>
  <si>
    <t>Cap. 68.02 - ASIGURARI SI ASISTENTA SOCIALA</t>
  </si>
  <si>
    <t>UAMS- uri  capital</t>
  </si>
  <si>
    <t>Centre capital</t>
  </si>
  <si>
    <t>DIRECTIA GENERALA DE ASISTENTA SOCIALA SI PROTECTIA COPILULUI ARGES</t>
  </si>
  <si>
    <t xml:space="preserve"> 58. Proiecte cu finantare FEN</t>
  </si>
  <si>
    <t>Complex de 4 Locuinte protejate si Centru de zi, comuna Ciofrangeni, sat Ciofrangeni</t>
  </si>
  <si>
    <t>Complex de servicii sociale, Municipiul Campulung, Judetul Arges  -SMIS 130511</t>
  </si>
  <si>
    <t xml:space="preserve">Centrul de zi pentru persoane adulte cu dizabilitati Dragolesti </t>
  </si>
  <si>
    <t xml:space="preserve">Sistematizare verticala si iluminat exterior in incinta Complexului de Servicii Sociale Costesti, Judetul Arges </t>
  </si>
  <si>
    <t>Servicii de intocmire a documentatiei tehnice pentru ISU - emitere punct de vedere privind securitatea la incendiu pentru obiectivul Centru Respiro pentru Persoane Adulte cu Dizabilități</t>
  </si>
  <si>
    <t xml:space="preserve">Servicii de intocmire a documentatiei tehnice pentru ISU - emitere punct de vedere privind securitatea la incendiu pentru obiectivul Locuinte Protejate Siguranta si Ingrijire Arges </t>
  </si>
  <si>
    <t>Servicii de proiectare pentru obtinerea autorizatiei de securitate la incendiu pentru obiectivul Centrul de zi pentru Persoane Adulte cu Dizabilitati Dragolesti</t>
  </si>
  <si>
    <t>Servicii de proiectare sistem supraveghere video, antiefractie si control acces pentru obiectivul Centrul de zi pentru Persoane Adulte cu Dizabilitati Dragolesti</t>
  </si>
  <si>
    <t>Achizitie si montaj sistem supraveghere video, antiefractie si control acces pentru obiectivul Centrul de zi pentru Persoane Adulte cu Dizabilitati Dragolesti</t>
  </si>
  <si>
    <t>Expertiza tehnica pentru cerinta esentiala de calitate in constructii securitate la incendiu, CC si CI, in cadrul proiectului Complex de 4 Locuinte Protejate si Centru de Zi, Comuna Ciofrageni , Judetul Arges</t>
  </si>
  <si>
    <t>Servicii de expertiza tehnica pentru montarea unui hidrant exterior pentru cele 5 imobile din Orasul Stefanesti, strada Rachitei, nr.214-222</t>
  </si>
  <si>
    <t xml:space="preserve">Proiectare, achizitie si  montaj hidrant exterior pentru cele 5 imobile din Orasul Stefanesti, strada Rachitei, nr.214-222                                                                                                                                                                                                             </t>
  </si>
  <si>
    <t>Servicii de intocmire a documentatiei tehnice necesara obtinerii autorizatiei de securitate la incendiu pentru obiectivul "Complex de Servicii Sociale, mun.Campulung, Judet Arges</t>
  </si>
  <si>
    <t xml:space="preserve">Autorizatie ISU pentru proiectul Modernizarea si dotarea Centrului de Zi pentru Persoane Adulte cu Dizabilitati Pitesti                                                                                                                                                                                                                         </t>
  </si>
  <si>
    <t xml:space="preserve">Proiectare sistem supraveghere video si antiefractie                                                                   </t>
  </si>
  <si>
    <t xml:space="preserve">Extindere si montaj sistem supraveghere video si sistem antiefractie   </t>
  </si>
  <si>
    <t xml:space="preserve">Proiectare sistem complet de siguranta, detectie, semnalizare si alarmare a incendiilor, iluminat de siguranta  </t>
  </si>
  <si>
    <t xml:space="preserve">Achizitie si montaj sistem complet de siguranta, detectie, semnalizare si alarmare a incendiilor, iluminat de siguranta  </t>
  </si>
  <si>
    <t xml:space="preserve">Anvelopare apartament Orhideea                                                                                                                           </t>
  </si>
  <si>
    <t xml:space="preserve">Proiectare sistem supraveghere video si antiefractie                                                                                                              </t>
  </si>
  <si>
    <t>CENTRE ADULȚI   Asistenta sociala in caz de boli si invaliditati   (cod 68.08.05.02)</t>
  </si>
  <si>
    <t xml:space="preserve">Elaborare documentație faza DALI  - CIA Bascovele (întocmire și obținere documentații pentru obținerea Certificatului de Urbanism; întocmire Studiu topografic vizat de OCPI; elaborare Expertiză tehnică pentru cerința A1 – rezistență și stabilitate; întocmire Studiu geotehnic; elaborare Audit energetic)                             </t>
  </si>
  <si>
    <t xml:space="preserve">Intocmire documentație pentru obținerea  Autorizației de Securitate la Incendiu                      </t>
  </si>
  <si>
    <t xml:space="preserve">Achiziție și montaj sistem de detecție la  incendiu  </t>
  </si>
  <si>
    <t xml:space="preserve">Achiziție și montaj instalație iluminat de siguranță      </t>
  </si>
  <si>
    <t xml:space="preserve">Lucrări de instalație electrică – paratrăsnet            </t>
  </si>
  <si>
    <t xml:space="preserve">Achiziție și montaj generator electric                    </t>
  </si>
  <si>
    <t>Complexul de Servicii pentru Persoane Adulte cu Dizabilitati Pitesti</t>
  </si>
  <si>
    <t>Modernizarea si dotarea Centrului de Zi pentru Persoane Adulte cu Dizabilitati Pitesti</t>
  </si>
  <si>
    <t>UNITATEA DE ASISTENTA MEDICO SOCIALA SUICI</t>
  </si>
  <si>
    <t>Amenajare Parc si Alei UAMS Suici</t>
  </si>
  <si>
    <t>Reabilitare, Modernizare si Extindere Pavilion P+1</t>
  </si>
  <si>
    <t>Uscator industrial 60 kg pentru rufe spalatorie</t>
  </si>
  <si>
    <t>Licenta Microsoft Office</t>
  </si>
  <si>
    <t>Unitatea de Asistenta Medico-Sociala Dedulesti</t>
  </si>
  <si>
    <t>Reabilitare, supraetajare si extindere corp A</t>
  </si>
  <si>
    <t>Sistem Desktop PC cu monitor</t>
  </si>
  <si>
    <t>Unitatea de Asistenta Medico-Sociala Calinesti</t>
  </si>
  <si>
    <t>Lucrari pentru limitarea propagarii incendiilor la vecinatati si amenajari cai de acces, de evacuare si de interventie</t>
  </si>
  <si>
    <t xml:space="preserve">Masina de spalat, frecat, uscat pardoseli </t>
  </si>
  <si>
    <t>Cap. 70.02 LOCUINTE, SERVICII SI DEZVOLTARE ECONOMICA</t>
  </si>
  <si>
    <t xml:space="preserve"> Proiecte cu finantare FEN</t>
  </si>
  <si>
    <t>Locuinte  (cod 70.08.03.01+70.08.03.30)</t>
  </si>
  <si>
    <t>Locuinte de serviciu, localitatea Stefanesti, sat Stefanestii Noi, str. Calea Bucuresti, nr.339B, jud. Arges</t>
  </si>
  <si>
    <t>Proiectul regional de dezvoltare a infrastructurii de apa si apa uzata din judetul Arges, in perioada 2021-2027</t>
  </si>
  <si>
    <t>Cap. 80.02 ACTIUNI GENERALE ECONOMICE</t>
  </si>
  <si>
    <t>Cap. 84.02/84.07 TRANSPORTURI</t>
  </si>
  <si>
    <t>Cheltuieli de capital 70 (71+72)</t>
  </si>
  <si>
    <t>Proiecte din Programul National de Dezvoltare Locala</t>
  </si>
  <si>
    <t xml:space="preserve"> 56 - PROIECTE CU FINANTARE  FEN / TRANSFERURI </t>
  </si>
  <si>
    <t>Modernizare DJ 679: Păduroiu (DN67B) - Lipia – Popești - Lunca Corbului – Pădureți – Ciești - Fâlfani - Cotmeana - Malu - Bârla -  Lim. Jud. Olt, km 0+000-48.222; L=47,670km ( Cod proiect 319110)</t>
  </si>
  <si>
    <t>Modernizare DJ 659: Pitești - Bradu - Suseni - Gliganu de Sus - Bârlogu - Negrași - Mozăceni - Lim. Jud. Dâmboviţa, km 0+000 - 58+320, L = 58,320 km" cod SMIS 319143</t>
  </si>
  <si>
    <t>Pod pe DJ 738 Jugur-Drăghici-Mihăeşti peste râul Târgului, km 21+900, în comuna Mihăeşti</t>
  </si>
  <si>
    <t>Pod peste raul Neajlov, in satul Silistea, comuna Cateasca, judetul Arges</t>
  </si>
  <si>
    <t>Modernizare DJ 703G Șuici (DJ703H)-Ianculești-lim.jud. Vâlcea, km 14+000 - km 16+922, L=2,922 km, comuna Șuici</t>
  </si>
  <si>
    <t>Modernizare DJ 731 B, sate Sămara şi Metofu, Km 1+603 – Km 3+732, în comuna Poiana Lacului, L=2,129 km</t>
  </si>
  <si>
    <t xml:space="preserve">Modernizare DJ732 C Bughea de Jos - Malu - Godeni, Km 7+165 – Km 8+913, L= 1,748 Km </t>
  </si>
  <si>
    <t xml:space="preserve">Modernizare DJ 679 C lzvoru - Mozăceni Km 12+489 - Km 21+688 , L = 9,199 Km </t>
  </si>
  <si>
    <t>Modernizare DJ 703 B Morărești - Uda, Km 16+200 - Km 17+899, în Comuna Uda, L=1,699 km</t>
  </si>
  <si>
    <t xml:space="preserve">Modernizare DJ 703 H Sălătrucu-Vâlcea, Km 25+200 - Km 27+202,65 și km 28+520 - km 29+863, L = 3345,65 m </t>
  </si>
  <si>
    <t>Modernizare DJ 739 Bârzeşti (DN 73 D) – Negrești – Zgripcești – Beleți, km 0+582 - Km 2+408,  L=1,826 Km, în Comuna Vulturești</t>
  </si>
  <si>
    <t>Modernizare DJ 703 I  Merisani (DN 7 C - Km 12+450) – Musatesti – Bradulet - Bradet - Lac Vidraru (DN 7 C - Km 64+400), Km 53+580 – Km 61+055, L = 7,475 Km</t>
  </si>
  <si>
    <t>Cheltuieli de capital - Drumuri Judetene</t>
  </si>
  <si>
    <t>Active nefinanciare  (cod 71.01+71.03)</t>
  </si>
  <si>
    <t>Obiective de investitii in continuare</t>
  </si>
  <si>
    <t>Modernizare DJ 703B Moraresti (DN 7-km 148+980)-Salistea-Vedea- Lim Jud Olt (km 34+714)- Marghia- Padureti- Costesti- Serbanesti- Silistea- Cateasca- Leordeni (DN 7- km 91+230), km 77+826-km 73+126, L= 5,3km, comuna Cateasca, judetul Arges</t>
  </si>
  <si>
    <t>Modernizare DJ 731D, km 15+075-16+825, L= 1,75km, comuna Cosesti, jud. Arges</t>
  </si>
  <si>
    <t>Modernizare DJ 731D, comuna Darmanesti, judetul Arges, km 8+440-11+240, L= 2,8KM</t>
  </si>
  <si>
    <t>Pod pe DJ 679D, Malu (DJ 679 km 38+940)- Coltu- Ungheni, km 13+911, L= 12m, comuna Ungheni, judetul Arges</t>
  </si>
  <si>
    <t>Modernizare DJ 738 Poienari (DN 73- km 44+500)-Jugur-Draghici-Mihaesti(DC 11), km 10+200-13+600, L= 3,4 km, judetul Arges</t>
  </si>
  <si>
    <t>Modernizare DJ 679A  Barla (DJ 679) – Caldararu, Km 0+000 -  Km 12+835, L=12,835 km</t>
  </si>
  <si>
    <t>Modernizare DJ 704D Prislop (DN7) - Lupueni (DJ 703E), Km 0+000- Km 2+358, L= 2,358 Km  in comunele Bascov si Babana</t>
  </si>
  <si>
    <t xml:space="preserve">Modernizare DJ 703E Pitesti (DN 67) - Babana - Cocu, Km 1+800 - Km 19+765, L= 17,965 Km </t>
  </si>
  <si>
    <t>Modernizare DJ 704 G Cicanesti - Suici (DJ 703H ), Km 9+532 -  Km 13+435, L=3,903 Km</t>
  </si>
  <si>
    <t>Pod pe DJ 703 H Curtea de Argeş (DN 7 C)-Valea Danului-Cepari, km 0+597, L=152m, în comuna Valea Danului</t>
  </si>
  <si>
    <t xml:space="preserve">Pista pentru biciclete continua DJ 703E: Pitești (DN 67 B) – Lupueni – Popești – Lunguiești – Cocu (DJ 703B), pe sectorul Km 2+237 – 12+337, L=10,100 Km, în comunele Moșoaia si Băbana, judetul Arges; Pista  pentru biciclete continua pe DJ 678 A, pe sectorul km 42+496-49+095 și DJ 703 H, pe sectorul km 12+863 -14+550, L=8,286 km, în comunele Tigveni, Cepari și Șuici, județul Argeș si pista de biciclete continua pe DJ 703 H pe sectorul km 14+658-17+368, L=2,710 km in comuna Suici, judetul Arges </t>
  </si>
  <si>
    <t>Modernizare drum județean DJ 678 E Teodorești (DJ 703 –km 13+339) –Cotu – Lim. Jud. Valcea, km 1+200-km - 3+000, L = 1,8 km, comuna Cuca, jud. Argeș</t>
  </si>
  <si>
    <t>Obiective de investitii noi</t>
  </si>
  <si>
    <t>Modernizare drum judetean DJ 678B Lim Jud Valcea-Cuca, km 26+950-27+862, L= 0,912 km, comuna Cuca, judetul Arges</t>
  </si>
  <si>
    <t>Modernizare DJ 702F, limita judet Dambovita-Slobozia, km 14+000-17+355, L= 3,355km, judetul Arges</t>
  </si>
  <si>
    <t>Modernizare DJ 731C Vedea (Izvoru de Jos) -Cocu, km 7+314 - 11+914, L=4,6 km, comunele Vedea si Cocu, judetul Arges</t>
  </si>
  <si>
    <t>Relocare utilitati (conducte gaze) "Pod pe DJ 738 Jugur-Drăghici-Mihăeşti peste râul Târgului, km 21+900, în comuna Mihăeşti"</t>
  </si>
  <si>
    <t>Executie prag de fund si lucrari de stabilizare a malurilor aferente podului amplasat pe DJ 703B, km 85+328, in comuna Cateasca, judetul Arges"</t>
  </si>
  <si>
    <t xml:space="preserve">Cheltuieli de capital Drumuri Judetene -  dotari independente si cheltuieli de capital pentru elaborarea studiilor de prefezabilitate, a studiilor de fezabilitate, a proiectelor si a altor studii aferente obiectivelor de investitii </t>
  </si>
  <si>
    <t xml:space="preserve">Cilindru compactor tandem cu doua bandaje vibratoare </t>
  </si>
  <si>
    <t xml:space="preserve"> Elaborare Studiu de Fezabilitate pentru obiectivul de investitii "Drum expres A1 - Pitesti - Mioveni </t>
  </si>
  <si>
    <t>Elaborare documentatii tehnice pentru obtinere Autorizatie de gospodarire a apelor "Pod pe DJ 741 Piteşti-Valea Mare-Făgetu-Mioveni, km 2+060, peste pârâul Valea Mare (Ploscaru), la Ştefăneşti"</t>
  </si>
  <si>
    <t>Elaborare documentatii tehnice pentru obtinere Autorizatie de gospodarire a apelor "Pod pe DJ 738 Jugur-Drăghici-Mihăeşti peste râul Târgului, km 21+900, în comuna Mihăeşti'</t>
  </si>
  <si>
    <t>Elaborare documentatii:Tema de proiectare, Certificat de urbanism, Avize/Acorduri, Studii teren,  Documentatii suport/cheltuieli obtinere Avize, DALI + Verificare tehnica de calitate documentatii pentru obiectivul de investitii "Reabilitare pod amplasat pe DJ 703 B, la km 85+328, in comuna Cateasca, judetul Arges"</t>
  </si>
  <si>
    <t>Sume alocate din excedentul bugetului local existent la 31.12.2024</t>
  </si>
  <si>
    <t xml:space="preserve"> DIRECTIA GENERALA DE ASISTENTA SOCIALA SI PROTECTIA COPILULUI ARGES - Asistenta sociala pentru familie si copii</t>
  </si>
  <si>
    <t xml:space="preserve">DIRECTIA GENERALA DE ASISTENTA SOCIALA SI PROTECTIA COPILULUI ARGES - ASISTENTA ACORDATA PERSOANELOR IN VARSTA </t>
  </si>
  <si>
    <t xml:space="preserve">DIRECTIA GENERALA DE ASISTENTA SOCIALA SI PROTECTIA COPILULUI ARGES - ASISTENTA SOCIALA IN CAZ DE BOLI SI INVALIDITATE </t>
  </si>
  <si>
    <t>Aparat de vopsit si zugravit 110 bar; 520 w; furtun 15m + accesorii (duze, pistol, pompa, etc)</t>
  </si>
  <si>
    <t>Schela compacta modulara din aluminiu (100 mp)</t>
  </si>
  <si>
    <t>Nivela laser cu linii + stativ (trepied) + suport nivela – proiectie 3 linii si dist. Interval lucru 30 m</t>
  </si>
  <si>
    <t>Achizitionarea si montarea unei folii de securizare si antiefractie pentru interior, 330 microni, la imobilul Galeria de Arta Rudolf Schweitzer - Cumpana</t>
  </si>
  <si>
    <t>Servicii de elaborare: Tema de Proiectare, Documentatie tehnica pentru obtinerea certificatului de urbanism, studii de teren, alte studii de specialitate, Documentatii tehnice necesare in vederea obtinerii avizelor/acordurilor solicitate prin C.U, DALI, DTAC, DTOE, Proiectului tehnic de executie +Caiet de sarcini+Detalii de executie, proiectul AS BUILT  si verificare tehnica de calitate pentru obiectivul de investitii "Consolidare si Reabilitare Corp Spital de Boli Cronice si Geriatrie "Constantin Balaceanu Stolnici", oras Stefanesti, judetul Arges"</t>
  </si>
  <si>
    <t>Proiect tehnic de digitalizare a tuturor traseelor montane din judetul Arges</t>
  </si>
  <si>
    <t>Licente SQL 2022 device CAL</t>
  </si>
  <si>
    <t xml:space="preserve">Licente SQL Server 2022 standard edition </t>
  </si>
  <si>
    <t>Linie de electroforeza</t>
  </si>
  <si>
    <t>Aparat pentru masurarea troponinei si NT pro BNP</t>
  </si>
  <si>
    <t>Aparat de radiologie mobil cu brat C</t>
  </si>
  <si>
    <t>Camera de incubare pentru imunohistochimie</t>
  </si>
  <si>
    <t>Cardiotocograf</t>
  </si>
  <si>
    <t>Targa cu sistem hidraulic pentru transportul pacientilor</t>
  </si>
  <si>
    <t>Perimetru computerizat</t>
  </si>
  <si>
    <t>Electrocauter ORL</t>
  </si>
  <si>
    <t>Videofibroscop laringian portabil</t>
  </si>
  <si>
    <t>Fotolii chimiotertapie</t>
  </si>
  <si>
    <t>Aparat digital pentru radiodiagnostic cu un detector</t>
  </si>
  <si>
    <t>Ambulanta transport pacienti</t>
  </si>
  <si>
    <t>Autoutilitara de transport</t>
  </si>
  <si>
    <t>Masina de spalat 35-38 kg electrica</t>
  </si>
  <si>
    <t>Uscator 35-40 kg</t>
  </si>
  <si>
    <t>Calandru mare 2 m</t>
  </si>
  <si>
    <t>Lift medical pacienti+personal</t>
  </si>
  <si>
    <t xml:space="preserve">Contor de energie termica </t>
  </si>
  <si>
    <t>Pikamer ciocan demolator</t>
  </si>
  <si>
    <t>Robot de curatat cartofi profesional</t>
  </si>
  <si>
    <t>Bariera acces parcare N.Balcescu</t>
  </si>
  <si>
    <t>Bariera acces parcare SJUP</t>
  </si>
  <si>
    <t>Schela mobila 3 tronsoane</t>
  </si>
  <si>
    <t>Camera termoviziune verificat cabluri electrice</t>
  </si>
  <si>
    <t>Transpalet electric cu catarg max 2 T</t>
  </si>
  <si>
    <t>Presa compactare deseuri municipale</t>
  </si>
  <si>
    <t>Proiect tehnic reabilitare tablouri instalatie electrica cladire principala sediu central</t>
  </si>
  <si>
    <t>Expertiza tehnica structura DALI+DTAC+PTE-pasaj subteran de legatura sediul central</t>
  </si>
  <si>
    <t>Servicii elaborare DALI privind obiectivul de investitii "Reabilitare sectie ATI de la SJUP"</t>
  </si>
  <si>
    <t>Reabilitare pasaj subteran sediul central</t>
  </si>
  <si>
    <t>Alimentare extindere UPU de la sursa de vacuum si aer comprimat</t>
  </si>
  <si>
    <t>Centrala termica</t>
  </si>
  <si>
    <t>Iluminat sala Lumina</t>
  </si>
  <si>
    <t>Ecran LED 5M*3M</t>
  </si>
  <si>
    <t xml:space="preserve">Licenta Microsoft Windows </t>
  </si>
  <si>
    <t xml:space="preserve">Intocmirea documentatiei tehnice pentru obtinerea autorizatiei de securitate la incendiu </t>
  </si>
  <si>
    <t>Servicii de proiectare fazele: studii de teren, expertiza tehnica, DALI, pentru  obiectivul "Modernizare DJ 702 J lim.jud. Dambovita - Neajlovelu ( DJ 702A -km 38+630), km 2+610-5+978, L=3,368 km, comuna Ratesti, judetul Arges</t>
  </si>
  <si>
    <t>BUGET LOCAL 2025 SI ESTIMARI 2026-2028</t>
  </si>
  <si>
    <t>TRIM I</t>
  </si>
  <si>
    <t>TRIM II</t>
  </si>
  <si>
    <t>TRIM III</t>
  </si>
  <si>
    <t>TRIM IV</t>
  </si>
  <si>
    <r>
      <t>Sume din impozit pe venit  pentru echil.</t>
    </r>
    <r>
      <rPr>
        <b/>
        <sz val="10"/>
        <rFont val="Times New Roman"/>
        <family val="1"/>
        <charset val="238"/>
      </rPr>
      <t xml:space="preserve"> (14% din 14%)</t>
    </r>
  </si>
  <si>
    <t>Proiect Modernizare DJ 679 Paduroiu (DN67B)- Lipia-Popesti-Lunca Corbului-Padureti-Ciesti-Falfani-Cotmeana-Malu-Barla-Limita Judetul Olt km0+000-48.222; L=47,670km</t>
  </si>
  <si>
    <t>DIRECTIA GENERALA  PENTRU EVIDENTA PERSOANELOR ARGES</t>
  </si>
  <si>
    <t>67.02.03.03</t>
  </si>
  <si>
    <t>68.02</t>
  </si>
  <si>
    <t>68.02.05.02</t>
  </si>
  <si>
    <t xml:space="preserve">Proiect Achizitie microbuze electrice pentru transportul elevilor din judetul Arges - AFM </t>
  </si>
  <si>
    <t>VI Transferuri bugetul local pentru finanatarea uams</t>
  </si>
  <si>
    <t>Reabilitare Bază de Salvare Montană cota 2000 Transfăgărășan, comuna Arefu, județul Argeș</t>
  </si>
  <si>
    <t>Studiu fezabilitate si Proiect Tehnic Digitalizare</t>
  </si>
  <si>
    <t xml:space="preserve">Bransament electric spor putere Corp A </t>
  </si>
  <si>
    <t>Transferuri din bugetele locale pentru finanţarea unităţilor de asistenţă socială şi medico-sociale</t>
  </si>
  <si>
    <t xml:space="preserve"> Ajutoare sociale in numerar</t>
  </si>
  <si>
    <t xml:space="preserve">                                             PROIECT                                Anexa nr.1 la H.C.J nr.155/25.03.2025</t>
  </si>
</sst>
</file>

<file path=xl/styles.xml><?xml version="1.0" encoding="utf-8"?>
<styleSheet xmlns="http://schemas.openxmlformats.org/spreadsheetml/2006/main">
  <fonts count="55">
    <font>
      <sz val="10"/>
      <name val="Arial"/>
      <family val="2"/>
      <charset val="238"/>
    </font>
    <font>
      <sz val="11"/>
      <color theme="1"/>
      <name val="Calibri"/>
      <family val="2"/>
      <charset val="238"/>
      <scheme val="minor"/>
    </font>
    <font>
      <sz val="11"/>
      <color theme="1"/>
      <name val="Calibri"/>
      <family val="2"/>
      <charset val="238"/>
      <scheme val="minor"/>
    </font>
    <font>
      <sz val="10"/>
      <name val="Arial"/>
      <family val="2"/>
      <charset val="238"/>
    </font>
    <font>
      <b/>
      <sz val="12"/>
      <name val="Times New Roman"/>
      <family val="1"/>
      <charset val="238"/>
    </font>
    <font>
      <b/>
      <sz val="10"/>
      <name val="Arial"/>
      <family val="2"/>
      <charset val="238"/>
    </font>
    <font>
      <sz val="8"/>
      <name val="Arial"/>
      <family val="2"/>
      <charset val="238"/>
    </font>
    <font>
      <b/>
      <sz val="14"/>
      <name val="Times New Roman"/>
      <family val="1"/>
      <charset val="238"/>
    </font>
    <font>
      <b/>
      <sz val="10"/>
      <name val="Times New Roman"/>
      <family val="1"/>
      <charset val="238"/>
    </font>
    <font>
      <sz val="10"/>
      <name val="Times New Roman"/>
      <family val="1"/>
      <charset val="238"/>
    </font>
    <font>
      <sz val="8"/>
      <name val="Times New Roman"/>
      <family val="1"/>
      <charset val="238"/>
    </font>
    <font>
      <b/>
      <sz val="11"/>
      <name val="Times New Roman"/>
      <family val="1"/>
      <charset val="238"/>
    </font>
    <font>
      <b/>
      <sz val="10"/>
      <color theme="1"/>
      <name val="Times New Roman"/>
      <family val="1"/>
      <charset val="238"/>
    </font>
    <font>
      <b/>
      <sz val="10"/>
      <color rgb="FFFF0000"/>
      <name val="Times New Roman"/>
      <family val="1"/>
      <charset val="238"/>
    </font>
    <font>
      <sz val="10"/>
      <color rgb="FFFF0000"/>
      <name val="Arial"/>
      <family val="2"/>
      <charset val="238"/>
    </font>
    <font>
      <b/>
      <u/>
      <sz val="10"/>
      <color rgb="FFFF0000"/>
      <name val="Times New Roman"/>
      <family val="1"/>
      <charset val="238"/>
    </font>
    <font>
      <sz val="11"/>
      <name val="Times New Roman"/>
      <family val="1"/>
      <charset val="238"/>
    </font>
    <font>
      <sz val="10"/>
      <color rgb="FFFF0000"/>
      <name val="Times New Roman"/>
      <family val="1"/>
      <charset val="238"/>
    </font>
    <font>
      <sz val="10"/>
      <color theme="1"/>
      <name val="Arial"/>
      <family val="2"/>
      <charset val="238"/>
    </font>
    <font>
      <i/>
      <sz val="10"/>
      <name val="Times New Roman"/>
      <family val="1"/>
      <charset val="238"/>
    </font>
    <font>
      <b/>
      <sz val="10"/>
      <color rgb="FFFF0000"/>
      <name val="Arial"/>
      <family val="2"/>
      <charset val="238"/>
    </font>
    <font>
      <sz val="10"/>
      <name val="Tahoma"/>
      <family val="2"/>
    </font>
    <font>
      <sz val="10"/>
      <color theme="1"/>
      <name val="Times New Roman"/>
      <family val="1"/>
      <charset val="238"/>
    </font>
    <font>
      <b/>
      <sz val="8"/>
      <name val="Arial"/>
      <family val="2"/>
      <charset val="238"/>
    </font>
    <font>
      <sz val="11"/>
      <name val="Arial"/>
      <family val="2"/>
      <charset val="238"/>
    </font>
    <font>
      <b/>
      <u/>
      <sz val="11"/>
      <name val="Times New Roman"/>
      <family val="1"/>
      <charset val="238"/>
    </font>
    <font>
      <b/>
      <u/>
      <sz val="10"/>
      <name val="Times New Roman"/>
      <family val="1"/>
      <charset val="238"/>
    </font>
    <font>
      <b/>
      <sz val="11"/>
      <color rgb="FFFF0000"/>
      <name val="Times New Roman"/>
      <family val="1"/>
      <charset val="238"/>
    </font>
    <font>
      <b/>
      <sz val="11"/>
      <color rgb="FF00B0F0"/>
      <name val="Times New Roman"/>
      <family val="1"/>
      <charset val="238"/>
    </font>
    <font>
      <sz val="10"/>
      <color rgb="FF00B0F0"/>
      <name val="Times New Roman"/>
      <family val="1"/>
      <charset val="238"/>
    </font>
    <font>
      <sz val="10"/>
      <color rgb="FF00B0F0"/>
      <name val="Arial"/>
      <family val="2"/>
      <charset val="238"/>
    </font>
    <font>
      <b/>
      <sz val="11"/>
      <color theme="1"/>
      <name val="Times New Roman"/>
      <family val="1"/>
      <charset val="238"/>
    </font>
    <font>
      <b/>
      <sz val="10"/>
      <color theme="1"/>
      <name val="Arial"/>
      <family val="2"/>
      <charset val="238"/>
    </font>
    <font>
      <sz val="10"/>
      <color rgb="FF0070C0"/>
      <name val="Times New Roman"/>
      <family val="1"/>
      <charset val="238"/>
    </font>
    <font>
      <b/>
      <sz val="11"/>
      <color rgb="FF0070C0"/>
      <name val="Times New Roman"/>
      <family val="1"/>
      <charset val="238"/>
    </font>
    <font>
      <sz val="10"/>
      <color rgb="FF0070C0"/>
      <name val="Arial"/>
      <family val="2"/>
      <charset val="238"/>
    </font>
    <font>
      <u/>
      <sz val="10"/>
      <name val="Times New Roman"/>
      <family val="1"/>
      <charset val="238"/>
    </font>
    <font>
      <b/>
      <sz val="8"/>
      <name val="Times New Roman"/>
      <family val="1"/>
      <charset val="238"/>
    </font>
    <font>
      <b/>
      <sz val="9"/>
      <color indexed="81"/>
      <name val="Tahoma"/>
      <family val="2"/>
      <charset val="238"/>
    </font>
    <font>
      <sz val="9"/>
      <color indexed="81"/>
      <name val="Tahoma"/>
      <family val="2"/>
      <charset val="238"/>
    </font>
    <font>
      <sz val="10"/>
      <name val="Arial"/>
      <family val="2"/>
    </font>
    <font>
      <sz val="11"/>
      <color theme="1"/>
      <name val="Calibri"/>
      <family val="2"/>
      <scheme val="minor"/>
    </font>
    <font>
      <b/>
      <sz val="14"/>
      <color theme="1"/>
      <name val="Times New Roman"/>
      <family val="1"/>
      <charset val="238"/>
    </font>
    <font>
      <b/>
      <u/>
      <sz val="10"/>
      <color theme="1"/>
      <name val="Times New Roman"/>
      <family val="1"/>
      <charset val="238"/>
    </font>
    <font>
      <b/>
      <sz val="12"/>
      <color theme="1"/>
      <name val="Times New Roman"/>
      <family val="1"/>
      <charset val="238"/>
    </font>
    <font>
      <sz val="12"/>
      <name val="Times New Roman"/>
      <family val="1"/>
      <charset val="238"/>
    </font>
    <font>
      <sz val="12"/>
      <color theme="1"/>
      <name val="Times New Roman"/>
      <family val="1"/>
      <charset val="238"/>
    </font>
    <font>
      <b/>
      <sz val="12"/>
      <color theme="1"/>
      <name val="Times New Roman"/>
      <family val="1"/>
    </font>
    <font>
      <sz val="12"/>
      <color theme="1"/>
      <name val="Times New Roman"/>
      <family val="1"/>
    </font>
    <font>
      <sz val="11"/>
      <color theme="1"/>
      <name val="Times New Roman"/>
      <family val="1"/>
      <charset val="238"/>
    </font>
    <font>
      <sz val="12"/>
      <color theme="1"/>
      <name val="Arial"/>
      <family val="2"/>
      <charset val="238"/>
    </font>
    <font>
      <i/>
      <sz val="12"/>
      <color theme="1"/>
      <name val="Times New Roman"/>
      <family val="1"/>
      <charset val="238"/>
    </font>
    <font>
      <sz val="12"/>
      <color theme="1"/>
      <name val="Calibri"/>
      <family val="2"/>
      <charset val="238"/>
      <scheme val="minor"/>
    </font>
    <font>
      <sz val="10"/>
      <color theme="1"/>
      <name val="Arial"/>
      <family val="2"/>
    </font>
    <font>
      <sz val="12"/>
      <color theme="1"/>
      <name val="Calibri"/>
      <family val="2"/>
      <scheme val="minor"/>
    </font>
  </fonts>
  <fills count="2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99CCFF"/>
        <bgColor indexed="64"/>
      </patternFill>
    </fill>
    <fill>
      <patternFill patternType="solid">
        <fgColor rgb="FFFFFF00"/>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rgb="FF92D050"/>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indexed="9"/>
        <bgColor indexed="64"/>
      </patternFill>
    </fill>
    <fill>
      <patternFill patternType="solid">
        <fgColor rgb="FF00B0F0"/>
        <bgColor indexed="64"/>
      </patternFill>
    </fill>
    <fill>
      <patternFill patternType="solid">
        <fgColor theme="8"/>
        <bgColor indexed="64"/>
      </patternFill>
    </fill>
    <fill>
      <patternFill patternType="solid">
        <fgColor rgb="FF00FF00"/>
        <bgColor indexed="64"/>
      </patternFill>
    </fill>
    <fill>
      <patternFill patternType="solid">
        <fgColor rgb="FF00CC00"/>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FF"/>
        <bgColor indexed="64"/>
      </patternFill>
    </fill>
    <fill>
      <patternFill patternType="solid">
        <fgColor theme="6" tint="0.59999389629810485"/>
        <bgColor indexed="64"/>
      </patternFill>
    </fill>
    <fill>
      <patternFill patternType="solid">
        <fgColor theme="9"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s>
  <cellStyleXfs count="14">
    <xf numFmtId="0" fontId="0" fillId="0" borderId="0"/>
    <xf numFmtId="0" fontId="21" fillId="0" borderId="0"/>
    <xf numFmtId="0" fontId="3" fillId="0" borderId="0"/>
    <xf numFmtId="0" fontId="40" fillId="0" borderId="0"/>
    <xf numFmtId="0" fontId="41"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cellStyleXfs>
  <cellXfs count="513">
    <xf numFmtId="0" fontId="0" fillId="0" borderId="0" xfId="0"/>
    <xf numFmtId="4" fontId="4" fillId="2" borderId="0" xfId="0" applyNumberFormat="1" applyFont="1" applyFill="1" applyBorder="1" applyAlignment="1">
      <alignment horizontal="left"/>
    </xf>
    <xf numFmtId="4" fontId="4" fillId="2" borderId="0" xfId="0" applyNumberFormat="1" applyFont="1" applyFill="1" applyBorder="1" applyAlignment="1"/>
    <xf numFmtId="0" fontId="4" fillId="0" borderId="0" xfId="0" applyFont="1" applyFill="1" applyAlignment="1"/>
    <xf numFmtId="0" fontId="5" fillId="0" borderId="0" xfId="0" applyFont="1" applyFill="1"/>
    <xf numFmtId="0" fontId="4" fillId="0" borderId="0" xfId="0" applyFont="1" applyFill="1" applyAlignment="1">
      <alignment horizontal="left"/>
    </xf>
    <xf numFmtId="0" fontId="6" fillId="0" borderId="0" xfId="0" applyFont="1" applyFill="1"/>
    <xf numFmtId="0" fontId="3" fillId="0" borderId="0" xfId="0" applyFont="1" applyFill="1"/>
    <xf numFmtId="0" fontId="7" fillId="0" borderId="0" xfId="0" applyFont="1" applyFill="1" applyBorder="1" applyAlignment="1">
      <alignment horizontal="center"/>
    </xf>
    <xf numFmtId="0" fontId="4" fillId="0" borderId="0" xfId="0" applyFont="1" applyFill="1" applyAlignment="1">
      <alignment horizontal="right"/>
    </xf>
    <xf numFmtId="4" fontId="7" fillId="2" borderId="0" xfId="0" applyNumberFormat="1" applyFont="1" applyFill="1" applyBorder="1" applyAlignment="1"/>
    <xf numFmtId="0" fontId="7" fillId="0" borderId="0" xfId="0" applyFont="1" applyFill="1" applyAlignment="1">
      <alignment horizontal="right"/>
    </xf>
    <xf numFmtId="0" fontId="7" fillId="0" borderId="0" xfId="0" applyFont="1" applyFill="1"/>
    <xf numFmtId="0" fontId="8" fillId="0" borderId="0" xfId="0" applyFont="1" applyFill="1" applyBorder="1"/>
    <xf numFmtId="0" fontId="9" fillId="0" borderId="0" xfId="0" applyFont="1" applyFill="1" applyBorder="1"/>
    <xf numFmtId="0" fontId="10" fillId="0" borderId="0" xfId="0" applyFont="1" applyFill="1" applyBorder="1" applyAlignment="1">
      <alignment horizontal="right"/>
    </xf>
    <xf numFmtId="0" fontId="9" fillId="0" borderId="1" xfId="0" applyFont="1" applyFill="1" applyBorder="1" applyAlignment="1">
      <alignment wrapText="1"/>
    </xf>
    <xf numFmtId="0" fontId="8" fillId="0" borderId="1" xfId="0" applyFont="1" applyFill="1" applyBorder="1" applyAlignment="1">
      <alignment horizontal="center" vertical="center"/>
    </xf>
    <xf numFmtId="0" fontId="8" fillId="0" borderId="1" xfId="0" applyFont="1" applyFill="1" applyBorder="1" applyAlignment="1">
      <alignment vertical="center" wrapText="1"/>
    </xf>
    <xf numFmtId="0" fontId="5" fillId="0" borderId="1" xfId="0" applyFont="1" applyFill="1" applyBorder="1" applyAlignment="1">
      <alignment horizontal="center" wrapText="1"/>
    </xf>
    <xf numFmtId="0" fontId="11" fillId="3" borderId="2" xfId="0" applyFont="1" applyFill="1" applyBorder="1"/>
    <xf numFmtId="0" fontId="8" fillId="3" borderId="1" xfId="0" applyFont="1" applyFill="1" applyBorder="1"/>
    <xf numFmtId="0" fontId="8" fillId="3" borderId="1" xfId="0" applyFont="1" applyFill="1" applyBorder="1" applyAlignment="1">
      <alignment horizontal="center"/>
    </xf>
    <xf numFmtId="4" fontId="12" fillId="4" borderId="1" xfId="0" applyNumberFormat="1" applyFont="1" applyFill="1" applyBorder="1"/>
    <xf numFmtId="0" fontId="11" fillId="0" borderId="3" xfId="0" applyFont="1" applyFill="1" applyBorder="1" applyAlignment="1">
      <alignment horizontal="center"/>
    </xf>
    <xf numFmtId="0" fontId="8" fillId="0" borderId="1" xfId="0" applyFont="1" applyFill="1" applyBorder="1"/>
    <xf numFmtId="0" fontId="8" fillId="0" borderId="1" xfId="0" applyFont="1" applyFill="1" applyBorder="1" applyAlignment="1">
      <alignment horizontal="center"/>
    </xf>
    <xf numFmtId="4" fontId="13" fillId="4" borderId="1" xfId="0" applyNumberFormat="1" applyFont="1" applyFill="1" applyBorder="1"/>
    <xf numFmtId="0" fontId="9" fillId="0" borderId="1" xfId="0" applyFont="1" applyFill="1" applyBorder="1"/>
    <xf numFmtId="0" fontId="9" fillId="0" borderId="1" xfId="0" applyFont="1" applyFill="1" applyBorder="1" applyAlignment="1">
      <alignment horizontal="center"/>
    </xf>
    <xf numFmtId="4" fontId="14" fillId="0" borderId="1" xfId="0" applyNumberFormat="1" applyFont="1" applyFill="1" applyBorder="1"/>
    <xf numFmtId="0" fontId="8" fillId="0" borderId="1" xfId="0" applyFont="1" applyFill="1" applyBorder="1" applyAlignment="1">
      <alignment wrapText="1"/>
    </xf>
    <xf numFmtId="4" fontId="15" fillId="4" borderId="1" xfId="0" applyNumberFormat="1" applyFont="1" applyFill="1" applyBorder="1"/>
    <xf numFmtId="2" fontId="9" fillId="0" borderId="1" xfId="0" applyNumberFormat="1" applyFont="1" applyFill="1" applyBorder="1"/>
    <xf numFmtId="2" fontId="9" fillId="0" borderId="1" xfId="0" applyNumberFormat="1" applyFont="1" applyFill="1" applyBorder="1" applyAlignment="1">
      <alignment wrapText="1"/>
    </xf>
    <xf numFmtId="0" fontId="11" fillId="0" borderId="3" xfId="0" applyFont="1" applyFill="1" applyBorder="1" applyAlignment="1">
      <alignment horizontal="right"/>
    </xf>
    <xf numFmtId="0" fontId="16" fillId="0" borderId="1" xfId="0" applyFont="1" applyBorder="1" applyAlignment="1">
      <alignment wrapText="1"/>
    </xf>
    <xf numFmtId="14" fontId="9" fillId="0" borderId="1" xfId="0" applyNumberFormat="1" applyFont="1" applyFill="1" applyBorder="1" applyAlignment="1">
      <alignment horizontal="center"/>
    </xf>
    <xf numFmtId="4" fontId="17" fillId="5" borderId="1" xfId="0" applyNumberFormat="1" applyFont="1" applyFill="1" applyBorder="1"/>
    <xf numFmtId="4" fontId="13" fillId="2" borderId="1" xfId="0" applyNumberFormat="1" applyFont="1" applyFill="1" applyBorder="1"/>
    <xf numFmtId="4" fontId="18" fillId="5" borderId="1" xfId="0" applyNumberFormat="1" applyFont="1" applyFill="1" applyBorder="1"/>
    <xf numFmtId="4" fontId="14" fillId="5" borderId="1" xfId="0" applyNumberFormat="1" applyFont="1" applyFill="1" applyBorder="1"/>
    <xf numFmtId="0" fontId="16" fillId="0" borderId="4" xfId="0" applyFont="1" applyBorder="1" applyAlignment="1">
      <alignment horizontal="left" vertical="center"/>
    </xf>
    <xf numFmtId="0" fontId="11" fillId="0" borderId="3" xfId="0" applyFont="1" applyFill="1" applyBorder="1"/>
    <xf numFmtId="4" fontId="17" fillId="4" borderId="1" xfId="0" applyNumberFormat="1" applyFont="1" applyFill="1" applyBorder="1"/>
    <xf numFmtId="4" fontId="17" fillId="2" borderId="1" xfId="0" applyNumberFormat="1" applyFont="1" applyFill="1" applyBorder="1"/>
    <xf numFmtId="4" fontId="17" fillId="6" borderId="1" xfId="0" applyNumberFormat="1" applyFont="1" applyFill="1" applyBorder="1"/>
    <xf numFmtId="4" fontId="17" fillId="0" borderId="1" xfId="0" applyNumberFormat="1" applyFont="1" applyFill="1" applyBorder="1"/>
    <xf numFmtId="4" fontId="8" fillId="4" borderId="1" xfId="0" applyNumberFormat="1" applyFont="1" applyFill="1" applyBorder="1"/>
    <xf numFmtId="0" fontId="19" fillId="0" borderId="1" xfId="0" applyFont="1" applyFill="1" applyBorder="1" applyAlignment="1">
      <alignment horizontal="left" wrapText="1"/>
    </xf>
    <xf numFmtId="0" fontId="19" fillId="0" borderId="1" xfId="0" applyFont="1" applyFill="1" applyBorder="1" applyAlignment="1">
      <alignment horizontal="center" wrapText="1"/>
    </xf>
    <xf numFmtId="0" fontId="9" fillId="0" borderId="1" xfId="0" applyFont="1" applyFill="1" applyBorder="1" applyAlignment="1">
      <alignment horizontal="left" wrapText="1"/>
    </xf>
    <xf numFmtId="0" fontId="9" fillId="0" borderId="1" xfId="0" applyFont="1" applyFill="1" applyBorder="1" applyAlignment="1">
      <alignment horizontal="center" wrapText="1"/>
    </xf>
    <xf numFmtId="4" fontId="20" fillId="5" borderId="1" xfId="0" applyNumberFormat="1" applyFont="1" applyFill="1" applyBorder="1"/>
    <xf numFmtId="0" fontId="9" fillId="0" borderId="3" xfId="0" applyFont="1" applyFill="1" applyBorder="1" applyAlignment="1">
      <alignment horizontal="center" wrapText="1"/>
    </xf>
    <xf numFmtId="0" fontId="5" fillId="5" borderId="1" xfId="0" applyFont="1" applyFill="1" applyBorder="1"/>
    <xf numFmtId="0" fontId="6" fillId="0" borderId="6" xfId="1" applyFont="1" applyFill="1" applyBorder="1" applyAlignment="1">
      <alignment horizontal="left" vertical="center"/>
    </xf>
    <xf numFmtId="4" fontId="14" fillId="0" borderId="7" xfId="0" applyNumberFormat="1" applyFont="1" applyFill="1" applyBorder="1"/>
    <xf numFmtId="0" fontId="22" fillId="7" borderId="1" xfId="0" applyFont="1" applyFill="1" applyBorder="1" applyAlignment="1">
      <alignment wrapText="1"/>
    </xf>
    <xf numFmtId="0" fontId="22" fillId="7" borderId="1" xfId="0" applyFont="1" applyFill="1" applyBorder="1" applyAlignment="1">
      <alignment horizontal="center" wrapText="1"/>
    </xf>
    <xf numFmtId="4" fontId="18" fillId="7" borderId="1" xfId="0" applyNumberFormat="1" applyFont="1" applyFill="1" applyBorder="1"/>
    <xf numFmtId="0" fontId="6" fillId="0" borderId="5" xfId="0" applyFont="1" applyFill="1" applyBorder="1" applyAlignment="1">
      <alignment horizontal="left" vertical="center" wrapText="1"/>
    </xf>
    <xf numFmtId="0" fontId="6" fillId="0" borderId="1" xfId="1" applyFont="1" applyFill="1" applyBorder="1" applyAlignment="1">
      <alignment horizontal="center" vertical="center"/>
    </xf>
    <xf numFmtId="0" fontId="22" fillId="0" borderId="1" xfId="0" applyFont="1" applyFill="1" applyBorder="1" applyAlignment="1">
      <alignment wrapText="1"/>
    </xf>
    <xf numFmtId="0" fontId="22" fillId="0" borderId="1" xfId="0" applyFont="1" applyFill="1" applyBorder="1" applyAlignment="1">
      <alignment horizontal="center" wrapText="1"/>
    </xf>
    <xf numFmtId="0" fontId="12" fillId="8" borderId="1" xfId="0" applyFont="1" applyFill="1" applyBorder="1" applyAlignment="1">
      <alignment wrapText="1"/>
    </xf>
    <xf numFmtId="0" fontId="23" fillId="8" borderId="1" xfId="1" applyFont="1" applyFill="1" applyBorder="1" applyAlignment="1">
      <alignment horizontal="left" vertical="center"/>
    </xf>
    <xf numFmtId="4" fontId="5" fillId="8" borderId="1" xfId="0" applyNumberFormat="1" applyFont="1" applyFill="1" applyBorder="1"/>
    <xf numFmtId="0" fontId="10" fillId="2" borderId="1" xfId="0" applyFont="1" applyFill="1" applyBorder="1" applyAlignment="1">
      <alignment vertical="center"/>
    </xf>
    <xf numFmtId="0" fontId="6" fillId="2" borderId="1" xfId="1" applyFont="1" applyFill="1" applyBorder="1" applyAlignment="1">
      <alignment horizontal="left" vertical="center"/>
    </xf>
    <xf numFmtId="0" fontId="8" fillId="0" borderId="1" xfId="0" applyFont="1" applyFill="1" applyBorder="1" applyAlignment="1">
      <alignment horizontal="center" wrapText="1"/>
    </xf>
    <xf numFmtId="4" fontId="13" fillId="0" borderId="1" xfId="0" applyNumberFormat="1" applyFont="1" applyFill="1" applyBorder="1"/>
    <xf numFmtId="0" fontId="11" fillId="6" borderId="3" xfId="0" applyFont="1" applyFill="1" applyBorder="1" applyAlignment="1">
      <alignment horizontal="center"/>
    </xf>
    <xf numFmtId="0" fontId="8" fillId="6" borderId="1" xfId="0" applyFont="1" applyFill="1" applyBorder="1" applyAlignment="1">
      <alignment wrapText="1"/>
    </xf>
    <xf numFmtId="0" fontId="8" fillId="6" borderId="1" xfId="0" applyFont="1" applyFill="1" applyBorder="1" applyAlignment="1">
      <alignment horizontal="center"/>
    </xf>
    <xf numFmtId="0" fontId="11" fillId="6" borderId="3" xfId="0" applyFont="1" applyFill="1" applyBorder="1"/>
    <xf numFmtId="0" fontId="8" fillId="6" borderId="1" xfId="0" applyFont="1" applyFill="1" applyBorder="1" applyAlignment="1">
      <alignment vertical="justify"/>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wrapText="1"/>
    </xf>
    <xf numFmtId="49" fontId="5" fillId="6" borderId="1" xfId="0" applyNumberFormat="1" applyFont="1" applyFill="1" applyBorder="1" applyAlignment="1">
      <alignment horizontal="left" vertical="center" wrapText="1"/>
    </xf>
    <xf numFmtId="0" fontId="17" fillId="0" borderId="1" xfId="0" applyFont="1" applyFill="1" applyBorder="1" applyAlignment="1">
      <alignment horizontal="center"/>
    </xf>
    <xf numFmtId="0" fontId="11" fillId="9" borderId="3" xfId="0" applyFont="1" applyFill="1" applyBorder="1"/>
    <xf numFmtId="0" fontId="8" fillId="9" borderId="1" xfId="0" applyFont="1" applyFill="1" applyBorder="1"/>
    <xf numFmtId="0" fontId="8" fillId="9" borderId="1" xfId="0" applyFont="1" applyFill="1" applyBorder="1" applyAlignment="1">
      <alignment horizontal="center"/>
    </xf>
    <xf numFmtId="4" fontId="13" fillId="9" borderId="1" xfId="0" applyNumberFormat="1" applyFont="1" applyFill="1" applyBorder="1"/>
    <xf numFmtId="0" fontId="11" fillId="0" borderId="2" xfId="0" applyFont="1" applyFill="1" applyBorder="1"/>
    <xf numFmtId="0" fontId="11" fillId="9" borderId="2" xfId="0" applyFont="1" applyFill="1" applyBorder="1"/>
    <xf numFmtId="0" fontId="9" fillId="9" borderId="1" xfId="0" applyFont="1" applyFill="1" applyBorder="1" applyAlignment="1">
      <alignment horizontal="center"/>
    </xf>
    <xf numFmtId="4" fontId="8" fillId="9" borderId="1" xfId="0" applyNumberFormat="1" applyFont="1" applyFill="1" applyBorder="1"/>
    <xf numFmtId="4" fontId="17" fillId="10" borderId="1" xfId="0" applyNumberFormat="1" applyFont="1" applyFill="1" applyBorder="1"/>
    <xf numFmtId="4" fontId="9" fillId="4" borderId="1" xfId="0" applyNumberFormat="1" applyFont="1" applyFill="1" applyBorder="1"/>
    <xf numFmtId="0" fontId="3" fillId="0" borderId="1" xfId="0" applyFont="1" applyFill="1" applyBorder="1" applyAlignment="1">
      <alignment vertical="center" wrapText="1"/>
    </xf>
    <xf numFmtId="0" fontId="6" fillId="0" borderId="1" xfId="1" applyFont="1" applyFill="1" applyBorder="1" applyAlignment="1">
      <alignment horizontal="left" vertical="center"/>
    </xf>
    <xf numFmtId="4" fontId="0" fillId="0" borderId="1" xfId="0" applyNumberFormat="1" applyFont="1" applyFill="1" applyBorder="1"/>
    <xf numFmtId="0" fontId="3" fillId="0" borderId="1" xfId="0" applyFont="1" applyBorder="1" applyAlignment="1">
      <alignment vertical="center" wrapText="1"/>
    </xf>
    <xf numFmtId="0" fontId="0" fillId="0" borderId="1" xfId="0" applyFont="1" applyBorder="1" applyAlignment="1">
      <alignment vertical="center" wrapText="1"/>
    </xf>
    <xf numFmtId="0" fontId="13" fillId="0" borderId="1" xfId="0" applyFont="1" applyFill="1" applyBorder="1" applyAlignment="1">
      <alignment wrapText="1"/>
    </xf>
    <xf numFmtId="0" fontId="13" fillId="0" borderId="1" xfId="0" applyFont="1" applyFill="1" applyBorder="1" applyAlignment="1">
      <alignment horizontal="center" wrapText="1"/>
    </xf>
    <xf numFmtId="4" fontId="20" fillId="0" borderId="1" xfId="0" applyNumberFormat="1" applyFont="1" applyFill="1" applyBorder="1"/>
    <xf numFmtId="4" fontId="5" fillId="0" borderId="1" xfId="0" applyNumberFormat="1" applyFont="1" applyFill="1" applyBorder="1"/>
    <xf numFmtId="0" fontId="17" fillId="0" borderId="1" xfId="0" applyFont="1" applyFill="1" applyBorder="1" applyAlignment="1">
      <alignment wrapText="1"/>
    </xf>
    <xf numFmtId="0" fontId="17" fillId="0" borderId="1" xfId="0" applyFont="1" applyFill="1" applyBorder="1" applyAlignment="1">
      <alignment horizontal="center" wrapText="1"/>
    </xf>
    <xf numFmtId="0" fontId="12" fillId="11" borderId="1" xfId="0" applyFont="1" applyFill="1" applyBorder="1" applyAlignment="1">
      <alignment wrapText="1"/>
    </xf>
    <xf numFmtId="0" fontId="23" fillId="11" borderId="1" xfId="1" applyFont="1" applyFill="1" applyBorder="1" applyAlignment="1">
      <alignment horizontal="left" vertical="center"/>
    </xf>
    <xf numFmtId="0" fontId="16" fillId="2" borderId="1" xfId="0" applyFont="1" applyFill="1" applyBorder="1" applyAlignment="1">
      <alignment vertical="center"/>
    </xf>
    <xf numFmtId="0" fontId="24" fillId="2" borderId="1" xfId="1" applyFont="1" applyFill="1" applyBorder="1" applyAlignment="1">
      <alignment horizontal="left" vertical="center"/>
    </xf>
    <xf numFmtId="0" fontId="8" fillId="0" borderId="1" xfId="0" applyFont="1" applyFill="1" applyBorder="1" applyAlignment="1">
      <alignment vertical="justify"/>
    </xf>
    <xf numFmtId="0" fontId="9" fillId="0" borderId="1" xfId="0" applyFont="1" applyBorder="1" applyAlignment="1">
      <alignment horizontal="center" vertical="justify"/>
    </xf>
    <xf numFmtId="0" fontId="5" fillId="0" borderId="1" xfId="0" applyFont="1" applyFill="1" applyBorder="1" applyAlignment="1">
      <alignment horizontal="left" vertical="center" wrapText="1"/>
    </xf>
    <xf numFmtId="49" fontId="8" fillId="0" borderId="1" xfId="0" applyNumberFormat="1" applyFont="1" applyFill="1" applyBorder="1" applyAlignment="1">
      <alignment horizontal="left" vertical="center" wrapText="1"/>
    </xf>
    <xf numFmtId="0" fontId="11" fillId="0" borderId="0" xfId="0" applyFont="1" applyFill="1" applyBorder="1"/>
    <xf numFmtId="0" fontId="11" fillId="3" borderId="3" xfId="0" applyFont="1" applyFill="1" applyBorder="1"/>
    <xf numFmtId="4" fontId="13" fillId="5" borderId="1" xfId="0" applyNumberFormat="1" applyFont="1" applyFill="1" applyBorder="1"/>
    <xf numFmtId="0" fontId="8" fillId="0" borderId="1" xfId="0" applyFont="1" applyFill="1" applyBorder="1" applyAlignment="1">
      <alignment horizontal="left" wrapText="1"/>
    </xf>
    <xf numFmtId="0" fontId="25" fillId="3" borderId="3" xfId="0" applyFont="1" applyFill="1" applyBorder="1"/>
    <xf numFmtId="0" fontId="8" fillId="3" borderId="1" xfId="0" applyFont="1" applyFill="1" applyBorder="1" applyAlignment="1">
      <alignment wrapText="1"/>
    </xf>
    <xf numFmtId="0" fontId="26" fillId="3" borderId="1" xfId="0" applyFont="1" applyFill="1" applyBorder="1" applyAlignment="1">
      <alignment horizontal="center"/>
    </xf>
    <xf numFmtId="4" fontId="15" fillId="2" borderId="1" xfId="0" applyNumberFormat="1" applyFont="1" applyFill="1" applyBorder="1"/>
    <xf numFmtId="0" fontId="25" fillId="0" borderId="3" xfId="0" applyFont="1" applyFill="1" applyBorder="1"/>
    <xf numFmtId="0" fontId="26" fillId="0" borderId="1" xfId="0" applyFont="1" applyFill="1" applyBorder="1" applyAlignment="1">
      <alignment horizontal="center"/>
    </xf>
    <xf numFmtId="0" fontId="27" fillId="0" borderId="3" xfId="0" applyFont="1" applyFill="1" applyBorder="1"/>
    <xf numFmtId="0" fontId="14" fillId="0" borderId="0" xfId="0" applyFont="1" applyFill="1"/>
    <xf numFmtId="0" fontId="8" fillId="12" borderId="1" xfId="0" applyFont="1" applyFill="1" applyBorder="1"/>
    <xf numFmtId="0" fontId="8" fillId="12" borderId="1" xfId="0" applyFont="1" applyFill="1" applyBorder="1" applyAlignment="1">
      <alignment horizontal="center"/>
    </xf>
    <xf numFmtId="4" fontId="13" fillId="12" borderId="1" xfId="0" applyNumberFormat="1" applyFont="1" applyFill="1" applyBorder="1"/>
    <xf numFmtId="4" fontId="22" fillId="9" borderId="1" xfId="0" applyNumberFormat="1" applyFont="1" applyFill="1" applyBorder="1"/>
    <xf numFmtId="0" fontId="16" fillId="0" borderId="3" xfId="0" applyFont="1" applyFill="1" applyBorder="1"/>
    <xf numFmtId="0" fontId="9" fillId="13" borderId="1" xfId="0" applyFont="1" applyFill="1" applyBorder="1"/>
    <xf numFmtId="0" fontId="9" fillId="13" borderId="1" xfId="0" applyFont="1" applyFill="1" applyBorder="1" applyAlignment="1">
      <alignment horizontal="center"/>
    </xf>
    <xf numFmtId="0" fontId="9" fillId="7" borderId="1" xfId="0" applyFont="1" applyFill="1" applyBorder="1" applyAlignment="1">
      <alignment wrapText="1"/>
    </xf>
    <xf numFmtId="0" fontId="9" fillId="7" borderId="1" xfId="0" applyFont="1" applyFill="1" applyBorder="1" applyAlignment="1">
      <alignment horizontal="center"/>
    </xf>
    <xf numFmtId="4" fontId="17" fillId="7" borderId="1" xfId="0" applyNumberFormat="1" applyFont="1" applyFill="1" applyBorder="1"/>
    <xf numFmtId="0" fontId="9" fillId="2" borderId="1" xfId="0" applyFont="1" applyFill="1" applyBorder="1" applyAlignment="1">
      <alignment wrapText="1"/>
    </xf>
    <xf numFmtId="0" fontId="9" fillId="2" borderId="1" xfId="0" applyFont="1" applyFill="1" applyBorder="1" applyAlignment="1">
      <alignment horizontal="center"/>
    </xf>
    <xf numFmtId="0" fontId="28" fillId="0" borderId="3" xfId="0" applyFont="1" applyFill="1" applyBorder="1"/>
    <xf numFmtId="0" fontId="29" fillId="0" borderId="1" xfId="0" applyFont="1" applyFill="1" applyBorder="1"/>
    <xf numFmtId="0" fontId="29" fillId="0" borderId="1" xfId="0" applyFont="1" applyFill="1" applyBorder="1" applyAlignment="1">
      <alignment horizontal="center"/>
    </xf>
    <xf numFmtId="0" fontId="30" fillId="0" borderId="0" xfId="0" applyFont="1" applyFill="1"/>
    <xf numFmtId="0" fontId="31" fillId="0" borderId="3" xfId="0" applyFont="1" applyFill="1" applyBorder="1"/>
    <xf numFmtId="0" fontId="22" fillId="0" borderId="1" xfId="0" applyFont="1" applyFill="1" applyBorder="1"/>
    <xf numFmtId="0" fontId="22" fillId="0" borderId="1" xfId="0" applyFont="1" applyFill="1" applyBorder="1" applyAlignment="1">
      <alignment horizontal="center"/>
    </xf>
    <xf numFmtId="0" fontId="18" fillId="0" borderId="0" xfId="0" applyFont="1" applyFill="1"/>
    <xf numFmtId="0" fontId="8" fillId="14" borderId="1" xfId="0" applyFont="1" applyFill="1" applyBorder="1"/>
    <xf numFmtId="0" fontId="8" fillId="14" borderId="1" xfId="0" applyFont="1" applyFill="1" applyBorder="1" applyAlignment="1">
      <alignment horizontal="center"/>
    </xf>
    <xf numFmtId="4" fontId="32" fillId="14" borderId="1" xfId="0" applyNumberFormat="1" applyFont="1" applyFill="1" applyBorder="1"/>
    <xf numFmtId="0" fontId="9" fillId="15" borderId="1" xfId="0" applyFont="1" applyFill="1" applyBorder="1"/>
    <xf numFmtId="0" fontId="9" fillId="15" borderId="1" xfId="0" applyFont="1" applyFill="1" applyBorder="1" applyAlignment="1">
      <alignment horizontal="center"/>
    </xf>
    <xf numFmtId="4" fontId="14" fillId="15" borderId="1" xfId="0" applyNumberFormat="1" applyFont="1" applyFill="1" applyBorder="1"/>
    <xf numFmtId="4" fontId="18" fillId="15" borderId="1" xfId="0" applyNumberFormat="1" applyFont="1" applyFill="1" applyBorder="1"/>
    <xf numFmtId="0" fontId="9" fillId="7" borderId="1" xfId="0" applyFont="1" applyFill="1" applyBorder="1"/>
    <xf numFmtId="4" fontId="14" fillId="7" borderId="1" xfId="0" applyNumberFormat="1" applyFont="1" applyFill="1" applyBorder="1"/>
    <xf numFmtId="0" fontId="9" fillId="7" borderId="1" xfId="0" applyFont="1" applyFill="1" applyBorder="1" applyAlignment="1">
      <alignment horizontal="left" wrapText="1"/>
    </xf>
    <xf numFmtId="0" fontId="8" fillId="7" borderId="1" xfId="0" applyFont="1" applyFill="1" applyBorder="1" applyAlignment="1">
      <alignment horizontal="left" wrapText="1"/>
    </xf>
    <xf numFmtId="0" fontId="9" fillId="2" borderId="1" xfId="0" applyFont="1" applyFill="1" applyBorder="1"/>
    <xf numFmtId="4" fontId="14" fillId="2" borderId="1" xfId="0" applyNumberFormat="1" applyFont="1" applyFill="1" applyBorder="1"/>
    <xf numFmtId="0" fontId="8" fillId="7" borderId="1" xfId="0" applyFont="1" applyFill="1" applyBorder="1" applyAlignment="1">
      <alignment wrapText="1"/>
    </xf>
    <xf numFmtId="0" fontId="8" fillId="7" borderId="1" xfId="0" applyFont="1" applyFill="1" applyBorder="1" applyAlignment="1">
      <alignment horizontal="center"/>
    </xf>
    <xf numFmtId="4" fontId="13" fillId="7" borderId="1" xfId="0" applyNumberFormat="1" applyFont="1" applyFill="1" applyBorder="1"/>
    <xf numFmtId="0" fontId="11" fillId="2" borderId="3" xfId="0" applyFont="1" applyFill="1" applyBorder="1"/>
    <xf numFmtId="4" fontId="9" fillId="7" borderId="1" xfId="0" applyNumberFormat="1" applyFont="1" applyFill="1" applyBorder="1"/>
    <xf numFmtId="4" fontId="20" fillId="7" borderId="1" xfId="0" applyNumberFormat="1" applyFont="1" applyFill="1" applyBorder="1"/>
    <xf numFmtId="0" fontId="8" fillId="16" borderId="1" xfId="0" applyFont="1" applyFill="1" applyBorder="1" applyAlignment="1">
      <alignment horizontal="left" wrapText="1"/>
    </xf>
    <xf numFmtId="0" fontId="9" fillId="16" borderId="1" xfId="0" applyFont="1" applyFill="1" applyBorder="1" applyAlignment="1">
      <alignment horizontal="center"/>
    </xf>
    <xf numFmtId="4" fontId="14" fillId="16" borderId="1" xfId="0" applyNumberFormat="1" applyFont="1" applyFill="1" applyBorder="1"/>
    <xf numFmtId="0" fontId="8" fillId="15" borderId="1" xfId="0" applyFont="1" applyFill="1" applyBorder="1" applyAlignment="1">
      <alignment horizontal="left" wrapText="1"/>
    </xf>
    <xf numFmtId="0" fontId="33" fillId="16" borderId="1" xfId="0" applyFont="1" applyFill="1" applyBorder="1" applyAlignment="1">
      <alignment horizontal="center"/>
    </xf>
    <xf numFmtId="0" fontId="34" fillId="2" borderId="3" xfId="0" applyFont="1" applyFill="1" applyBorder="1"/>
    <xf numFmtId="0" fontId="33" fillId="2" borderId="1" xfId="0" applyFont="1" applyFill="1" applyBorder="1" applyAlignment="1">
      <alignment horizontal="center"/>
    </xf>
    <xf numFmtId="0" fontId="35" fillId="2" borderId="0" xfId="0" applyFont="1" applyFill="1"/>
    <xf numFmtId="0" fontId="33" fillId="0" borderId="1" xfId="0" applyFont="1" applyFill="1" applyBorder="1"/>
    <xf numFmtId="0" fontId="3" fillId="2" borderId="0" xfId="0" applyFont="1" applyFill="1"/>
    <xf numFmtId="0" fontId="33" fillId="15" borderId="1" xfId="0" applyFont="1" applyFill="1" applyBorder="1" applyAlignment="1">
      <alignment horizontal="center"/>
    </xf>
    <xf numFmtId="0" fontId="33" fillId="0" borderId="1" xfId="0" applyFont="1" applyFill="1" applyBorder="1" applyAlignment="1">
      <alignment horizontal="center"/>
    </xf>
    <xf numFmtId="0" fontId="12" fillId="16" borderId="1" xfId="0" applyFont="1" applyFill="1" applyBorder="1" applyAlignment="1">
      <alignment horizontal="left" wrapText="1"/>
    </xf>
    <xf numFmtId="0" fontId="12" fillId="16" borderId="1" xfId="0" applyFont="1" applyFill="1" applyBorder="1" applyAlignment="1">
      <alignment horizontal="center"/>
    </xf>
    <xf numFmtId="0" fontId="12" fillId="0" borderId="1" xfId="0" applyFont="1" applyFill="1" applyBorder="1"/>
    <xf numFmtId="0" fontId="12" fillId="0" borderId="1" xfId="0" applyFont="1" applyFill="1" applyBorder="1" applyAlignment="1">
      <alignment wrapText="1"/>
    </xf>
    <xf numFmtId="0" fontId="12" fillId="0" borderId="3" xfId="0" applyFont="1" applyFill="1" applyBorder="1" applyAlignment="1">
      <alignment horizontal="center"/>
    </xf>
    <xf numFmtId="4" fontId="13" fillId="0" borderId="4" xfId="0" applyNumberFormat="1" applyFont="1" applyFill="1" applyBorder="1" applyAlignment="1"/>
    <xf numFmtId="4" fontId="14" fillId="0" borderId="4" xfId="0" applyNumberFormat="1" applyFont="1" applyFill="1" applyBorder="1"/>
    <xf numFmtId="0" fontId="12" fillId="16" borderId="3" xfId="0" applyFont="1" applyFill="1" applyBorder="1" applyAlignment="1">
      <alignment wrapText="1"/>
    </xf>
    <xf numFmtId="4" fontId="17" fillId="16" borderId="4" xfId="0" applyNumberFormat="1" applyFont="1" applyFill="1" applyBorder="1" applyAlignment="1"/>
    <xf numFmtId="0" fontId="9" fillId="15" borderId="1" xfId="0" applyFont="1" applyFill="1" applyBorder="1" applyAlignment="1">
      <alignment horizontal="left" wrapText="1"/>
    </xf>
    <xf numFmtId="0" fontId="12" fillId="16" borderId="1" xfId="0" applyFont="1" applyFill="1" applyBorder="1" applyAlignment="1">
      <alignment wrapText="1"/>
    </xf>
    <xf numFmtId="0" fontId="12" fillId="7" borderId="1" xfId="0" applyFont="1" applyFill="1" applyBorder="1" applyAlignment="1">
      <alignment horizontal="center"/>
    </xf>
    <xf numFmtId="0" fontId="8" fillId="9" borderId="1" xfId="0" applyFont="1" applyFill="1" applyBorder="1" applyAlignment="1">
      <alignment horizontal="left" wrapText="1"/>
    </xf>
    <xf numFmtId="4" fontId="18" fillId="9" borderId="1" xfId="0" applyNumberFormat="1" applyFont="1" applyFill="1" applyBorder="1"/>
    <xf numFmtId="4" fontId="18" fillId="0" borderId="1" xfId="0" applyNumberFormat="1" applyFont="1" applyFill="1" applyBorder="1"/>
    <xf numFmtId="0" fontId="8" fillId="12" borderId="1" xfId="0" applyFont="1" applyFill="1" applyBorder="1" applyAlignment="1">
      <alignment wrapText="1"/>
    </xf>
    <xf numFmtId="0" fontId="8" fillId="7" borderId="1" xfId="0" applyFont="1" applyFill="1" applyBorder="1"/>
    <xf numFmtId="0" fontId="9" fillId="0" borderId="1" xfId="0" applyFont="1" applyFill="1" applyBorder="1" applyAlignment="1"/>
    <xf numFmtId="0" fontId="8" fillId="7" borderId="1" xfId="0" applyFont="1" applyFill="1" applyBorder="1" applyAlignment="1"/>
    <xf numFmtId="0" fontId="9" fillId="0" borderId="1" xfId="2" applyFont="1" applyFill="1" applyBorder="1" applyAlignment="1">
      <alignment wrapText="1"/>
    </xf>
    <xf numFmtId="4" fontId="15" fillId="5" borderId="1" xfId="0" applyNumberFormat="1" applyFont="1" applyFill="1" applyBorder="1"/>
    <xf numFmtId="4" fontId="12" fillId="5" borderId="1" xfId="0" applyNumberFormat="1" applyFont="1" applyFill="1" applyBorder="1"/>
    <xf numFmtId="0" fontId="36" fillId="3" borderId="1" xfId="0" applyFont="1" applyFill="1" applyBorder="1" applyAlignment="1">
      <alignment horizontal="center"/>
    </xf>
    <xf numFmtId="0" fontId="36" fillId="0" borderId="1" xfId="0" applyFont="1" applyFill="1" applyBorder="1" applyAlignment="1">
      <alignment horizontal="center"/>
    </xf>
    <xf numFmtId="0" fontId="11" fillId="0" borderId="8" xfId="0" applyFont="1" applyFill="1" applyBorder="1"/>
    <xf numFmtId="0" fontId="11" fillId="0" borderId="3" xfId="0" applyNumberFormat="1" applyFont="1" applyFill="1" applyBorder="1"/>
    <xf numFmtId="16" fontId="11" fillId="0" borderId="3" xfId="0" applyNumberFormat="1" applyFont="1" applyFill="1" applyBorder="1"/>
    <xf numFmtId="16" fontId="16" fillId="0" borderId="3" xfId="0" applyNumberFormat="1" applyFont="1" applyFill="1" applyBorder="1"/>
    <xf numFmtId="0" fontId="8" fillId="5" borderId="1" xfId="0" applyFont="1" applyFill="1" applyBorder="1"/>
    <xf numFmtId="0" fontId="9" fillId="5" borderId="1" xfId="0" applyFont="1" applyFill="1" applyBorder="1" applyAlignment="1">
      <alignment horizontal="center"/>
    </xf>
    <xf numFmtId="0" fontId="9" fillId="5" borderId="1" xfId="0" applyFont="1" applyFill="1" applyBorder="1"/>
    <xf numFmtId="0" fontId="8" fillId="2" borderId="1" xfId="0" applyFont="1" applyFill="1" applyBorder="1" applyAlignment="1">
      <alignment wrapText="1"/>
    </xf>
    <xf numFmtId="0" fontId="8" fillId="13" borderId="1" xfId="0" applyFont="1" applyFill="1" applyBorder="1"/>
    <xf numFmtId="0" fontId="8" fillId="13" borderId="1" xfId="0" applyFont="1" applyFill="1" applyBorder="1" applyAlignment="1">
      <alignment horizontal="center"/>
    </xf>
    <xf numFmtId="4" fontId="20" fillId="13" borderId="1" xfId="0" applyNumberFormat="1" applyFont="1" applyFill="1" applyBorder="1"/>
    <xf numFmtId="2" fontId="11" fillId="0" borderId="3" xfId="0" applyNumberFormat="1" applyFont="1" applyFill="1" applyBorder="1"/>
    <xf numFmtId="14" fontId="37" fillId="0" borderId="3" xfId="0" applyNumberFormat="1" applyFont="1" applyFill="1" applyBorder="1"/>
    <xf numFmtId="0" fontId="37" fillId="0" borderId="3" xfId="0" applyFont="1" applyFill="1" applyBorder="1"/>
    <xf numFmtId="0" fontId="5" fillId="7" borderId="1" xfId="0" applyFont="1" applyFill="1" applyBorder="1" applyAlignment="1">
      <alignment horizontal="left" wrapText="1"/>
    </xf>
    <xf numFmtId="0" fontId="8" fillId="2" borderId="1" xfId="0" applyFont="1" applyFill="1" applyBorder="1" applyAlignment="1">
      <alignment horizontal="center"/>
    </xf>
    <xf numFmtId="0" fontId="5" fillId="7" borderId="1" xfId="0" applyFont="1" applyFill="1" applyBorder="1" applyAlignment="1">
      <alignment wrapText="1"/>
    </xf>
    <xf numFmtId="0" fontId="11" fillId="5" borderId="3" xfId="0" applyFont="1" applyFill="1" applyBorder="1"/>
    <xf numFmtId="0" fontId="8" fillId="13" borderId="1" xfId="0" applyFont="1" applyFill="1" applyBorder="1" applyAlignment="1">
      <alignment wrapText="1"/>
    </xf>
    <xf numFmtId="4" fontId="13" fillId="13" borderId="1" xfId="0" applyNumberFormat="1" applyFont="1" applyFill="1" applyBorder="1"/>
    <xf numFmtId="0" fontId="8" fillId="5" borderId="1" xfId="0" applyFont="1" applyFill="1" applyBorder="1" applyAlignment="1">
      <alignment horizontal="center"/>
    </xf>
    <xf numFmtId="0" fontId="9" fillId="5" borderId="1" xfId="0" applyFont="1" applyFill="1" applyBorder="1" applyAlignment="1">
      <alignment wrapText="1"/>
    </xf>
    <xf numFmtId="0" fontId="13" fillId="7" borderId="1" xfId="0" applyFont="1" applyFill="1" applyBorder="1" applyAlignment="1">
      <alignment wrapText="1"/>
    </xf>
    <xf numFmtId="0" fontId="13" fillId="7" borderId="1" xfId="0" applyFont="1" applyFill="1" applyBorder="1" applyAlignment="1">
      <alignment horizontal="center"/>
    </xf>
    <xf numFmtId="0" fontId="13" fillId="7" borderId="1" xfId="0" applyFont="1" applyFill="1" applyBorder="1" applyAlignment="1">
      <alignment horizontal="left" wrapText="1"/>
    </xf>
    <xf numFmtId="0" fontId="17" fillId="7" borderId="1" xfId="0" applyFont="1" applyFill="1" applyBorder="1" applyAlignment="1">
      <alignment horizontal="center"/>
    </xf>
    <xf numFmtId="0" fontId="3" fillId="0" borderId="1" xfId="0" applyFont="1" applyFill="1" applyBorder="1" applyAlignment="1">
      <alignment wrapText="1"/>
    </xf>
    <xf numFmtId="0" fontId="3" fillId="0" borderId="1" xfId="0" applyFont="1" applyFill="1" applyBorder="1" applyAlignment="1">
      <alignment horizontal="center" wrapText="1"/>
    </xf>
    <xf numFmtId="0" fontId="8" fillId="3" borderId="1" xfId="0" applyFont="1" applyFill="1" applyBorder="1" applyAlignment="1">
      <alignment horizontal="left" wrapText="1"/>
    </xf>
    <xf numFmtId="4" fontId="17" fillId="13" borderId="1" xfId="0" applyNumberFormat="1" applyFont="1" applyFill="1" applyBorder="1"/>
    <xf numFmtId="0" fontId="9" fillId="17" borderId="1" xfId="2" applyFont="1" applyFill="1" applyBorder="1" applyAlignment="1">
      <alignment wrapText="1"/>
    </xf>
    <xf numFmtId="49" fontId="9" fillId="17" borderId="1" xfId="2" applyNumberFormat="1" applyFont="1" applyFill="1" applyBorder="1" applyAlignment="1">
      <alignment horizontal="center"/>
    </xf>
    <xf numFmtId="4" fontId="8" fillId="12" borderId="1" xfId="0" applyNumberFormat="1" applyFont="1" applyFill="1" applyBorder="1"/>
    <xf numFmtId="0" fontId="8" fillId="18" borderId="1" xfId="0" applyFont="1" applyFill="1" applyBorder="1"/>
    <xf numFmtId="0" fontId="8" fillId="18" borderId="1" xfId="0" applyFont="1" applyFill="1" applyBorder="1" applyAlignment="1">
      <alignment horizontal="center"/>
    </xf>
    <xf numFmtId="4" fontId="13" fillId="18" borderId="1" xfId="0" applyNumberFormat="1" applyFont="1" applyFill="1" applyBorder="1"/>
    <xf numFmtId="4" fontId="14" fillId="9" borderId="1" xfId="0" applyNumberFormat="1" applyFont="1" applyFill="1" applyBorder="1"/>
    <xf numFmtId="0" fontId="8" fillId="9" borderId="1" xfId="0" applyFont="1" applyFill="1" applyBorder="1" applyAlignment="1">
      <alignment horizontal="center" wrapText="1"/>
    </xf>
    <xf numFmtId="4" fontId="13" fillId="7" borderId="1" xfId="0" applyNumberFormat="1" applyFont="1" applyFill="1" applyBorder="1" applyAlignment="1">
      <alignment horizontal="right"/>
    </xf>
    <xf numFmtId="4" fontId="13" fillId="0" borderId="1" xfId="0" applyNumberFormat="1" applyFont="1" applyFill="1" applyBorder="1" applyAlignment="1">
      <alignment horizontal="right"/>
    </xf>
    <xf numFmtId="4" fontId="0" fillId="13" borderId="1" xfId="0" applyNumberFormat="1" applyFont="1" applyFill="1" applyBorder="1"/>
    <xf numFmtId="4" fontId="0" fillId="2" borderId="1" xfId="0" applyNumberFormat="1" applyFont="1" applyFill="1" applyBorder="1"/>
    <xf numFmtId="4" fontId="0" fillId="7" borderId="1" xfId="0" applyNumberFormat="1" applyFont="1" applyFill="1" applyBorder="1"/>
    <xf numFmtId="0" fontId="8" fillId="19" borderId="1" xfId="0" applyFont="1" applyFill="1" applyBorder="1" applyAlignment="1">
      <alignment horizontal="left"/>
    </xf>
    <xf numFmtId="0" fontId="8" fillId="19" borderId="1" xfId="0" applyFont="1" applyFill="1" applyBorder="1" applyAlignment="1">
      <alignment horizontal="center"/>
    </xf>
    <xf numFmtId="4" fontId="13" fillId="19" borderId="1" xfId="0" applyNumberFormat="1" applyFont="1" applyFill="1" applyBorder="1"/>
    <xf numFmtId="0" fontId="9" fillId="17" borderId="1" xfId="2" applyFont="1" applyFill="1" applyBorder="1"/>
    <xf numFmtId="0" fontId="11" fillId="20" borderId="3" xfId="0" applyFont="1" applyFill="1" applyBorder="1"/>
    <xf numFmtId="0" fontId="26" fillId="20" borderId="1" xfId="0" applyFont="1" applyFill="1" applyBorder="1"/>
    <xf numFmtId="0" fontId="26" fillId="20" borderId="1" xfId="0" applyFont="1" applyFill="1" applyBorder="1" applyAlignment="1">
      <alignment horizontal="center"/>
    </xf>
    <xf numFmtId="4" fontId="15" fillId="20" borderId="1" xfId="0" applyNumberFormat="1" applyFont="1" applyFill="1" applyBorder="1"/>
    <xf numFmtId="0" fontId="32" fillId="0" borderId="0" xfId="0" applyFont="1" applyFill="1"/>
    <xf numFmtId="0" fontId="42" fillId="0" borderId="0" xfId="0" applyFont="1" applyFill="1"/>
    <xf numFmtId="0" fontId="32" fillId="0" borderId="1" xfId="0" applyFont="1" applyFill="1" applyBorder="1" applyAlignment="1">
      <alignment horizontal="center" wrapText="1"/>
    </xf>
    <xf numFmtId="4" fontId="43" fillId="4" borderId="1" xfId="0" applyNumberFormat="1" applyFont="1" applyFill="1" applyBorder="1"/>
    <xf numFmtId="4" fontId="22" fillId="5" borderId="1" xfId="0" applyNumberFormat="1" applyFont="1" applyFill="1" applyBorder="1"/>
    <xf numFmtId="4" fontId="12" fillId="2" borderId="1" xfId="0" applyNumberFormat="1" applyFont="1" applyFill="1" applyBorder="1"/>
    <xf numFmtId="4" fontId="22" fillId="4" borderId="1" xfId="0" applyNumberFormat="1" applyFont="1" applyFill="1" applyBorder="1"/>
    <xf numFmtId="4" fontId="22" fillId="6" borderId="1" xfId="0" applyNumberFormat="1" applyFont="1" applyFill="1" applyBorder="1"/>
    <xf numFmtId="4" fontId="22" fillId="0" borderId="1" xfId="0" applyNumberFormat="1" applyFont="1" applyFill="1" applyBorder="1"/>
    <xf numFmtId="4" fontId="22" fillId="2" borderId="1" xfId="0" applyNumberFormat="1" applyFont="1" applyFill="1" applyBorder="1"/>
    <xf numFmtId="0" fontId="3" fillId="0" borderId="1" xfId="0" applyFont="1" applyFill="1" applyBorder="1"/>
    <xf numFmtId="4" fontId="12" fillId="0" borderId="1" xfId="0" applyNumberFormat="1" applyFont="1" applyFill="1" applyBorder="1"/>
    <xf numFmtId="4" fontId="12" fillId="9" borderId="1" xfId="0" applyNumberFormat="1" applyFont="1" applyFill="1" applyBorder="1"/>
    <xf numFmtId="4" fontId="22" fillId="10" borderId="1" xfId="0" applyNumberFormat="1" applyFont="1" applyFill="1" applyBorder="1"/>
    <xf numFmtId="4" fontId="32" fillId="0" borderId="1" xfId="0" applyNumberFormat="1" applyFont="1" applyFill="1" applyBorder="1"/>
    <xf numFmtId="4" fontId="43" fillId="2" borderId="1" xfId="0" applyNumberFormat="1" applyFont="1" applyFill="1" applyBorder="1"/>
    <xf numFmtId="4" fontId="12" fillId="12" borderId="1" xfId="0" applyNumberFormat="1" applyFont="1" applyFill="1" applyBorder="1"/>
    <xf numFmtId="4" fontId="22" fillId="7" borderId="1" xfId="0" applyNumberFormat="1" applyFont="1" applyFill="1" applyBorder="1"/>
    <xf numFmtId="4" fontId="18" fillId="2" borderId="1" xfId="0" applyNumberFormat="1" applyFont="1" applyFill="1" applyBorder="1"/>
    <xf numFmtId="4" fontId="12" fillId="7" borderId="1" xfId="0" applyNumberFormat="1" applyFont="1" applyFill="1" applyBorder="1"/>
    <xf numFmtId="4" fontId="32" fillId="7" borderId="1" xfId="0" applyNumberFormat="1" applyFont="1" applyFill="1" applyBorder="1"/>
    <xf numFmtId="4" fontId="18" fillId="16" borderId="1" xfId="0" applyNumberFormat="1" applyFont="1" applyFill="1" applyBorder="1"/>
    <xf numFmtId="4" fontId="12" fillId="0" borderId="4" xfId="0" applyNumberFormat="1" applyFont="1" applyFill="1" applyBorder="1" applyAlignment="1"/>
    <xf numFmtId="4" fontId="18" fillId="0" borderId="4" xfId="0" applyNumberFormat="1" applyFont="1" applyFill="1" applyBorder="1"/>
    <xf numFmtId="4" fontId="22" fillId="16" borderId="4" xfId="0" applyNumberFormat="1" applyFont="1" applyFill="1" applyBorder="1" applyAlignment="1"/>
    <xf numFmtId="4" fontId="43" fillId="5" borderId="1" xfId="0" applyNumberFormat="1" applyFont="1" applyFill="1" applyBorder="1"/>
    <xf numFmtId="4" fontId="32" fillId="13" borderId="1" xfId="0" applyNumberFormat="1" applyFont="1" applyFill="1" applyBorder="1"/>
    <xf numFmtId="4" fontId="12" fillId="13" borderId="1" xfId="0" applyNumberFormat="1" applyFont="1" applyFill="1" applyBorder="1"/>
    <xf numFmtId="4" fontId="22" fillId="13" borderId="1" xfId="0" applyNumberFormat="1" applyFont="1" applyFill="1" applyBorder="1"/>
    <xf numFmtId="4" fontId="12" fillId="18" borderId="1" xfId="0" applyNumberFormat="1" applyFont="1" applyFill="1" applyBorder="1"/>
    <xf numFmtId="4" fontId="12" fillId="7" borderId="1" xfId="0" applyNumberFormat="1" applyFont="1" applyFill="1" applyBorder="1" applyAlignment="1">
      <alignment horizontal="right"/>
    </xf>
    <xf numFmtId="4" fontId="12" fillId="0" borderId="1" xfId="0" applyNumberFormat="1" applyFont="1" applyFill="1" applyBorder="1" applyAlignment="1">
      <alignment horizontal="right"/>
    </xf>
    <xf numFmtId="4" fontId="12" fillId="19" borderId="1" xfId="0" applyNumberFormat="1" applyFont="1" applyFill="1" applyBorder="1"/>
    <xf numFmtId="4" fontId="43" fillId="20" borderId="1" xfId="0" applyNumberFormat="1" applyFont="1" applyFill="1" applyBorder="1"/>
    <xf numFmtId="0" fontId="8" fillId="12" borderId="1" xfId="0" applyFont="1" applyFill="1" applyBorder="1" applyAlignment="1">
      <alignment horizontal="center" wrapText="1"/>
    </xf>
    <xf numFmtId="4" fontId="32" fillId="12" borderId="1" xfId="0" applyNumberFormat="1" applyFont="1" applyFill="1" applyBorder="1"/>
    <xf numFmtId="4" fontId="20" fillId="12" borderId="1" xfId="0" applyNumberFormat="1" applyFont="1" applyFill="1" applyBorder="1"/>
    <xf numFmtId="0" fontId="12" fillId="12" borderId="1" xfId="0" applyFont="1" applyFill="1" applyBorder="1" applyAlignment="1">
      <alignment wrapText="1"/>
    </xf>
    <xf numFmtId="0" fontId="12" fillId="12" borderId="1" xfId="0" applyFont="1" applyFill="1" applyBorder="1" applyAlignment="1">
      <alignment horizontal="center" wrapText="1"/>
    </xf>
    <xf numFmtId="0" fontId="9" fillId="15" borderId="1" xfId="0" applyFont="1" applyFill="1" applyBorder="1" applyAlignment="1">
      <alignment wrapText="1"/>
    </xf>
    <xf numFmtId="0" fontId="44" fillId="0" borderId="1" xfId="9" applyFont="1" applyBorder="1"/>
    <xf numFmtId="0" fontId="44" fillId="0" borderId="1" xfId="9" applyFont="1" applyBorder="1" applyAlignment="1">
      <alignment horizontal="center"/>
    </xf>
    <xf numFmtId="0" fontId="44" fillId="0" borderId="1" xfId="9" applyFont="1" applyBorder="1" applyAlignment="1">
      <alignment horizontal="center" wrapText="1"/>
    </xf>
    <xf numFmtId="4" fontId="44" fillId="0" borderId="1" xfId="9" applyNumberFormat="1" applyFont="1" applyBorder="1"/>
    <xf numFmtId="4" fontId="44" fillId="2" borderId="1" xfId="9" applyNumberFormat="1" applyFont="1" applyFill="1" applyBorder="1"/>
    <xf numFmtId="0" fontId="4" fillId="23" borderId="1" xfId="9" applyFont="1" applyFill="1" applyBorder="1"/>
    <xf numFmtId="4" fontId="4" fillId="23" borderId="1" xfId="9" applyNumberFormat="1" applyFont="1" applyFill="1" applyBorder="1"/>
    <xf numFmtId="4" fontId="4" fillId="18" borderId="1" xfId="9" applyNumberFormat="1" applyFont="1" applyFill="1" applyBorder="1"/>
    <xf numFmtId="2" fontId="4" fillId="23" borderId="1" xfId="9" applyNumberFormat="1" applyFont="1" applyFill="1" applyBorder="1" applyAlignment="1">
      <alignment horizontal="left"/>
    </xf>
    <xf numFmtId="0" fontId="45" fillId="2" borderId="1" xfId="6" applyFont="1" applyFill="1" applyBorder="1" applyAlignment="1">
      <alignment wrapText="1"/>
    </xf>
    <xf numFmtId="4" fontId="45" fillId="2" borderId="1" xfId="6" applyNumberFormat="1" applyFont="1" applyFill="1" applyBorder="1" applyAlignment="1">
      <alignment horizontal="right"/>
    </xf>
    <xf numFmtId="0" fontId="45" fillId="0" borderId="1" xfId="6" applyFont="1" applyFill="1" applyBorder="1" applyAlignment="1">
      <alignment wrapText="1"/>
    </xf>
    <xf numFmtId="0" fontId="45" fillId="0" borderId="1" xfId="6" applyFont="1" applyBorder="1" applyAlignment="1">
      <alignment wrapText="1"/>
    </xf>
    <xf numFmtId="0" fontId="45" fillId="0" borderId="1" xfId="2" applyNumberFormat="1" applyFont="1" applyFill="1" applyBorder="1" applyAlignment="1">
      <alignment horizontal="left" vertical="center" wrapText="1"/>
    </xf>
    <xf numFmtId="0" fontId="45" fillId="2" borderId="1" xfId="9" applyFont="1" applyFill="1" applyBorder="1" applyAlignment="1">
      <alignment horizontal="left" vertical="center" wrapText="1"/>
    </xf>
    <xf numFmtId="2" fontId="45" fillId="0" borderId="0" xfId="9" applyNumberFormat="1" applyFont="1"/>
    <xf numFmtId="0" fontId="4" fillId="0" borderId="1" xfId="9" applyFont="1" applyFill="1" applyBorder="1"/>
    <xf numFmtId="4" fontId="4" fillId="2" borderId="1" xfId="9" applyNumberFormat="1" applyFont="1" applyFill="1" applyBorder="1"/>
    <xf numFmtId="4" fontId="45" fillId="2" borderId="1" xfId="9" applyNumberFormat="1" applyFont="1" applyFill="1" applyBorder="1"/>
    <xf numFmtId="0" fontId="45" fillId="2" borderId="9" xfId="0" applyFont="1" applyFill="1" applyBorder="1" applyAlignment="1">
      <alignment wrapText="1"/>
    </xf>
    <xf numFmtId="0" fontId="45" fillId="2" borderId="9" xfId="11" applyFont="1" applyFill="1" applyBorder="1" applyAlignment="1">
      <alignment wrapText="1"/>
    </xf>
    <xf numFmtId="4" fontId="4" fillId="2" borderId="1" xfId="6" applyNumberFormat="1" applyFont="1" applyFill="1" applyBorder="1" applyAlignment="1">
      <alignment horizontal="right"/>
    </xf>
    <xf numFmtId="0" fontId="45" fillId="2" borderId="7" xfId="6" applyFont="1" applyFill="1" applyBorder="1" applyAlignment="1">
      <alignment wrapText="1"/>
    </xf>
    <xf numFmtId="0" fontId="4" fillId="0" borderId="1" xfId="2" applyNumberFormat="1" applyFont="1" applyFill="1" applyBorder="1" applyAlignment="1">
      <alignment horizontal="left" vertical="center" wrapText="1"/>
    </xf>
    <xf numFmtId="4" fontId="4" fillId="0" borderId="1" xfId="9" applyNumberFormat="1" applyFont="1" applyFill="1" applyBorder="1"/>
    <xf numFmtId="0" fontId="45" fillId="2" borderId="7" xfId="2" applyNumberFormat="1" applyFont="1" applyFill="1" applyBorder="1" applyAlignment="1">
      <alignment horizontal="left" vertical="center" wrapText="1"/>
    </xf>
    <xf numFmtId="0" fontId="45" fillId="2" borderId="1" xfId="2" applyNumberFormat="1" applyFont="1" applyFill="1" applyBorder="1" applyAlignment="1">
      <alignment horizontal="left" vertical="center" wrapText="1"/>
    </xf>
    <xf numFmtId="0" fontId="45" fillId="0" borderId="2" xfId="0" applyFont="1" applyBorder="1" applyAlignment="1">
      <alignment wrapText="1"/>
    </xf>
    <xf numFmtId="2" fontId="45" fillId="0" borderId="1" xfId="0" applyNumberFormat="1" applyFont="1" applyBorder="1" applyAlignment="1">
      <alignment wrapText="1"/>
    </xf>
    <xf numFmtId="4" fontId="45" fillId="2" borderId="1" xfId="6" applyNumberFormat="1" applyFont="1" applyFill="1" applyBorder="1"/>
    <xf numFmtId="0" fontId="45" fillId="0" borderId="1" xfId="0" applyNumberFormat="1" applyFont="1" applyBorder="1" applyAlignment="1">
      <alignment horizontal="left" vertical="top" wrapText="1"/>
    </xf>
    <xf numFmtId="4" fontId="45" fillId="2" borderId="10" xfId="3" applyNumberFormat="1" applyFont="1" applyFill="1" applyBorder="1" applyAlignment="1">
      <alignment wrapText="1"/>
    </xf>
    <xf numFmtId="4" fontId="45" fillId="2" borderId="7" xfId="6" applyNumberFormat="1" applyFont="1" applyFill="1" applyBorder="1"/>
    <xf numFmtId="0" fontId="45" fillId="0" borderId="1" xfId="2" applyNumberFormat="1" applyFont="1" applyFill="1" applyBorder="1" applyAlignment="1">
      <alignment horizontal="left" vertical="top" wrapText="1"/>
    </xf>
    <xf numFmtId="0" fontId="45" fillId="0" borderId="1" xfId="9" applyFont="1" applyBorder="1" applyAlignment="1">
      <alignment horizontal="left" vertical="center" wrapText="1"/>
    </xf>
    <xf numFmtId="4" fontId="45" fillId="0" borderId="1" xfId="9" applyNumberFormat="1" applyFont="1" applyFill="1" applyBorder="1"/>
    <xf numFmtId="0" fontId="45" fillId="2" borderId="1" xfId="6" applyFont="1" applyFill="1" applyBorder="1" applyAlignment="1">
      <alignment vertical="center" wrapText="1"/>
    </xf>
    <xf numFmtId="0" fontId="45" fillId="2" borderId="1" xfId="6" applyFont="1" applyFill="1" applyBorder="1" applyAlignment="1">
      <alignment horizontal="left" vertical="center" wrapText="1"/>
    </xf>
    <xf numFmtId="4" fontId="45" fillId="2" borderId="9" xfId="9" applyNumberFormat="1" applyFont="1" applyFill="1" applyBorder="1"/>
    <xf numFmtId="0" fontId="45" fillId="2" borderId="3" xfId="3" applyFont="1" applyFill="1" applyBorder="1" applyAlignment="1">
      <alignment vertical="center" wrapText="1"/>
    </xf>
    <xf numFmtId="4" fontId="45" fillId="2" borderId="4" xfId="3" applyNumberFormat="1" applyFont="1" applyFill="1" applyBorder="1" applyAlignment="1">
      <alignment horizontal="center" vertical="center" wrapText="1"/>
    </xf>
    <xf numFmtId="49" fontId="45" fillId="2" borderId="3" xfId="3" applyNumberFormat="1" applyFont="1" applyFill="1" applyBorder="1" applyAlignment="1">
      <alignment vertical="top" wrapText="1"/>
    </xf>
    <xf numFmtId="4" fontId="45" fillId="2" borderId="4" xfId="3" applyNumberFormat="1" applyFont="1" applyFill="1" applyBorder="1" applyAlignment="1">
      <alignment horizontal="center" vertical="top" wrapText="1"/>
    </xf>
    <xf numFmtId="0" fontId="4" fillId="2" borderId="1" xfId="9" applyFont="1" applyFill="1" applyBorder="1"/>
    <xf numFmtId="0" fontId="45" fillId="2" borderId="1" xfId="6" applyFont="1" applyFill="1" applyBorder="1" applyAlignment="1">
      <alignment horizontal="left" wrapText="1"/>
    </xf>
    <xf numFmtId="4" fontId="45" fillId="2" borderId="1" xfId="6" applyNumberFormat="1" applyFont="1" applyFill="1" applyBorder="1" applyAlignment="1">
      <alignment wrapText="1"/>
    </xf>
    <xf numFmtId="0" fontId="45" fillId="2" borderId="3" xfId="0" applyFont="1" applyFill="1" applyBorder="1" applyAlignment="1">
      <alignment vertical="top" wrapText="1"/>
    </xf>
    <xf numFmtId="0" fontId="45" fillId="0" borderId="3" xfId="0" applyFont="1" applyBorder="1" applyAlignment="1">
      <alignment vertical="top" wrapText="1"/>
    </xf>
    <xf numFmtId="0" fontId="44" fillId="23" borderId="1" xfId="9" applyFont="1" applyFill="1" applyBorder="1"/>
    <xf numFmtId="4" fontId="44" fillId="23" borderId="1" xfId="9" applyNumberFormat="1" applyFont="1" applyFill="1" applyBorder="1"/>
    <xf numFmtId="2" fontId="44" fillId="23" borderId="1" xfId="9" applyNumberFormat="1" applyFont="1" applyFill="1" applyBorder="1" applyAlignment="1">
      <alignment horizontal="left"/>
    </xf>
    <xf numFmtId="0" fontId="44" fillId="2" borderId="1" xfId="9" applyFont="1" applyFill="1" applyBorder="1"/>
    <xf numFmtId="0" fontId="46" fillId="0" borderId="3" xfId="0" applyFont="1" applyBorder="1" applyAlignment="1">
      <alignment vertical="top" wrapText="1"/>
    </xf>
    <xf numFmtId="4" fontId="46" fillId="2" borderId="1" xfId="9" applyNumberFormat="1" applyFont="1" applyFill="1" applyBorder="1"/>
    <xf numFmtId="2" fontId="44" fillId="2" borderId="1" xfId="11" applyNumberFormat="1" applyFont="1" applyFill="1" applyBorder="1"/>
    <xf numFmtId="0" fontId="46" fillId="2" borderId="9" xfId="11" applyFont="1" applyFill="1" applyBorder="1" applyAlignment="1">
      <alignment wrapText="1"/>
    </xf>
    <xf numFmtId="2" fontId="46" fillId="0" borderId="1" xfId="11" applyNumberFormat="1" applyFont="1" applyBorder="1"/>
    <xf numFmtId="2" fontId="46" fillId="2" borderId="1" xfId="9" applyNumberFormat="1" applyFont="1" applyFill="1" applyBorder="1"/>
    <xf numFmtId="2" fontId="4" fillId="2" borderId="1" xfId="9" applyNumberFormat="1" applyFont="1" applyFill="1" applyBorder="1" applyAlignment="1">
      <alignment horizontal="left"/>
    </xf>
    <xf numFmtId="0" fontId="4" fillId="2" borderId="7" xfId="9" applyFont="1" applyFill="1" applyBorder="1"/>
    <xf numFmtId="4" fontId="45" fillId="2" borderId="3" xfId="6" applyNumberFormat="1" applyFont="1" applyFill="1" applyBorder="1" applyAlignment="1">
      <alignment wrapText="1"/>
    </xf>
    <xf numFmtId="4" fontId="44" fillId="0" borderId="1" xfId="9" applyNumberFormat="1" applyFont="1" applyFill="1" applyBorder="1"/>
    <xf numFmtId="0" fontId="46" fillId="2" borderId="3" xfId="13" applyFont="1" applyFill="1" applyBorder="1" applyAlignment="1">
      <alignment vertical="top" wrapText="1"/>
    </xf>
    <xf numFmtId="4" fontId="46" fillId="2" borderId="1" xfId="6" applyNumberFormat="1" applyFont="1" applyFill="1" applyBorder="1"/>
    <xf numFmtId="4" fontId="46" fillId="2" borderId="1" xfId="6" applyNumberFormat="1" applyFont="1" applyFill="1" applyBorder="1" applyAlignment="1">
      <alignment wrapText="1"/>
    </xf>
    <xf numFmtId="0" fontId="46" fillId="0" borderId="1" xfId="0" applyFont="1" applyBorder="1"/>
    <xf numFmtId="4" fontId="46" fillId="0" borderId="3" xfId="9" applyNumberFormat="1" applyFont="1" applyFill="1" applyBorder="1"/>
    <xf numFmtId="0" fontId="46" fillId="0" borderId="0" xfId="0" applyFont="1"/>
    <xf numFmtId="0" fontId="46" fillId="0" borderId="1" xfId="0" applyFont="1" applyBorder="1" applyAlignment="1">
      <alignment horizontal="left"/>
    </xf>
    <xf numFmtId="2" fontId="44" fillId="23" borderId="1" xfId="9" applyNumberFormat="1" applyFont="1" applyFill="1" applyBorder="1"/>
    <xf numFmtId="4" fontId="44" fillId="2" borderId="1" xfId="6" applyNumberFormat="1" applyFont="1" applyFill="1" applyBorder="1"/>
    <xf numFmtId="0" fontId="46" fillId="2" borderId="9" xfId="0" applyFont="1" applyFill="1" applyBorder="1" applyAlignment="1">
      <alignment wrapText="1"/>
    </xf>
    <xf numFmtId="4" fontId="46" fillId="2" borderId="1" xfId="6" applyNumberFormat="1" applyFont="1" applyFill="1" applyBorder="1" applyAlignment="1">
      <alignment horizontal="right" wrapText="1"/>
    </xf>
    <xf numFmtId="0" fontId="46" fillId="2" borderId="1" xfId="6" applyFont="1" applyFill="1" applyBorder="1" applyAlignment="1">
      <alignment wrapText="1"/>
    </xf>
    <xf numFmtId="0" fontId="47" fillId="2" borderId="1" xfId="9" applyFont="1" applyFill="1" applyBorder="1"/>
    <xf numFmtId="4" fontId="47" fillId="2" borderId="1" xfId="6" applyNumberFormat="1" applyFont="1" applyFill="1" applyBorder="1"/>
    <xf numFmtId="4" fontId="48" fillId="2" borderId="1" xfId="6" applyNumberFormat="1" applyFont="1" applyFill="1" applyBorder="1"/>
    <xf numFmtId="4" fontId="44" fillId="25" borderId="1" xfId="6" applyNumberFormat="1" applyFont="1" applyFill="1" applyBorder="1" applyAlignment="1">
      <alignment wrapText="1"/>
    </xf>
    <xf numFmtId="0" fontId="49" fillId="2" borderId="9" xfId="0" applyFont="1" applyFill="1" applyBorder="1" applyAlignment="1">
      <alignment wrapText="1"/>
    </xf>
    <xf numFmtId="2" fontId="46" fillId="2" borderId="9" xfId="0" applyNumberFormat="1" applyFont="1" applyFill="1" applyBorder="1" applyAlignment="1">
      <alignment wrapText="1"/>
    </xf>
    <xf numFmtId="4" fontId="44" fillId="2" borderId="1" xfId="6" applyNumberFormat="1" applyFont="1" applyFill="1" applyBorder="1" applyAlignment="1">
      <alignment wrapText="1"/>
    </xf>
    <xf numFmtId="0" fontId="46" fillId="2" borderId="1" xfId="13" applyFont="1" applyFill="1" applyBorder="1" applyAlignment="1">
      <alignment vertical="top" wrapText="1"/>
    </xf>
    <xf numFmtId="4" fontId="46" fillId="2" borderId="4" xfId="6" applyNumberFormat="1" applyFont="1" applyFill="1" applyBorder="1"/>
    <xf numFmtId="0" fontId="46" fillId="0" borderId="1" xfId="0" applyFont="1" applyBorder="1" applyAlignment="1">
      <alignment wrapText="1"/>
    </xf>
    <xf numFmtId="0" fontId="46" fillId="26" borderId="1" xfId="0" applyFont="1" applyFill="1" applyBorder="1"/>
    <xf numFmtId="0" fontId="46" fillId="2" borderId="9" xfId="6" applyFont="1" applyFill="1" applyBorder="1" applyAlignment="1">
      <alignment wrapText="1"/>
    </xf>
    <xf numFmtId="0" fontId="46" fillId="2" borderId="9" xfId="10" applyFont="1" applyFill="1" applyBorder="1" applyAlignment="1">
      <alignment wrapText="1"/>
    </xf>
    <xf numFmtId="0" fontId="47" fillId="23" borderId="1" xfId="9" applyFont="1" applyFill="1" applyBorder="1"/>
    <xf numFmtId="4" fontId="47" fillId="23" borderId="1" xfId="9" applyNumberFormat="1" applyFont="1" applyFill="1" applyBorder="1" applyAlignment="1">
      <alignment horizontal="center"/>
    </xf>
    <xf numFmtId="2" fontId="44" fillId="27" borderId="1" xfId="9" applyNumberFormat="1" applyFont="1" applyFill="1" applyBorder="1" applyAlignment="1">
      <alignment horizontal="left"/>
    </xf>
    <xf numFmtId="4" fontId="44" fillId="27" borderId="1" xfId="9" applyNumberFormat="1" applyFont="1" applyFill="1" applyBorder="1" applyAlignment="1">
      <alignment horizontal="center"/>
    </xf>
    <xf numFmtId="0" fontId="45" fillId="2" borderId="9" xfId="10" applyFont="1" applyFill="1" applyBorder="1" applyAlignment="1">
      <alignment wrapText="1"/>
    </xf>
    <xf numFmtId="2" fontId="50" fillId="0" borderId="1" xfId="0" applyNumberFormat="1" applyFont="1" applyBorder="1" applyAlignment="1">
      <alignment horizontal="right"/>
    </xf>
    <xf numFmtId="2" fontId="50" fillId="0" borderId="11" xfId="0" applyNumberFormat="1" applyFont="1" applyBorder="1" applyAlignment="1">
      <alignment horizontal="right"/>
    </xf>
    <xf numFmtId="0" fontId="46" fillId="2" borderId="1" xfId="0" applyFont="1" applyFill="1" applyBorder="1" applyAlignment="1">
      <alignment vertical="top" wrapText="1"/>
    </xf>
    <xf numFmtId="0" fontId="46" fillId="2" borderId="8" xfId="0" applyFont="1" applyFill="1" applyBorder="1" applyAlignment="1">
      <alignment horizontal="left" vertical="top" wrapText="1"/>
    </xf>
    <xf numFmtId="0" fontId="46" fillId="2" borderId="8" xfId="6" applyFont="1" applyFill="1" applyBorder="1" applyAlignment="1">
      <alignment wrapText="1"/>
    </xf>
    <xf numFmtId="0" fontId="44" fillId="2" borderId="3" xfId="7" applyFont="1" applyFill="1" applyBorder="1" applyAlignment="1">
      <alignment wrapText="1"/>
    </xf>
    <xf numFmtId="0" fontId="46" fillId="2" borderId="1" xfId="0" applyFont="1" applyFill="1" applyBorder="1" applyAlignment="1">
      <alignment horizontal="left" vertical="top" wrapText="1"/>
    </xf>
    <xf numFmtId="4" fontId="46" fillId="2" borderId="1" xfId="6" applyNumberFormat="1" applyFont="1" applyFill="1" applyBorder="1" applyAlignment="1"/>
    <xf numFmtId="4" fontId="46" fillId="2" borderId="1" xfId="6" applyNumberFormat="1" applyFont="1" applyFill="1" applyBorder="1" applyAlignment="1">
      <alignment horizontal="right"/>
    </xf>
    <xf numFmtId="2" fontId="46" fillId="2" borderId="1" xfId="0" applyNumberFormat="1" applyFont="1" applyFill="1" applyBorder="1" applyAlignment="1">
      <alignment horizontal="right" vertical="top" shrinkToFit="1"/>
    </xf>
    <xf numFmtId="4" fontId="44" fillId="18" borderId="1" xfId="9" applyNumberFormat="1" applyFont="1" applyFill="1" applyBorder="1"/>
    <xf numFmtId="0" fontId="44" fillId="23" borderId="1" xfId="9" applyFont="1" applyFill="1" applyBorder="1" applyAlignment="1">
      <alignment horizontal="left"/>
    </xf>
    <xf numFmtId="0" fontId="44" fillId="2" borderId="1" xfId="9" applyFont="1" applyFill="1" applyBorder="1" applyAlignment="1">
      <alignment wrapText="1"/>
    </xf>
    <xf numFmtId="0" fontId="44" fillId="0" borderId="1" xfId="9" applyFont="1" applyFill="1" applyBorder="1"/>
    <xf numFmtId="0" fontId="46" fillId="2" borderId="1" xfId="9" applyFont="1" applyFill="1" applyBorder="1"/>
    <xf numFmtId="0" fontId="51" fillId="2" borderId="1" xfId="9" applyFont="1" applyFill="1" applyBorder="1" applyAlignment="1">
      <alignment horizontal="right"/>
    </xf>
    <xf numFmtId="4" fontId="51" fillId="18" borderId="1" xfId="9" applyNumberFormat="1" applyFont="1" applyFill="1" applyBorder="1"/>
    <xf numFmtId="0" fontId="46" fillId="2" borderId="9" xfId="11" applyFont="1" applyFill="1" applyBorder="1" applyAlignment="1">
      <alignment horizontal="left" wrapText="1"/>
    </xf>
    <xf numFmtId="4" fontId="47" fillId="23" borderId="1" xfId="9" applyNumberFormat="1" applyFont="1" applyFill="1" applyBorder="1"/>
    <xf numFmtId="0" fontId="47" fillId="0" borderId="1" xfId="9" applyFont="1" applyBorder="1"/>
    <xf numFmtId="4" fontId="47" fillId="0" borderId="1" xfId="9" applyNumberFormat="1" applyFont="1" applyFill="1" applyBorder="1"/>
    <xf numFmtId="0" fontId="46" fillId="2" borderId="3" xfId="0" applyFont="1" applyFill="1" applyBorder="1" applyAlignment="1"/>
    <xf numFmtId="2" fontId="46" fillId="2" borderId="1" xfId="0" applyNumberFormat="1" applyFont="1" applyFill="1" applyBorder="1" applyAlignment="1"/>
    <xf numFmtId="0" fontId="52" fillId="0" borderId="0" xfId="0" applyFont="1"/>
    <xf numFmtId="0" fontId="46" fillId="2" borderId="3" xfId="0" applyFont="1" applyFill="1" applyBorder="1" applyAlignment="1">
      <alignment wrapText="1"/>
    </xf>
    <xf numFmtId="2" fontId="46" fillId="2" borderId="1" xfId="0" applyNumberFormat="1" applyFont="1" applyFill="1" applyBorder="1" applyAlignment="1">
      <alignment wrapText="1"/>
    </xf>
    <xf numFmtId="4" fontId="46" fillId="2" borderId="1" xfId="0" applyNumberFormat="1" applyFont="1" applyFill="1" applyBorder="1" applyAlignment="1">
      <alignment wrapText="1"/>
    </xf>
    <xf numFmtId="0" fontId="44" fillId="28" borderId="1" xfId="10" applyFont="1" applyFill="1" applyBorder="1"/>
    <xf numFmtId="4" fontId="53" fillId="0" borderId="1" xfId="0" applyNumberFormat="1" applyFont="1" applyBorder="1" applyAlignment="1">
      <alignment wrapText="1"/>
    </xf>
    <xf numFmtId="4" fontId="1" fillId="0" borderId="1" xfId="0" applyNumberFormat="1" applyFont="1" applyBorder="1" applyAlignment="1"/>
    <xf numFmtId="4" fontId="46" fillId="2" borderId="3" xfId="0" applyNumberFormat="1" applyFont="1" applyFill="1" applyBorder="1" applyAlignment="1">
      <alignment wrapText="1"/>
    </xf>
    <xf numFmtId="0" fontId="46" fillId="0" borderId="4" xfId="9" applyFont="1" applyBorder="1"/>
    <xf numFmtId="0" fontId="45" fillId="24" borderId="4" xfId="9" applyFont="1" applyFill="1" applyBorder="1"/>
    <xf numFmtId="4" fontId="45" fillId="24" borderId="1" xfId="6" applyNumberFormat="1" applyFont="1" applyFill="1" applyBorder="1" applyAlignment="1">
      <alignment wrapText="1"/>
    </xf>
    <xf numFmtId="4" fontId="44" fillId="9" borderId="1" xfId="9" applyNumberFormat="1" applyFont="1" applyFill="1" applyBorder="1"/>
    <xf numFmtId="0" fontId="44" fillId="23" borderId="1" xfId="9" applyFont="1" applyFill="1" applyBorder="1" applyAlignment="1">
      <alignment wrapText="1"/>
    </xf>
    <xf numFmtId="0" fontId="47" fillId="0" borderId="1" xfId="9" applyFont="1" applyFill="1" applyBorder="1"/>
    <xf numFmtId="4" fontId="47" fillId="2" borderId="1" xfId="9" applyNumberFormat="1" applyFont="1" applyFill="1" applyBorder="1"/>
    <xf numFmtId="4" fontId="54" fillId="2" borderId="1" xfId="0" applyNumberFormat="1" applyFont="1" applyFill="1" applyBorder="1"/>
    <xf numFmtId="4" fontId="48" fillId="2" borderId="1" xfId="6" applyNumberFormat="1" applyFont="1" applyFill="1" applyBorder="1" applyAlignment="1">
      <alignment horizontal="right"/>
    </xf>
    <xf numFmtId="4" fontId="44" fillId="23" borderId="1" xfId="0" applyNumberFormat="1" applyFont="1" applyFill="1" applyBorder="1" applyAlignment="1">
      <alignment horizontal="right"/>
    </xf>
    <xf numFmtId="4" fontId="44" fillId="2" borderId="1" xfId="6" applyNumberFormat="1" applyFont="1" applyFill="1" applyBorder="1" applyAlignment="1">
      <alignment horizontal="right"/>
    </xf>
    <xf numFmtId="0" fontId="46" fillId="2" borderId="1" xfId="0" applyFont="1" applyFill="1" applyBorder="1" applyAlignment="1">
      <alignment wrapText="1"/>
    </xf>
    <xf numFmtId="0" fontId="46" fillId="2" borderId="1" xfId="0" applyFont="1" applyFill="1" applyBorder="1"/>
    <xf numFmtId="0" fontId="46" fillId="0" borderId="0" xfId="0" applyFont="1" applyAlignment="1">
      <alignment vertical="top" wrapText="1"/>
    </xf>
    <xf numFmtId="0" fontId="44" fillId="2" borderId="9" xfId="6" applyFont="1" applyFill="1" applyBorder="1" applyAlignment="1">
      <alignment wrapText="1"/>
    </xf>
    <xf numFmtId="0" fontId="51" fillId="2" borderId="1" xfId="9" applyFont="1" applyFill="1" applyBorder="1"/>
    <xf numFmtId="0" fontId="4" fillId="23" borderId="1" xfId="6" applyFont="1" applyFill="1" applyBorder="1"/>
    <xf numFmtId="4" fontId="4" fillId="23" borderId="1" xfId="6" applyNumberFormat="1" applyFont="1" applyFill="1" applyBorder="1"/>
    <xf numFmtId="0" fontId="4" fillId="0" borderId="1" xfId="9" applyFont="1" applyBorder="1"/>
    <xf numFmtId="4" fontId="4" fillId="2" borderId="3" xfId="6" applyNumberFormat="1" applyFont="1" applyFill="1" applyBorder="1"/>
    <xf numFmtId="0" fontId="45" fillId="2" borderId="3" xfId="6" applyFont="1" applyFill="1" applyBorder="1" applyAlignment="1">
      <alignment wrapText="1"/>
    </xf>
    <xf numFmtId="0" fontId="45" fillId="2" borderId="12" xfId="6" applyFont="1" applyFill="1" applyBorder="1" applyAlignment="1">
      <alignment wrapText="1"/>
    </xf>
    <xf numFmtId="4" fontId="4" fillId="2" borderId="3" xfId="6" applyNumberFormat="1" applyFont="1" applyFill="1" applyBorder="1" applyAlignment="1">
      <alignment wrapText="1"/>
    </xf>
    <xf numFmtId="4" fontId="45" fillId="2" borderId="3" xfId="6" applyNumberFormat="1" applyFont="1" applyFill="1" applyBorder="1" applyAlignment="1">
      <alignment horizontal="right" wrapText="1"/>
    </xf>
    <xf numFmtId="0" fontId="16" fillId="2" borderId="9" xfId="0" applyFont="1" applyFill="1" applyBorder="1" applyAlignment="1">
      <alignment wrapText="1"/>
    </xf>
    <xf numFmtId="0" fontId="4" fillId="28" borderId="1" xfId="9" applyFont="1" applyFill="1" applyBorder="1"/>
    <xf numFmtId="4" fontId="4" fillId="28" borderId="1" xfId="9" applyNumberFormat="1" applyFont="1" applyFill="1" applyBorder="1"/>
    <xf numFmtId="2" fontId="4" fillId="2" borderId="1" xfId="9" applyNumberFormat="1" applyFont="1" applyFill="1" applyBorder="1"/>
    <xf numFmtId="0" fontId="45" fillId="2" borderId="1" xfId="2" applyFont="1" applyFill="1" applyBorder="1" applyAlignment="1">
      <alignment horizontal="left" vertical="center" wrapText="1"/>
    </xf>
    <xf numFmtId="0" fontId="45" fillId="2" borderId="1" xfId="6" applyFont="1" applyFill="1" applyBorder="1"/>
    <xf numFmtId="4" fontId="4" fillId="23" borderId="3" xfId="6" applyNumberFormat="1" applyFont="1" applyFill="1" applyBorder="1" applyAlignment="1">
      <alignment horizontal="right" vertical="center" wrapText="1"/>
    </xf>
    <xf numFmtId="4" fontId="4" fillId="18" borderId="3" xfId="6" applyNumberFormat="1" applyFont="1" applyFill="1" applyBorder="1" applyAlignment="1">
      <alignment horizontal="right" vertical="center" wrapText="1"/>
    </xf>
    <xf numFmtId="4" fontId="4" fillId="18" borderId="1" xfId="9" applyNumberFormat="1" applyFont="1" applyFill="1" applyBorder="1" applyAlignment="1">
      <alignment horizontal="right"/>
    </xf>
    <xf numFmtId="4" fontId="4" fillId="23" borderId="1" xfId="9" applyNumberFormat="1" applyFont="1" applyFill="1" applyBorder="1" applyAlignment="1">
      <alignment horizontal="left"/>
    </xf>
    <xf numFmtId="4" fontId="4" fillId="23" borderId="1" xfId="9" applyNumberFormat="1" applyFont="1" applyFill="1" applyBorder="1" applyAlignment="1">
      <alignment horizontal="center"/>
    </xf>
    <xf numFmtId="2" fontId="45" fillId="2" borderId="1" xfId="0" applyNumberFormat="1" applyFont="1" applyFill="1" applyBorder="1" applyAlignment="1">
      <alignment wrapText="1"/>
    </xf>
    <xf numFmtId="0" fontId="45" fillId="2" borderId="9" xfId="6" applyFont="1" applyFill="1" applyBorder="1" applyAlignment="1">
      <alignment wrapText="1"/>
    </xf>
    <xf numFmtId="0" fontId="45" fillId="0" borderId="1" xfId="0" applyFont="1" applyBorder="1" applyAlignment="1">
      <alignment wrapText="1"/>
    </xf>
    <xf numFmtId="0" fontId="44" fillId="28" borderId="1" xfId="9" applyFont="1" applyFill="1" applyBorder="1"/>
    <xf numFmtId="4" fontId="44" fillId="28" borderId="1" xfId="9" applyNumberFormat="1" applyFont="1" applyFill="1" applyBorder="1"/>
    <xf numFmtId="2" fontId="46" fillId="0" borderId="1" xfId="0" applyNumberFormat="1" applyFont="1" applyBorder="1" applyAlignment="1">
      <alignment wrapText="1"/>
    </xf>
    <xf numFmtId="0" fontId="4" fillId="27" borderId="3" xfId="6" applyFont="1" applyFill="1" applyBorder="1" applyAlignment="1">
      <alignment vertical="center" wrapText="1"/>
    </xf>
    <xf numFmtId="4" fontId="4" fillId="27" borderId="1" xfId="9" applyNumberFormat="1" applyFont="1" applyFill="1" applyBorder="1"/>
    <xf numFmtId="0" fontId="4" fillId="23" borderId="1" xfId="6" applyFont="1" applyFill="1" applyBorder="1" applyAlignment="1">
      <alignment horizontal="left" vertical="center" wrapText="1"/>
    </xf>
    <xf numFmtId="0" fontId="45" fillId="0" borderId="1" xfId="0" applyFont="1" applyBorder="1" applyAlignment="1">
      <alignment horizontal="justify" vertical="top" wrapText="1"/>
    </xf>
    <xf numFmtId="4" fontId="45" fillId="2" borderId="4" xfId="6" applyNumberFormat="1" applyFont="1" applyFill="1" applyBorder="1" applyAlignment="1">
      <alignment horizontal="right"/>
    </xf>
    <xf numFmtId="0" fontId="4" fillId="21" borderId="1" xfId="9" applyFont="1" applyFill="1" applyBorder="1"/>
    <xf numFmtId="4" fontId="4" fillId="21" borderId="1" xfId="9" applyNumberFormat="1" applyFont="1" applyFill="1" applyBorder="1"/>
    <xf numFmtId="0" fontId="44" fillId="21" borderId="1" xfId="9" applyFont="1" applyFill="1" applyBorder="1"/>
    <xf numFmtId="4" fontId="44" fillId="21" borderId="1" xfId="9" applyNumberFormat="1" applyFont="1" applyFill="1" applyBorder="1"/>
    <xf numFmtId="2" fontId="44" fillId="28" borderId="1" xfId="9" applyNumberFormat="1" applyFont="1" applyFill="1" applyBorder="1"/>
    <xf numFmtId="4" fontId="4" fillId="23" borderId="1" xfId="9" applyNumberFormat="1" applyFont="1" applyFill="1" applyBorder="1" applyAlignment="1">
      <alignment horizontal="right"/>
    </xf>
    <xf numFmtId="0" fontId="5" fillId="6" borderId="1" xfId="0" applyFont="1" applyFill="1" applyBorder="1" applyAlignment="1">
      <alignment horizontal="center" vertical="center"/>
    </xf>
    <xf numFmtId="0" fontId="0" fillId="0" borderId="0" xfId="0" applyFont="1" applyFill="1"/>
    <xf numFmtId="4" fontId="26" fillId="4" borderId="1" xfId="0" applyNumberFormat="1" applyFont="1" applyFill="1" applyBorder="1"/>
    <xf numFmtId="4" fontId="9" fillId="5" borderId="1" xfId="0" applyNumberFormat="1" applyFont="1" applyFill="1" applyBorder="1"/>
    <xf numFmtId="4" fontId="8" fillId="2" borderId="1" xfId="0" applyNumberFormat="1" applyFont="1" applyFill="1" applyBorder="1"/>
    <xf numFmtId="4" fontId="0" fillId="5" borderId="1" xfId="0" applyNumberFormat="1" applyFont="1" applyFill="1" applyBorder="1"/>
    <xf numFmtId="4" fontId="9" fillId="2" borderId="1" xfId="0" applyNumberFormat="1" applyFont="1" applyFill="1" applyBorder="1"/>
    <xf numFmtId="4" fontId="9" fillId="6" borderId="1" xfId="0" applyNumberFormat="1" applyFont="1" applyFill="1" applyBorder="1"/>
    <xf numFmtId="4" fontId="9" fillId="0" borderId="1" xfId="0" applyNumberFormat="1" applyFont="1" applyFill="1" applyBorder="1"/>
    <xf numFmtId="4" fontId="5" fillId="5" borderId="1" xfId="0" applyNumberFormat="1" applyFont="1" applyFill="1" applyBorder="1"/>
    <xf numFmtId="4" fontId="5" fillId="12" borderId="1" xfId="0" applyNumberFormat="1" applyFont="1" applyFill="1" applyBorder="1"/>
    <xf numFmtId="4" fontId="8" fillId="0" borderId="1" xfId="0" applyNumberFormat="1" applyFont="1" applyFill="1" applyBorder="1"/>
    <xf numFmtId="4" fontId="9" fillId="10" borderId="1" xfId="0" applyNumberFormat="1" applyFont="1" applyFill="1" applyBorder="1"/>
    <xf numFmtId="4" fontId="8" fillId="5" borderId="1" xfId="0" applyNumberFormat="1" applyFont="1" applyFill="1" applyBorder="1"/>
    <xf numFmtId="4" fontId="26" fillId="2" borderId="1" xfId="0" applyNumberFormat="1" applyFont="1" applyFill="1" applyBorder="1"/>
    <xf numFmtId="4" fontId="5" fillId="14" borderId="1" xfId="0" applyNumberFormat="1" applyFont="1" applyFill="1" applyBorder="1"/>
    <xf numFmtId="4" fontId="0" fillId="15" borderId="1" xfId="0" applyNumberFormat="1" applyFont="1" applyFill="1" applyBorder="1"/>
    <xf numFmtId="4" fontId="8" fillId="7" borderId="1" xfId="0" applyNumberFormat="1" applyFont="1" applyFill="1" applyBorder="1"/>
    <xf numFmtId="4" fontId="5" fillId="7" borderId="1" xfId="0" applyNumberFormat="1" applyFont="1" applyFill="1" applyBorder="1"/>
    <xf numFmtId="4" fontId="0" fillId="16" borderId="1" xfId="0" applyNumberFormat="1" applyFont="1" applyFill="1" applyBorder="1"/>
    <xf numFmtId="4" fontId="8" fillId="0" borderId="4" xfId="0" applyNumberFormat="1" applyFont="1" applyFill="1" applyBorder="1" applyAlignment="1"/>
    <xf numFmtId="4" fontId="0" fillId="0" borderId="4" xfId="0" applyNumberFormat="1" applyFont="1" applyFill="1" applyBorder="1"/>
    <xf numFmtId="4" fontId="9" fillId="16" borderId="4" xfId="0" applyNumberFormat="1" applyFont="1" applyFill="1" applyBorder="1" applyAlignment="1"/>
    <xf numFmtId="4" fontId="0" fillId="9" borderId="1" xfId="0" applyNumberFormat="1" applyFont="1" applyFill="1" applyBorder="1"/>
    <xf numFmtId="4" fontId="26" fillId="5" borderId="1" xfId="0" applyNumberFormat="1" applyFont="1" applyFill="1" applyBorder="1"/>
    <xf numFmtId="4" fontId="5" fillId="13" borderId="1" xfId="0" applyNumberFormat="1" applyFont="1" applyFill="1" applyBorder="1"/>
    <xf numFmtId="4" fontId="0" fillId="22" borderId="1" xfId="0" applyNumberFormat="1" applyFont="1" applyFill="1" applyBorder="1"/>
    <xf numFmtId="4" fontId="9" fillId="22" borderId="1" xfId="0" applyNumberFormat="1" applyFont="1" applyFill="1" applyBorder="1"/>
    <xf numFmtId="4" fontId="8" fillId="13" borderId="1" xfId="0" applyNumberFormat="1" applyFont="1" applyFill="1" applyBorder="1"/>
    <xf numFmtId="4" fontId="9" fillId="13" borderId="1" xfId="0" applyNumberFormat="1" applyFont="1" applyFill="1" applyBorder="1"/>
    <xf numFmtId="4" fontId="8" fillId="18" borderId="1" xfId="0" applyNumberFormat="1" applyFont="1" applyFill="1" applyBorder="1"/>
    <xf numFmtId="4" fontId="8" fillId="7" borderId="1" xfId="0" applyNumberFormat="1" applyFont="1" applyFill="1" applyBorder="1" applyAlignment="1">
      <alignment horizontal="right"/>
    </xf>
    <xf numFmtId="4" fontId="8" fillId="0" borderId="1" xfId="0" applyNumberFormat="1" applyFont="1" applyFill="1" applyBorder="1" applyAlignment="1">
      <alignment horizontal="right"/>
    </xf>
    <xf numFmtId="4" fontId="8" fillId="19" borderId="1" xfId="0" applyNumberFormat="1" applyFont="1" applyFill="1" applyBorder="1"/>
    <xf numFmtId="4" fontId="26" fillId="20" borderId="1" xfId="0" applyNumberFormat="1" applyFont="1" applyFill="1" applyBorder="1"/>
    <xf numFmtId="4" fontId="0" fillId="0" borderId="0" xfId="0" applyNumberFormat="1" applyFont="1" applyFill="1"/>
    <xf numFmtId="0" fontId="8" fillId="5" borderId="1" xfId="0" applyFont="1" applyFill="1" applyBorder="1" applyAlignment="1">
      <alignment horizontal="left" wrapText="1"/>
    </xf>
    <xf numFmtId="4" fontId="3" fillId="0" borderId="0" xfId="0" applyNumberFormat="1" applyFont="1" applyFill="1"/>
    <xf numFmtId="2" fontId="45" fillId="2" borderId="9" xfId="11" applyNumberFormat="1" applyFont="1" applyFill="1" applyBorder="1" applyAlignment="1">
      <alignment wrapText="1"/>
    </xf>
    <xf numFmtId="2" fontId="45" fillId="2" borderId="1" xfId="6" applyNumberFormat="1" applyFont="1" applyFill="1" applyBorder="1" applyAlignment="1">
      <alignment wrapText="1"/>
    </xf>
    <xf numFmtId="4" fontId="45" fillId="2" borderId="1" xfId="6" applyNumberFormat="1" applyFont="1" applyFill="1" applyBorder="1" applyAlignment="1">
      <alignment horizontal="right" wrapText="1"/>
    </xf>
    <xf numFmtId="0" fontId="9" fillId="0" borderId="6" xfId="2" applyFont="1" applyFill="1" applyBorder="1" applyAlignment="1">
      <alignment wrapText="1"/>
    </xf>
    <xf numFmtId="0" fontId="9" fillId="0" borderId="6" xfId="2" applyFont="1" applyFill="1" applyBorder="1" applyAlignment="1">
      <alignment horizontal="left" vertical="center"/>
    </xf>
    <xf numFmtId="4" fontId="32" fillId="5" borderId="1" xfId="0" applyNumberFormat="1" applyFont="1" applyFill="1" applyBorder="1"/>
    <xf numFmtId="4" fontId="32" fillId="8" borderId="1" xfId="0" applyNumberFormat="1" applyFont="1" applyFill="1" applyBorder="1"/>
    <xf numFmtId="4" fontId="18" fillId="13" borderId="1" xfId="0" applyNumberFormat="1" applyFont="1" applyFill="1" applyBorder="1"/>
    <xf numFmtId="0" fontId="45" fillId="0" borderId="1" xfId="0" applyFont="1" applyFill="1" applyBorder="1" applyAlignment="1">
      <alignment horizontal="justify" vertical="top" wrapText="1"/>
    </xf>
    <xf numFmtId="0" fontId="44" fillId="0" borderId="1" xfId="9" applyFont="1" applyBorder="1" applyAlignment="1">
      <alignment wrapText="1"/>
    </xf>
    <xf numFmtId="0" fontId="7" fillId="0" borderId="0" xfId="0" applyFont="1" applyFill="1" applyAlignment="1">
      <alignment horizontal="center"/>
    </xf>
    <xf numFmtId="0" fontId="0" fillId="0" borderId="0" xfId="0" applyAlignment="1"/>
  </cellXfs>
  <cellStyles count="14">
    <cellStyle name="Normal" xfId="0" builtinId="0"/>
    <cellStyle name="Normal 2" xfId="3"/>
    <cellStyle name="Normal 3" xfId="4"/>
    <cellStyle name="Normal 3 2 2" xfId="5"/>
    <cellStyle name="Normal 3 2 2 2" xfId="6"/>
    <cellStyle name="Normal 4" xfId="7"/>
    <cellStyle name="Normal 5" xfId="8"/>
    <cellStyle name="Normal 5 4" xfId="9"/>
    <cellStyle name="Normal 5 4 4 2 2" xfId="10"/>
    <cellStyle name="Normal 5 4 7 2" xfId="13"/>
    <cellStyle name="Normal 7 2 2" xfId="11"/>
    <cellStyle name="Normal 9" xfId="12"/>
    <cellStyle name="Normal_Anexa F 140 146 10.07" xfId="2"/>
    <cellStyle name="Normal_Machete buget 99" xfId="1"/>
  </cellStyles>
  <dxfs count="0"/>
  <tableStyles count="0" defaultTableStyle="TableStyleMedium9" defaultPivotStyle="PivotStyleLight16"/>
  <colors>
    <mruColors>
      <color rgb="FF00CC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1799"/>
  <sheetViews>
    <sheetView tabSelected="1" zoomScale="115" zoomScaleNormal="115" workbookViewId="0">
      <pane xSplit="3" ySplit="9" topLeftCell="D259" activePane="bottomRight" state="frozen"/>
      <selection activeCell="AB578" sqref="AB578"/>
      <selection pane="topRight" activeCell="AB578" sqref="AB578"/>
      <selection pane="bottomLeft" activeCell="AB578" sqref="AB578"/>
      <selection pane="bottomRight" activeCell="V9" sqref="V9"/>
    </sheetView>
  </sheetViews>
  <sheetFormatPr defaultRowHeight="12.75"/>
  <cols>
    <col min="1" max="1" width="4.7109375" style="7" hidden="1" customWidth="1"/>
    <col min="2" max="2" width="58" style="7" customWidth="1"/>
    <col min="3" max="3" width="12.140625" style="6" customWidth="1"/>
    <col min="4" max="4" width="0.140625" style="141" hidden="1" customWidth="1"/>
    <col min="5" max="5" width="11.28515625" style="7" hidden="1" customWidth="1"/>
    <col min="6" max="6" width="10.85546875" style="464" customWidth="1"/>
    <col min="7" max="9" width="10.28515625" style="7" customWidth="1"/>
    <col min="10" max="10" width="13.140625" style="7" customWidth="1"/>
    <col min="11" max="11" width="0.140625" style="7" customWidth="1"/>
    <col min="12" max="12" width="8.7109375" style="7" hidden="1" customWidth="1"/>
    <col min="13" max="13" width="11.7109375" style="7" customWidth="1"/>
    <col min="14" max="14" width="11.42578125" style="7" customWidth="1"/>
    <col min="15" max="15" width="10.140625" style="7" customWidth="1"/>
    <col min="16" max="16" width="0.140625" style="7" customWidth="1"/>
    <col min="17" max="16384" width="9.140625" style="7"/>
  </cols>
  <sheetData>
    <row r="1" spans="1:16" s="4" customFormat="1" ht="15.75">
      <c r="A1" s="1" t="s">
        <v>0</v>
      </c>
      <c r="B1" s="2" t="s">
        <v>0</v>
      </c>
      <c r="C1" s="3"/>
      <c r="D1" s="248"/>
    </row>
    <row r="2" spans="1:16" ht="15.75">
      <c r="A2" s="5" t="s">
        <v>1</v>
      </c>
      <c r="B2" s="3" t="s">
        <v>1</v>
      </c>
    </row>
    <row r="3" spans="1:16" ht="18" customHeight="1">
      <c r="A3" s="8"/>
      <c r="B3" s="2" t="s">
        <v>2</v>
      </c>
      <c r="C3" s="9"/>
    </row>
    <row r="4" spans="1:16" ht="18" customHeight="1">
      <c r="A4" s="8"/>
      <c r="B4" s="511" t="s">
        <v>1114</v>
      </c>
      <c r="C4" s="512"/>
      <c r="D4" s="512"/>
      <c r="E4" s="512"/>
      <c r="F4" s="512"/>
      <c r="G4" s="512"/>
      <c r="H4" s="512"/>
      <c r="I4" s="512"/>
      <c r="J4" s="512"/>
      <c r="K4" s="512"/>
      <c r="L4" s="512"/>
      <c r="M4" s="512"/>
      <c r="N4" s="512"/>
      <c r="O4" s="512"/>
    </row>
    <row r="5" spans="1:16" ht="18" customHeight="1">
      <c r="A5" s="8"/>
      <c r="B5" s="511" t="s">
        <v>1096</v>
      </c>
      <c r="C5" s="512"/>
      <c r="D5" s="512"/>
      <c r="E5" s="512"/>
      <c r="F5" s="512"/>
      <c r="G5" s="512"/>
      <c r="H5" s="512"/>
      <c r="I5" s="512"/>
      <c r="J5" s="512"/>
      <c r="K5" s="512"/>
      <c r="L5" s="512"/>
      <c r="M5" s="512"/>
      <c r="N5" s="512"/>
      <c r="O5" s="512"/>
    </row>
    <row r="6" spans="1:16" ht="18" customHeight="1">
      <c r="A6" s="8"/>
      <c r="B6" s="10"/>
      <c r="C6" s="11"/>
      <c r="D6" s="249"/>
      <c r="E6" s="12"/>
      <c r="F6" s="12"/>
      <c r="G6" s="12"/>
      <c r="H6" s="12"/>
      <c r="I6" s="12"/>
      <c r="J6" s="12"/>
      <c r="K6" s="12"/>
      <c r="L6" s="12"/>
      <c r="M6" s="12"/>
      <c r="N6" s="12"/>
      <c r="O6" s="12"/>
      <c r="P6" s="12"/>
    </row>
    <row r="7" spans="1:16" ht="14.25" customHeight="1">
      <c r="A7" s="13"/>
      <c r="B7" s="14"/>
      <c r="C7" s="15"/>
      <c r="N7" s="464" t="s">
        <v>746</v>
      </c>
    </row>
    <row r="8" spans="1:16" ht="63.75" customHeight="1">
      <c r="A8" s="16"/>
      <c r="B8" s="17" t="s">
        <v>3</v>
      </c>
      <c r="C8" s="18" t="s">
        <v>4</v>
      </c>
      <c r="D8" s="250" t="s">
        <v>734</v>
      </c>
      <c r="E8" s="19" t="s">
        <v>5</v>
      </c>
      <c r="F8" s="19" t="s">
        <v>5</v>
      </c>
      <c r="G8" s="19" t="s">
        <v>1097</v>
      </c>
      <c r="H8" s="19" t="s">
        <v>1098</v>
      </c>
      <c r="I8" s="19" t="s">
        <v>1099</v>
      </c>
      <c r="J8" s="19" t="s">
        <v>1100</v>
      </c>
      <c r="K8" s="19"/>
      <c r="L8" s="19"/>
      <c r="M8" s="19" t="s">
        <v>740</v>
      </c>
      <c r="N8" s="19" t="s">
        <v>741</v>
      </c>
      <c r="O8" s="19" t="s">
        <v>742</v>
      </c>
      <c r="P8" s="19"/>
    </row>
    <row r="9" spans="1:16" ht="21.75" customHeight="1">
      <c r="A9" s="20"/>
      <c r="B9" s="21" t="s">
        <v>6</v>
      </c>
      <c r="C9" s="22"/>
      <c r="D9" s="23">
        <f t="shared" ref="D9:E9" si="0">D12+D16+D39+D78+D131+D129+D125+D66+D74</f>
        <v>718572.21</v>
      </c>
      <c r="E9" s="23">
        <f t="shared" si="0"/>
        <v>781317</v>
      </c>
      <c r="F9" s="48">
        <f t="shared" ref="F9:J9" si="1">F12+F16+F39+F78+F131+F129+F125+F66+F74</f>
        <v>728879</v>
      </c>
      <c r="G9" s="23">
        <f t="shared" si="1"/>
        <v>161157</v>
      </c>
      <c r="H9" s="23">
        <f t="shared" si="1"/>
        <v>199088</v>
      </c>
      <c r="I9" s="23">
        <f t="shared" si="1"/>
        <v>187095</v>
      </c>
      <c r="J9" s="23">
        <f t="shared" si="1"/>
        <v>181539</v>
      </c>
      <c r="K9" s="23">
        <f>G9+H9+I9+J9</f>
        <v>728879</v>
      </c>
      <c r="L9" s="23">
        <f>F9-K9</f>
        <v>0</v>
      </c>
      <c r="M9" s="23">
        <f t="shared" ref="M9:O9" si="2">M12+M16+M39+M78+M131+M129+M125+M66+M74</f>
        <v>666189</v>
      </c>
      <c r="N9" s="23">
        <f t="shared" si="2"/>
        <v>636781</v>
      </c>
      <c r="O9" s="23">
        <f t="shared" si="2"/>
        <v>488377</v>
      </c>
      <c r="P9" s="23">
        <f t="shared" ref="P9" si="3">P12+P16+P39+P78+P131+P129+P125+P66+P74</f>
        <v>0</v>
      </c>
    </row>
    <row r="10" spans="1:16" ht="14.25" hidden="1">
      <c r="A10" s="24" t="s">
        <v>7</v>
      </c>
      <c r="B10" s="25" t="s">
        <v>8</v>
      </c>
      <c r="C10" s="26">
        <v>1.02</v>
      </c>
      <c r="D10" s="23">
        <f t="shared" ref="D10:E10" si="4">D11</f>
        <v>2</v>
      </c>
      <c r="E10" s="27">
        <f t="shared" si="4"/>
        <v>0</v>
      </c>
      <c r="F10" s="48">
        <f t="shared" ref="F10:P10" si="5">F11</f>
        <v>0</v>
      </c>
      <c r="G10" s="27">
        <f t="shared" si="5"/>
        <v>0</v>
      </c>
      <c r="H10" s="27">
        <f t="shared" si="5"/>
        <v>0</v>
      </c>
      <c r="I10" s="27">
        <f t="shared" si="5"/>
        <v>0</v>
      </c>
      <c r="J10" s="27">
        <f t="shared" si="5"/>
        <v>0</v>
      </c>
      <c r="K10" s="23">
        <f t="shared" ref="K10:K73" si="6">G10+H10+I10+J10</f>
        <v>0</v>
      </c>
      <c r="L10" s="23">
        <f t="shared" ref="L10:L73" si="7">F10-K10</f>
        <v>0</v>
      </c>
      <c r="M10" s="27">
        <f t="shared" si="5"/>
        <v>0</v>
      </c>
      <c r="N10" s="27">
        <f t="shared" si="5"/>
        <v>0</v>
      </c>
      <c r="O10" s="27">
        <f t="shared" si="5"/>
        <v>0</v>
      </c>
      <c r="P10" s="27">
        <f t="shared" si="5"/>
        <v>0</v>
      </c>
    </row>
    <row r="11" spans="1:16" ht="17.25" hidden="1" customHeight="1">
      <c r="A11" s="24"/>
      <c r="B11" s="28" t="s">
        <v>9</v>
      </c>
      <c r="C11" s="29" t="s">
        <v>10</v>
      </c>
      <c r="D11" s="187">
        <v>2</v>
      </c>
      <c r="E11" s="30"/>
      <c r="F11" s="93">
        <v>0</v>
      </c>
      <c r="G11" s="30"/>
      <c r="H11" s="30"/>
      <c r="I11" s="30"/>
      <c r="J11" s="30"/>
      <c r="K11" s="23">
        <f t="shared" si="6"/>
        <v>0</v>
      </c>
      <c r="L11" s="23">
        <f t="shared" si="7"/>
        <v>0</v>
      </c>
      <c r="M11" s="30"/>
      <c r="N11" s="30"/>
      <c r="O11" s="30"/>
      <c r="P11" s="30"/>
    </row>
    <row r="12" spans="1:16" ht="21.75" customHeight="1">
      <c r="A12" s="24" t="s">
        <v>11</v>
      </c>
      <c r="B12" s="31" t="s">
        <v>12</v>
      </c>
      <c r="C12" s="26">
        <v>4.0199999999999996</v>
      </c>
      <c r="D12" s="251">
        <f t="shared" ref="D12:E12" si="8">D13+D14+D15</f>
        <v>180806.03</v>
      </c>
      <c r="E12" s="32">
        <f t="shared" si="8"/>
        <v>189591</v>
      </c>
      <c r="F12" s="465">
        <f t="shared" ref="F12:J12" si="9">F13+F14+F15</f>
        <v>205194</v>
      </c>
      <c r="G12" s="251">
        <f t="shared" si="9"/>
        <v>53000</v>
      </c>
      <c r="H12" s="251">
        <f t="shared" si="9"/>
        <v>52500</v>
      </c>
      <c r="I12" s="251">
        <f t="shared" si="9"/>
        <v>51445</v>
      </c>
      <c r="J12" s="251">
        <f t="shared" si="9"/>
        <v>48249</v>
      </c>
      <c r="K12" s="23">
        <f t="shared" si="6"/>
        <v>205194</v>
      </c>
      <c r="L12" s="23">
        <f t="shared" si="7"/>
        <v>0</v>
      </c>
      <c r="M12" s="251">
        <f t="shared" ref="M12:O12" si="10">M13+M14+M15</f>
        <v>195307</v>
      </c>
      <c r="N12" s="251">
        <f t="shared" si="10"/>
        <v>200329</v>
      </c>
      <c r="O12" s="251">
        <f t="shared" si="10"/>
        <v>205297</v>
      </c>
      <c r="P12" s="32">
        <f t="shared" ref="P12" si="11">P13+P14+P15</f>
        <v>0</v>
      </c>
    </row>
    <row r="13" spans="1:16" ht="19.5" customHeight="1">
      <c r="A13" s="24"/>
      <c r="B13" s="33" t="s">
        <v>13</v>
      </c>
      <c r="C13" s="29" t="s">
        <v>14</v>
      </c>
      <c r="D13" s="187">
        <v>147742.84</v>
      </c>
      <c r="E13" s="30">
        <v>151437</v>
      </c>
      <c r="F13" s="93">
        <v>168445</v>
      </c>
      <c r="G13" s="187">
        <v>43000</v>
      </c>
      <c r="H13" s="187">
        <v>43000</v>
      </c>
      <c r="I13" s="187">
        <v>42445</v>
      </c>
      <c r="J13" s="187">
        <v>40000</v>
      </c>
      <c r="K13" s="23">
        <f t="shared" si="6"/>
        <v>168445</v>
      </c>
      <c r="L13" s="23">
        <f t="shared" si="7"/>
        <v>0</v>
      </c>
      <c r="M13" s="187">
        <v>156000</v>
      </c>
      <c r="N13" s="187">
        <v>160000</v>
      </c>
      <c r="O13" s="187">
        <v>164000</v>
      </c>
      <c r="P13" s="30"/>
    </row>
    <row r="14" spans="1:16" ht="23.25" customHeight="1">
      <c r="A14" s="24"/>
      <c r="B14" s="34" t="s">
        <v>1101</v>
      </c>
      <c r="C14" s="29" t="s">
        <v>15</v>
      </c>
      <c r="D14" s="187">
        <v>20684</v>
      </c>
      <c r="E14" s="30">
        <v>38154</v>
      </c>
      <c r="F14" s="93">
        <v>36749</v>
      </c>
      <c r="G14" s="187">
        <v>10000</v>
      </c>
      <c r="H14" s="187">
        <v>9500</v>
      </c>
      <c r="I14" s="187">
        <v>9000</v>
      </c>
      <c r="J14" s="187">
        <v>8249</v>
      </c>
      <c r="K14" s="23">
        <f t="shared" si="6"/>
        <v>36749</v>
      </c>
      <c r="L14" s="23">
        <f t="shared" si="7"/>
        <v>0</v>
      </c>
      <c r="M14" s="187">
        <v>39307</v>
      </c>
      <c r="N14" s="187">
        <v>40329</v>
      </c>
      <c r="O14" s="187">
        <v>41297</v>
      </c>
      <c r="P14" s="30"/>
    </row>
    <row r="15" spans="1:16" ht="20.25" customHeight="1">
      <c r="A15" s="24"/>
      <c r="B15" s="34" t="s">
        <v>16</v>
      </c>
      <c r="C15" s="29" t="s">
        <v>17</v>
      </c>
      <c r="D15" s="187">
        <v>12379.19</v>
      </c>
      <c r="E15" s="30">
        <v>0</v>
      </c>
      <c r="F15" s="93">
        <v>0</v>
      </c>
      <c r="G15" s="187">
        <v>0</v>
      </c>
      <c r="H15" s="187">
        <v>0</v>
      </c>
      <c r="I15" s="187">
        <v>0</v>
      </c>
      <c r="J15" s="187">
        <v>0</v>
      </c>
      <c r="K15" s="23">
        <f t="shared" si="6"/>
        <v>0</v>
      </c>
      <c r="L15" s="23">
        <f t="shared" si="7"/>
        <v>0</v>
      </c>
      <c r="M15" s="187">
        <v>0</v>
      </c>
      <c r="N15" s="187">
        <v>0</v>
      </c>
      <c r="O15" s="187">
        <v>0</v>
      </c>
      <c r="P15" s="30">
        <v>0</v>
      </c>
    </row>
    <row r="16" spans="1:16" ht="15.75" customHeight="1">
      <c r="A16" s="24" t="s">
        <v>18</v>
      </c>
      <c r="B16" s="25" t="s">
        <v>19</v>
      </c>
      <c r="C16" s="29" t="s">
        <v>20</v>
      </c>
      <c r="D16" s="251">
        <f t="shared" ref="D16:E16" si="12">D17+D36+D37</f>
        <v>244022</v>
      </c>
      <c r="E16" s="32">
        <f t="shared" si="12"/>
        <v>220979</v>
      </c>
      <c r="F16" s="465">
        <f t="shared" ref="F16:J16" si="13">F17+F36+F37</f>
        <v>158233</v>
      </c>
      <c r="G16" s="251">
        <f t="shared" si="13"/>
        <v>45000</v>
      </c>
      <c r="H16" s="251">
        <f t="shared" si="13"/>
        <v>43900</v>
      </c>
      <c r="I16" s="251">
        <f t="shared" si="13"/>
        <v>38800</v>
      </c>
      <c r="J16" s="251">
        <f t="shared" si="13"/>
        <v>30533</v>
      </c>
      <c r="K16" s="23">
        <f t="shared" si="6"/>
        <v>158233</v>
      </c>
      <c r="L16" s="23">
        <f t="shared" si="7"/>
        <v>0</v>
      </c>
      <c r="M16" s="251">
        <f t="shared" ref="M16:O16" si="14">M17+M36+M37</f>
        <v>146652</v>
      </c>
      <c r="N16" s="251">
        <f t="shared" si="14"/>
        <v>148522</v>
      </c>
      <c r="O16" s="251">
        <f t="shared" si="14"/>
        <v>151081</v>
      </c>
      <c r="P16" s="32">
        <f t="shared" ref="P16" si="15">P17+P36+P37</f>
        <v>0</v>
      </c>
    </row>
    <row r="17" spans="1:16" ht="18.75" customHeight="1">
      <c r="A17" s="35">
        <v>1</v>
      </c>
      <c r="B17" s="31" t="s">
        <v>21</v>
      </c>
      <c r="C17" s="29" t="s">
        <v>22</v>
      </c>
      <c r="D17" s="23">
        <f t="shared" ref="D17:E17" si="16">D18+D19+D22+D23+D24+D31+D34+D35+D20+D21</f>
        <v>122583</v>
      </c>
      <c r="E17" s="27">
        <f t="shared" si="16"/>
        <v>161737</v>
      </c>
      <c r="F17" s="48">
        <f t="shared" ref="F17:J17" si="17">F18+F19+F22+F23+F24+F31+F34+F35+F20+F21</f>
        <v>102341</v>
      </c>
      <c r="G17" s="23">
        <f t="shared" si="17"/>
        <v>28000</v>
      </c>
      <c r="H17" s="23">
        <f t="shared" si="17"/>
        <v>27900</v>
      </c>
      <c r="I17" s="23">
        <f t="shared" si="17"/>
        <v>24400</v>
      </c>
      <c r="J17" s="23">
        <f t="shared" si="17"/>
        <v>22041</v>
      </c>
      <c r="K17" s="23">
        <f t="shared" si="6"/>
        <v>102341</v>
      </c>
      <c r="L17" s="23">
        <f t="shared" si="7"/>
        <v>0</v>
      </c>
      <c r="M17" s="23">
        <f t="shared" ref="M17:O17" si="18">M18+M19+M22+M23+M24+M31+M34+M35+M20+M21</f>
        <v>102541</v>
      </c>
      <c r="N17" s="23">
        <f t="shared" si="18"/>
        <v>102729</v>
      </c>
      <c r="O17" s="23">
        <f t="shared" si="18"/>
        <v>102922</v>
      </c>
      <c r="P17" s="27">
        <f t="shared" ref="P17" si="19">P18+P19+P22+P23+P24+P31+P34+P35+P20+P21</f>
        <v>0</v>
      </c>
    </row>
    <row r="18" spans="1:16" ht="15" customHeight="1">
      <c r="A18" s="35"/>
      <c r="B18" s="16" t="s">
        <v>23</v>
      </c>
      <c r="C18" s="29" t="s">
        <v>22</v>
      </c>
      <c r="D18" s="187">
        <v>37698</v>
      </c>
      <c r="E18" s="30">
        <v>70000</v>
      </c>
      <c r="F18" s="93">
        <v>36686</v>
      </c>
      <c r="G18" s="187">
        <v>10144</v>
      </c>
      <c r="H18" s="187">
        <f>10000-1500</f>
        <v>8500</v>
      </c>
      <c r="I18" s="187">
        <f>10000-1544-250</f>
        <v>8206</v>
      </c>
      <c r="J18" s="187">
        <f>6542+3044+250</f>
        <v>9836</v>
      </c>
      <c r="K18" s="23">
        <f t="shared" si="6"/>
        <v>36686</v>
      </c>
      <c r="L18" s="23">
        <f t="shared" si="7"/>
        <v>0</v>
      </c>
      <c r="M18" s="187">
        <v>36686</v>
      </c>
      <c r="N18" s="187">
        <v>36686</v>
      </c>
      <c r="O18" s="187">
        <v>36686</v>
      </c>
      <c r="P18" s="30"/>
    </row>
    <row r="19" spans="1:16" ht="21" customHeight="1">
      <c r="A19" s="35"/>
      <c r="B19" s="28" t="s">
        <v>24</v>
      </c>
      <c r="C19" s="29" t="s">
        <v>22</v>
      </c>
      <c r="D19" s="187">
        <v>44248</v>
      </c>
      <c r="E19" s="30">
        <v>65000</v>
      </c>
      <c r="F19" s="93">
        <v>44402</v>
      </c>
      <c r="G19" s="187">
        <f>11608+450-150</f>
        <v>11908</v>
      </c>
      <c r="H19" s="187">
        <f>11000-150-150+1500</f>
        <v>12200</v>
      </c>
      <c r="I19" s="187">
        <f>9500-150+150+1544+250</f>
        <v>11294</v>
      </c>
      <c r="J19" s="187">
        <f>12294-150+150-3044-250</f>
        <v>9000</v>
      </c>
      <c r="K19" s="23">
        <f t="shared" si="6"/>
        <v>44402</v>
      </c>
      <c r="L19" s="23">
        <f t="shared" si="7"/>
        <v>0</v>
      </c>
      <c r="M19" s="187">
        <v>44402</v>
      </c>
      <c r="N19" s="187">
        <v>44402</v>
      </c>
      <c r="O19" s="187">
        <v>44402</v>
      </c>
      <c r="P19" s="30"/>
    </row>
    <row r="20" spans="1:16" ht="19.5" customHeight="1">
      <c r="A20" s="35"/>
      <c r="B20" s="28" t="s">
        <v>25</v>
      </c>
      <c r="C20" s="29" t="s">
        <v>22</v>
      </c>
      <c r="D20" s="187">
        <v>606</v>
      </c>
      <c r="E20" s="30">
        <v>2000</v>
      </c>
      <c r="F20" s="93">
        <v>606</v>
      </c>
      <c r="G20" s="187">
        <f>606-450+150</f>
        <v>306</v>
      </c>
      <c r="H20" s="187">
        <f>150+150</f>
        <v>300</v>
      </c>
      <c r="I20" s="187">
        <v>0</v>
      </c>
      <c r="J20" s="187">
        <v>0</v>
      </c>
      <c r="K20" s="23">
        <f t="shared" si="6"/>
        <v>606</v>
      </c>
      <c r="L20" s="23">
        <f t="shared" si="7"/>
        <v>0</v>
      </c>
      <c r="M20" s="187">
        <v>606</v>
      </c>
      <c r="N20" s="187">
        <v>606</v>
      </c>
      <c r="O20" s="187">
        <v>606</v>
      </c>
      <c r="P20" s="30"/>
    </row>
    <row r="21" spans="1:16" ht="21.75" customHeight="1">
      <c r="A21" s="35"/>
      <c r="B21" s="36" t="s">
        <v>743</v>
      </c>
      <c r="C21" s="37">
        <v>36933</v>
      </c>
      <c r="D21" s="187">
        <v>42</v>
      </c>
      <c r="E21" s="30">
        <v>500</v>
      </c>
      <c r="F21" s="93">
        <v>42</v>
      </c>
      <c r="G21" s="187">
        <v>42</v>
      </c>
      <c r="H21" s="187">
        <v>0</v>
      </c>
      <c r="I21" s="187">
        <v>0</v>
      </c>
      <c r="J21" s="187">
        <v>0</v>
      </c>
      <c r="K21" s="23">
        <f t="shared" si="6"/>
        <v>42</v>
      </c>
      <c r="L21" s="23">
        <f t="shared" si="7"/>
        <v>0</v>
      </c>
      <c r="M21" s="187">
        <v>42</v>
      </c>
      <c r="N21" s="187">
        <v>42</v>
      </c>
      <c r="O21" s="187">
        <v>42</v>
      </c>
      <c r="P21" s="30"/>
    </row>
    <row r="22" spans="1:16" ht="17.25" customHeight="1">
      <c r="A22" s="35"/>
      <c r="B22" s="28" t="s">
        <v>26</v>
      </c>
      <c r="C22" s="29" t="s">
        <v>22</v>
      </c>
      <c r="D22" s="252">
        <f>D687</f>
        <v>9480</v>
      </c>
      <c r="E22" s="38">
        <f>E687</f>
        <v>18000</v>
      </c>
      <c r="F22" s="466">
        <v>14546</v>
      </c>
      <c r="G22" s="252">
        <f t="shared" ref="G22:J22" si="20">G687</f>
        <v>4000</v>
      </c>
      <c r="H22" s="252">
        <f t="shared" si="20"/>
        <v>5300</v>
      </c>
      <c r="I22" s="252">
        <f t="shared" si="20"/>
        <v>3600</v>
      </c>
      <c r="J22" s="252">
        <f t="shared" si="20"/>
        <v>1646</v>
      </c>
      <c r="K22" s="23">
        <f t="shared" si="6"/>
        <v>14546</v>
      </c>
      <c r="L22" s="23">
        <f t="shared" si="7"/>
        <v>0</v>
      </c>
      <c r="M22" s="252">
        <v>14546</v>
      </c>
      <c r="N22" s="252">
        <v>14546</v>
      </c>
      <c r="O22" s="252">
        <v>14546</v>
      </c>
      <c r="P22" s="38">
        <f t="shared" ref="P22" si="21">P687</f>
        <v>0</v>
      </c>
    </row>
    <row r="23" spans="1:16" ht="17.25" hidden="1" customHeight="1">
      <c r="A23" s="35"/>
      <c r="B23" s="28" t="s">
        <v>27</v>
      </c>
      <c r="C23" s="29"/>
      <c r="D23" s="187"/>
      <c r="E23" s="30"/>
      <c r="F23" s="93"/>
      <c r="G23" s="187"/>
      <c r="H23" s="187"/>
      <c r="I23" s="187"/>
      <c r="J23" s="187"/>
      <c r="K23" s="23">
        <f t="shared" si="6"/>
        <v>0</v>
      </c>
      <c r="L23" s="23">
        <f t="shared" si="7"/>
        <v>0</v>
      </c>
      <c r="M23" s="187"/>
      <c r="N23" s="187"/>
      <c r="O23" s="187"/>
      <c r="P23" s="30"/>
    </row>
    <row r="24" spans="1:16" ht="17.25" customHeight="1">
      <c r="A24" s="35"/>
      <c r="B24" s="28" t="s">
        <v>28</v>
      </c>
      <c r="C24" s="29" t="s">
        <v>22</v>
      </c>
      <c r="D24" s="253">
        <f t="shared" ref="D24:E24" si="22">D25+D26+D27+D28+D29+D30</f>
        <v>5538</v>
      </c>
      <c r="E24" s="39">
        <f t="shared" si="22"/>
        <v>6237</v>
      </c>
      <c r="F24" s="467">
        <f t="shared" ref="F24:J24" si="23">F25+F26+F27+F28+F29+F30</f>
        <v>6059</v>
      </c>
      <c r="G24" s="253">
        <f t="shared" si="23"/>
        <v>1600</v>
      </c>
      <c r="H24" s="253">
        <f t="shared" si="23"/>
        <v>1600</v>
      </c>
      <c r="I24" s="253">
        <f t="shared" si="23"/>
        <v>1300</v>
      </c>
      <c r="J24" s="253">
        <f t="shared" si="23"/>
        <v>1559</v>
      </c>
      <c r="K24" s="23">
        <f t="shared" si="6"/>
        <v>6059</v>
      </c>
      <c r="L24" s="23">
        <f t="shared" si="7"/>
        <v>0</v>
      </c>
      <c r="M24" s="253">
        <f t="shared" ref="M24:O24" si="24">M25+M26+M27+M28+M29+M30</f>
        <v>6259</v>
      </c>
      <c r="N24" s="253">
        <f t="shared" si="24"/>
        <v>6447</v>
      </c>
      <c r="O24" s="253">
        <f t="shared" si="24"/>
        <v>6640</v>
      </c>
      <c r="P24" s="39">
        <f t="shared" ref="P24" si="25">P25+P26+P27+P28+P29+P30</f>
        <v>0</v>
      </c>
    </row>
    <row r="25" spans="1:16" ht="17.25" hidden="1" customHeight="1">
      <c r="A25" s="35"/>
      <c r="B25" s="28" t="s">
        <v>29</v>
      </c>
      <c r="C25" s="29"/>
      <c r="D25" s="187"/>
      <c r="E25" s="30"/>
      <c r="F25" s="93"/>
      <c r="G25" s="187"/>
      <c r="H25" s="187"/>
      <c r="I25" s="187"/>
      <c r="J25" s="187"/>
      <c r="K25" s="23">
        <f t="shared" si="6"/>
        <v>0</v>
      </c>
      <c r="L25" s="23">
        <f t="shared" si="7"/>
        <v>0</v>
      </c>
      <c r="M25" s="187"/>
      <c r="N25" s="187"/>
      <c r="O25" s="187"/>
      <c r="P25" s="30"/>
    </row>
    <row r="26" spans="1:16" ht="14.25" customHeight="1">
      <c r="A26" s="35"/>
      <c r="B26" s="28" t="s">
        <v>30</v>
      </c>
      <c r="C26" s="29" t="s">
        <v>22</v>
      </c>
      <c r="D26" s="187">
        <v>2589</v>
      </c>
      <c r="E26" s="30">
        <v>3000</v>
      </c>
      <c r="F26" s="93">
        <v>2823</v>
      </c>
      <c r="G26" s="187">
        <v>700</v>
      </c>
      <c r="H26" s="187">
        <v>700</v>
      </c>
      <c r="I26" s="187">
        <v>700</v>
      </c>
      <c r="J26" s="187">
        <v>723</v>
      </c>
      <c r="K26" s="23">
        <f t="shared" si="6"/>
        <v>2823</v>
      </c>
      <c r="L26" s="23">
        <f t="shared" si="7"/>
        <v>0</v>
      </c>
      <c r="M26" s="187">
        <v>2916</v>
      </c>
      <c r="N26" s="187">
        <v>3004</v>
      </c>
      <c r="O26" s="187">
        <v>3094</v>
      </c>
      <c r="P26" s="30"/>
    </row>
    <row r="27" spans="1:16" ht="2.25" hidden="1" customHeight="1">
      <c r="A27" s="35"/>
      <c r="B27" s="28" t="s">
        <v>31</v>
      </c>
      <c r="C27" s="29"/>
      <c r="D27" s="187"/>
      <c r="E27" s="30"/>
      <c r="F27" s="93"/>
      <c r="G27" s="187"/>
      <c r="H27" s="187"/>
      <c r="I27" s="187"/>
      <c r="J27" s="187"/>
      <c r="K27" s="23">
        <f t="shared" si="6"/>
        <v>0</v>
      </c>
      <c r="L27" s="23">
        <f t="shared" si="7"/>
        <v>0</v>
      </c>
      <c r="M27" s="187"/>
      <c r="N27" s="187"/>
      <c r="O27" s="187"/>
      <c r="P27" s="30"/>
    </row>
    <row r="28" spans="1:16" ht="28.5" customHeight="1">
      <c r="A28" s="35"/>
      <c r="B28" s="16" t="s">
        <v>32</v>
      </c>
      <c r="C28" s="29" t="s">
        <v>22</v>
      </c>
      <c r="D28" s="40">
        <f>D621-D673-D30</f>
        <v>2940</v>
      </c>
      <c r="E28" s="40">
        <f>E621-E673-E30</f>
        <v>3237</v>
      </c>
      <c r="F28" s="468">
        <v>3236</v>
      </c>
      <c r="G28" s="40">
        <f t="shared" ref="G28:J28" si="26">G621-G673-G30</f>
        <v>900</v>
      </c>
      <c r="H28" s="40">
        <f t="shared" si="26"/>
        <v>900</v>
      </c>
      <c r="I28" s="40">
        <f t="shared" si="26"/>
        <v>600</v>
      </c>
      <c r="J28" s="40">
        <f t="shared" si="26"/>
        <v>836</v>
      </c>
      <c r="K28" s="23">
        <f t="shared" si="6"/>
        <v>3236</v>
      </c>
      <c r="L28" s="23">
        <f t="shared" si="7"/>
        <v>0</v>
      </c>
      <c r="M28" s="40">
        <v>3343</v>
      </c>
      <c r="N28" s="40">
        <v>3443</v>
      </c>
      <c r="O28" s="40">
        <v>3546</v>
      </c>
      <c r="P28" s="40">
        <f t="shared" ref="P28" si="27">P621-P673-P30</f>
        <v>0</v>
      </c>
    </row>
    <row r="29" spans="1:16" ht="15" hidden="1" customHeight="1">
      <c r="A29" s="35"/>
      <c r="B29" s="16" t="s">
        <v>33</v>
      </c>
      <c r="C29" s="29" t="s">
        <v>22</v>
      </c>
      <c r="D29" s="40">
        <f>D622</f>
        <v>0</v>
      </c>
      <c r="E29" s="41">
        <f t="shared" ref="E29" si="28">E622</f>
        <v>0</v>
      </c>
      <c r="F29" s="468">
        <f>F622</f>
        <v>0</v>
      </c>
      <c r="G29" s="40">
        <f t="shared" ref="G29:J29" si="29">G622</f>
        <v>0</v>
      </c>
      <c r="H29" s="40">
        <f t="shared" si="29"/>
        <v>0</v>
      </c>
      <c r="I29" s="40">
        <f t="shared" si="29"/>
        <v>0</v>
      </c>
      <c r="J29" s="40">
        <f t="shared" si="29"/>
        <v>0</v>
      </c>
      <c r="K29" s="23">
        <f t="shared" si="6"/>
        <v>0</v>
      </c>
      <c r="L29" s="23">
        <f t="shared" si="7"/>
        <v>0</v>
      </c>
      <c r="M29" s="40">
        <f t="shared" ref="M29:O29" si="30">M622</f>
        <v>0</v>
      </c>
      <c r="N29" s="40">
        <f t="shared" si="30"/>
        <v>0</v>
      </c>
      <c r="O29" s="40">
        <f t="shared" si="30"/>
        <v>0</v>
      </c>
      <c r="P29" s="41">
        <f t="shared" ref="P29" si="31">P622</f>
        <v>0</v>
      </c>
    </row>
    <row r="30" spans="1:16" ht="15" hidden="1" customHeight="1">
      <c r="A30" s="35"/>
      <c r="B30" s="42" t="s">
        <v>34</v>
      </c>
      <c r="C30" s="37">
        <v>36933</v>
      </c>
      <c r="D30" s="40">
        <v>9</v>
      </c>
      <c r="E30" s="41">
        <v>0</v>
      </c>
      <c r="F30" s="468">
        <v>0</v>
      </c>
      <c r="G30" s="40">
        <v>0</v>
      </c>
      <c r="H30" s="40">
        <v>0</v>
      </c>
      <c r="I30" s="40">
        <v>0</v>
      </c>
      <c r="J30" s="40">
        <v>0</v>
      </c>
      <c r="K30" s="23">
        <f t="shared" si="6"/>
        <v>0</v>
      </c>
      <c r="L30" s="23">
        <f t="shared" si="7"/>
        <v>0</v>
      </c>
      <c r="M30" s="40">
        <v>0</v>
      </c>
      <c r="N30" s="40">
        <v>0</v>
      </c>
      <c r="O30" s="40">
        <v>0</v>
      </c>
      <c r="P30" s="41">
        <v>0</v>
      </c>
    </row>
    <row r="31" spans="1:16" ht="14.25" hidden="1">
      <c r="A31" s="35"/>
      <c r="B31" s="28" t="s">
        <v>35</v>
      </c>
      <c r="C31" s="29" t="s">
        <v>22</v>
      </c>
      <c r="D31" s="253">
        <f t="shared" ref="D31:E31" si="32">D32+D33</f>
        <v>24971</v>
      </c>
      <c r="E31" s="39">
        <f t="shared" si="32"/>
        <v>0</v>
      </c>
      <c r="F31" s="467">
        <f t="shared" ref="F31:J31" si="33">F32+F33</f>
        <v>0</v>
      </c>
      <c r="G31" s="253">
        <f t="shared" si="33"/>
        <v>0</v>
      </c>
      <c r="H31" s="253">
        <f t="shared" si="33"/>
        <v>0</v>
      </c>
      <c r="I31" s="253">
        <f t="shared" si="33"/>
        <v>0</v>
      </c>
      <c r="J31" s="253">
        <f t="shared" si="33"/>
        <v>0</v>
      </c>
      <c r="K31" s="23">
        <f t="shared" si="6"/>
        <v>0</v>
      </c>
      <c r="L31" s="23">
        <f t="shared" si="7"/>
        <v>0</v>
      </c>
      <c r="M31" s="253">
        <f t="shared" ref="M31:O31" si="34">M32+M33</f>
        <v>0</v>
      </c>
      <c r="N31" s="253">
        <f t="shared" si="34"/>
        <v>0</v>
      </c>
      <c r="O31" s="253">
        <f t="shared" si="34"/>
        <v>0</v>
      </c>
      <c r="P31" s="39">
        <f t="shared" ref="P31" si="35">P32+P33</f>
        <v>0</v>
      </c>
    </row>
    <row r="32" spans="1:16" ht="20.25" hidden="1" customHeight="1">
      <c r="A32" s="35"/>
      <c r="B32" s="28" t="s">
        <v>36</v>
      </c>
      <c r="C32" s="29" t="s">
        <v>22</v>
      </c>
      <c r="D32" s="187">
        <v>24971</v>
      </c>
      <c r="E32" s="30">
        <v>0</v>
      </c>
      <c r="F32" s="93">
        <v>0</v>
      </c>
      <c r="G32" s="187">
        <v>0</v>
      </c>
      <c r="H32" s="187">
        <v>0</v>
      </c>
      <c r="I32" s="187">
        <v>0</v>
      </c>
      <c r="J32" s="187">
        <v>0</v>
      </c>
      <c r="K32" s="23">
        <f t="shared" si="6"/>
        <v>0</v>
      </c>
      <c r="L32" s="23">
        <f t="shared" si="7"/>
        <v>0</v>
      </c>
      <c r="M32" s="187">
        <v>0</v>
      </c>
      <c r="N32" s="187">
        <v>0</v>
      </c>
      <c r="O32" s="187">
        <v>0</v>
      </c>
      <c r="P32" s="30">
        <v>0</v>
      </c>
    </row>
    <row r="33" spans="1:16" ht="5.25" hidden="1" customHeight="1">
      <c r="A33" s="35"/>
      <c r="B33" s="28" t="s">
        <v>37</v>
      </c>
      <c r="C33" s="29" t="s">
        <v>22</v>
      </c>
      <c r="D33" s="187"/>
      <c r="E33" s="30"/>
      <c r="F33" s="93"/>
      <c r="G33" s="187"/>
      <c r="H33" s="187"/>
      <c r="I33" s="187"/>
      <c r="J33" s="187"/>
      <c r="K33" s="23">
        <f t="shared" si="6"/>
        <v>0</v>
      </c>
      <c r="L33" s="23">
        <f t="shared" si="7"/>
        <v>0</v>
      </c>
      <c r="M33" s="187"/>
      <c r="N33" s="187"/>
      <c r="O33" s="187"/>
      <c r="P33" s="30"/>
    </row>
    <row r="34" spans="1:16" ht="26.25" hidden="1" customHeight="1">
      <c r="A34" s="35"/>
      <c r="B34" s="28" t="s">
        <v>38</v>
      </c>
      <c r="C34" s="29" t="s">
        <v>22</v>
      </c>
      <c r="D34" s="187"/>
      <c r="E34" s="30"/>
      <c r="F34" s="93"/>
      <c r="G34" s="187"/>
      <c r="H34" s="187"/>
      <c r="I34" s="187"/>
      <c r="J34" s="187"/>
      <c r="K34" s="23">
        <f t="shared" si="6"/>
        <v>0</v>
      </c>
      <c r="L34" s="23">
        <f t="shared" si="7"/>
        <v>0</v>
      </c>
      <c r="M34" s="187"/>
      <c r="N34" s="187"/>
      <c r="O34" s="187"/>
      <c r="P34" s="30"/>
    </row>
    <row r="35" spans="1:16" ht="26.25" hidden="1" customHeight="1">
      <c r="A35" s="35"/>
      <c r="B35" s="16" t="s">
        <v>39</v>
      </c>
      <c r="C35" s="29"/>
      <c r="D35" s="187"/>
      <c r="E35" s="30"/>
      <c r="F35" s="93"/>
      <c r="G35" s="187"/>
      <c r="H35" s="187"/>
      <c r="I35" s="187"/>
      <c r="J35" s="187"/>
      <c r="K35" s="23">
        <f t="shared" si="6"/>
        <v>0</v>
      </c>
      <c r="L35" s="23">
        <f t="shared" si="7"/>
        <v>0</v>
      </c>
      <c r="M35" s="187"/>
      <c r="N35" s="187"/>
      <c r="O35" s="187"/>
      <c r="P35" s="30"/>
    </row>
    <row r="36" spans="1:16" ht="18.75" customHeight="1">
      <c r="A36" s="43">
        <v>2</v>
      </c>
      <c r="B36" s="25" t="s">
        <v>40</v>
      </c>
      <c r="C36" s="29" t="s">
        <v>41</v>
      </c>
      <c r="D36" s="187">
        <v>24226</v>
      </c>
      <c r="E36" s="30">
        <v>50000</v>
      </c>
      <c r="F36" s="93">
        <f>34313-2313-1730-600-300</f>
        <v>29370</v>
      </c>
      <c r="G36" s="187">
        <v>9000</v>
      </c>
      <c r="H36" s="187">
        <v>8000</v>
      </c>
      <c r="I36" s="187">
        <f>7000-300-300</f>
        <v>6400</v>
      </c>
      <c r="J36" s="187">
        <f>6270-300</f>
        <v>5970</v>
      </c>
      <c r="K36" s="23">
        <f t="shared" si="6"/>
        <v>29370</v>
      </c>
      <c r="L36" s="23">
        <f t="shared" si="7"/>
        <v>0</v>
      </c>
      <c r="M36" s="187">
        <v>21696</v>
      </c>
      <c r="N36" s="187">
        <v>22189</v>
      </c>
      <c r="O36" s="187">
        <v>23421</v>
      </c>
      <c r="P36" s="30"/>
    </row>
    <row r="37" spans="1:16" ht="13.5" customHeight="1">
      <c r="A37" s="43">
        <v>3</v>
      </c>
      <c r="B37" s="31" t="s">
        <v>42</v>
      </c>
      <c r="C37" s="29" t="s">
        <v>43</v>
      </c>
      <c r="D37" s="187">
        <v>97213</v>
      </c>
      <c r="E37" s="30">
        <v>9242</v>
      </c>
      <c r="F37" s="93">
        <f>14230+1500+1500+9292</f>
        <v>26522</v>
      </c>
      <c r="G37" s="187">
        <v>8000</v>
      </c>
      <c r="H37" s="187">
        <v>8000</v>
      </c>
      <c r="I37" s="187">
        <v>8000</v>
      </c>
      <c r="J37" s="187">
        <v>2522</v>
      </c>
      <c r="K37" s="23">
        <f t="shared" si="6"/>
        <v>26522</v>
      </c>
      <c r="L37" s="23">
        <f t="shared" si="7"/>
        <v>0</v>
      </c>
      <c r="M37" s="187">
        <v>22415</v>
      </c>
      <c r="N37" s="187">
        <v>23604</v>
      </c>
      <c r="O37" s="187">
        <v>24738</v>
      </c>
      <c r="P37" s="30"/>
    </row>
    <row r="38" spans="1:16" ht="0.75" customHeight="1">
      <c r="A38" s="43"/>
      <c r="B38" s="28"/>
      <c r="C38" s="29"/>
      <c r="D38" s="187"/>
      <c r="E38" s="30"/>
      <c r="F38" s="93"/>
      <c r="G38" s="187"/>
      <c r="H38" s="187"/>
      <c r="I38" s="187"/>
      <c r="J38" s="187"/>
      <c r="K38" s="23">
        <f t="shared" si="6"/>
        <v>0</v>
      </c>
      <c r="L38" s="23">
        <f t="shared" si="7"/>
        <v>0</v>
      </c>
      <c r="M38" s="187"/>
      <c r="N38" s="187"/>
      <c r="O38" s="187"/>
      <c r="P38" s="30"/>
    </row>
    <row r="39" spans="1:16" ht="20.25" customHeight="1">
      <c r="A39" s="24" t="s">
        <v>44</v>
      </c>
      <c r="B39" s="25" t="s">
        <v>45</v>
      </c>
      <c r="C39" s="26"/>
      <c r="D39" s="32">
        <f t="shared" ref="D39:E39" si="36">D40+D44+D53+D62+D71+D60+D75+D51+D11</f>
        <v>15000</v>
      </c>
      <c r="E39" s="32">
        <f t="shared" si="36"/>
        <v>12617</v>
      </c>
      <c r="F39" s="465">
        <f t="shared" ref="F39:J39" si="37">F40+F44+F53+F62+F71+F60+F75+F51+F11</f>
        <v>14000</v>
      </c>
      <c r="G39" s="251">
        <f t="shared" si="37"/>
        <v>3650</v>
      </c>
      <c r="H39" s="251">
        <f t="shared" si="37"/>
        <v>3550</v>
      </c>
      <c r="I39" s="251">
        <f t="shared" si="37"/>
        <v>3450</v>
      </c>
      <c r="J39" s="251">
        <f t="shared" si="37"/>
        <v>3350</v>
      </c>
      <c r="K39" s="23">
        <f t="shared" si="6"/>
        <v>14000</v>
      </c>
      <c r="L39" s="23">
        <f t="shared" si="7"/>
        <v>0</v>
      </c>
      <c r="M39" s="251">
        <f t="shared" ref="M39:O39" si="38">M40+M44+M53+M62+M71+M60+M75+M51+M11</f>
        <v>14000</v>
      </c>
      <c r="N39" s="251">
        <f t="shared" si="38"/>
        <v>14000</v>
      </c>
      <c r="O39" s="251">
        <f t="shared" si="38"/>
        <v>14000</v>
      </c>
      <c r="P39" s="32">
        <f t="shared" ref="P39" si="39">P40+P44+P53+P62+P71+P60+P75+P51+P11</f>
        <v>0</v>
      </c>
    </row>
    <row r="40" spans="1:16" ht="27.75" customHeight="1">
      <c r="A40" s="43">
        <v>1</v>
      </c>
      <c r="B40" s="31" t="s">
        <v>46</v>
      </c>
      <c r="C40" s="29">
        <v>16.02</v>
      </c>
      <c r="D40" s="254">
        <f t="shared" ref="D40:E40" si="40">D41+D43+D42</f>
        <v>3268</v>
      </c>
      <c r="E40" s="44">
        <f t="shared" si="40"/>
        <v>3792</v>
      </c>
      <c r="F40" s="90">
        <f t="shared" ref="F40:J40" si="41">F41+F43+F42</f>
        <v>3950</v>
      </c>
      <c r="G40" s="254">
        <f t="shared" si="41"/>
        <v>972</v>
      </c>
      <c r="H40" s="254">
        <f t="shared" si="41"/>
        <v>1018</v>
      </c>
      <c r="I40" s="254">
        <f t="shared" si="41"/>
        <v>972</v>
      </c>
      <c r="J40" s="254">
        <f t="shared" si="41"/>
        <v>988</v>
      </c>
      <c r="K40" s="23">
        <f t="shared" si="6"/>
        <v>3950</v>
      </c>
      <c r="L40" s="23">
        <f t="shared" si="7"/>
        <v>0</v>
      </c>
      <c r="M40" s="254">
        <f t="shared" ref="M40:O40" si="42">M41+M43+M42</f>
        <v>4310</v>
      </c>
      <c r="N40" s="254">
        <f t="shared" si="42"/>
        <v>4310</v>
      </c>
      <c r="O40" s="254">
        <f t="shared" si="42"/>
        <v>4310</v>
      </c>
      <c r="P40" s="44">
        <f t="shared" ref="P40" si="43">P41+P43+P42</f>
        <v>0</v>
      </c>
    </row>
    <row r="41" spans="1:16" ht="14.25" customHeight="1">
      <c r="A41" s="43"/>
      <c r="B41" s="28" t="s">
        <v>47</v>
      </c>
      <c r="C41" s="29" t="s">
        <v>48</v>
      </c>
      <c r="D41" s="187">
        <v>250</v>
      </c>
      <c r="E41" s="30">
        <v>365</v>
      </c>
      <c r="F41" s="93">
        <v>365</v>
      </c>
      <c r="G41" s="187">
        <v>100</v>
      </c>
      <c r="H41" s="187">
        <v>100</v>
      </c>
      <c r="I41" s="187">
        <v>100</v>
      </c>
      <c r="J41" s="187">
        <v>65</v>
      </c>
      <c r="K41" s="23">
        <f t="shared" si="6"/>
        <v>365</v>
      </c>
      <c r="L41" s="23">
        <f t="shared" si="7"/>
        <v>0</v>
      </c>
      <c r="M41" s="187">
        <v>460</v>
      </c>
      <c r="N41" s="187">
        <v>460</v>
      </c>
      <c r="O41" s="187">
        <v>460</v>
      </c>
      <c r="P41" s="30"/>
    </row>
    <row r="42" spans="1:16" ht="24.75" customHeight="1">
      <c r="A42" s="43"/>
      <c r="B42" s="16" t="s">
        <v>49</v>
      </c>
      <c r="C42" s="29" t="s">
        <v>50</v>
      </c>
      <c r="D42" s="187">
        <v>2900</v>
      </c>
      <c r="E42" s="30">
        <v>3217</v>
      </c>
      <c r="F42" s="93">
        <f>3217+383-225</f>
        <v>3375</v>
      </c>
      <c r="G42" s="187">
        <f>850-28</f>
        <v>822</v>
      </c>
      <c r="H42" s="187">
        <f>850+18</f>
        <v>868</v>
      </c>
      <c r="I42" s="187">
        <f>850-28</f>
        <v>822</v>
      </c>
      <c r="J42" s="187">
        <f>825+38</f>
        <v>863</v>
      </c>
      <c r="K42" s="23">
        <f t="shared" si="6"/>
        <v>3375</v>
      </c>
      <c r="L42" s="23">
        <f t="shared" si="7"/>
        <v>0</v>
      </c>
      <c r="M42" s="187">
        <v>3600</v>
      </c>
      <c r="N42" s="187">
        <v>3600</v>
      </c>
      <c r="O42" s="187">
        <v>3600</v>
      </c>
      <c r="P42" s="30"/>
    </row>
    <row r="43" spans="1:16" ht="21" customHeight="1">
      <c r="A43" s="43"/>
      <c r="B43" s="16" t="s">
        <v>51</v>
      </c>
      <c r="C43" s="29" t="s">
        <v>52</v>
      </c>
      <c r="D43" s="187">
        <v>118</v>
      </c>
      <c r="E43" s="30">
        <v>210</v>
      </c>
      <c r="F43" s="93">
        <v>210</v>
      </c>
      <c r="G43" s="187">
        <v>50</v>
      </c>
      <c r="H43" s="187">
        <v>50</v>
      </c>
      <c r="I43" s="187">
        <v>50</v>
      </c>
      <c r="J43" s="187">
        <v>60</v>
      </c>
      <c r="K43" s="23">
        <f t="shared" si="6"/>
        <v>210</v>
      </c>
      <c r="L43" s="23">
        <f t="shared" si="7"/>
        <v>0</v>
      </c>
      <c r="M43" s="187">
        <v>250</v>
      </c>
      <c r="N43" s="187">
        <v>250</v>
      </c>
      <c r="O43" s="187">
        <v>250</v>
      </c>
      <c r="P43" s="30"/>
    </row>
    <row r="44" spans="1:16" ht="12" customHeight="1">
      <c r="A44" s="43">
        <v>2</v>
      </c>
      <c r="B44" s="25" t="s">
        <v>53</v>
      </c>
      <c r="C44" s="29" t="s">
        <v>54</v>
      </c>
      <c r="D44" s="44">
        <f t="shared" ref="D44:E44" si="44">D45+D46+D50+D47</f>
        <v>10194</v>
      </c>
      <c r="E44" s="44">
        <f t="shared" si="44"/>
        <v>6710</v>
      </c>
      <c r="F44" s="90">
        <f t="shared" ref="F44:J44" si="45">F45+F46+F50+F47</f>
        <v>7935</v>
      </c>
      <c r="G44" s="254">
        <f t="shared" si="45"/>
        <v>2150</v>
      </c>
      <c r="H44" s="254">
        <f t="shared" si="45"/>
        <v>2000</v>
      </c>
      <c r="I44" s="254">
        <f t="shared" si="45"/>
        <v>1950</v>
      </c>
      <c r="J44" s="254">
        <f t="shared" si="45"/>
        <v>1835</v>
      </c>
      <c r="K44" s="23">
        <f t="shared" si="6"/>
        <v>7935</v>
      </c>
      <c r="L44" s="23">
        <f t="shared" si="7"/>
        <v>0</v>
      </c>
      <c r="M44" s="254">
        <f t="shared" ref="M44:O44" si="46">M45+M46+M50+M47</f>
        <v>7300</v>
      </c>
      <c r="N44" s="254">
        <f t="shared" si="46"/>
        <v>7300</v>
      </c>
      <c r="O44" s="254">
        <f t="shared" si="46"/>
        <v>7300</v>
      </c>
      <c r="P44" s="44">
        <f t="shared" ref="P44" si="47">P45+P46+P50+P47</f>
        <v>0</v>
      </c>
    </row>
    <row r="45" spans="1:16" ht="15" customHeight="1">
      <c r="A45" s="43"/>
      <c r="B45" s="28" t="s">
        <v>55</v>
      </c>
      <c r="C45" s="29" t="s">
        <v>56</v>
      </c>
      <c r="D45" s="187"/>
      <c r="E45" s="30">
        <v>25</v>
      </c>
      <c r="F45" s="93">
        <v>250</v>
      </c>
      <c r="G45" s="187">
        <v>200</v>
      </c>
      <c r="H45" s="187">
        <v>50</v>
      </c>
      <c r="I45" s="187">
        <v>0</v>
      </c>
      <c r="J45" s="187">
        <v>0</v>
      </c>
      <c r="K45" s="23">
        <f t="shared" si="6"/>
        <v>250</v>
      </c>
      <c r="L45" s="23">
        <f t="shared" si="7"/>
        <v>0</v>
      </c>
      <c r="M45" s="187">
        <v>300</v>
      </c>
      <c r="N45" s="187">
        <v>300</v>
      </c>
      <c r="O45" s="187">
        <v>300</v>
      </c>
      <c r="P45" s="30"/>
    </row>
    <row r="46" spans="1:16" ht="19.5" customHeight="1">
      <c r="A46" s="43"/>
      <c r="B46" s="28" t="s">
        <v>57</v>
      </c>
      <c r="C46" s="29" t="s">
        <v>58</v>
      </c>
      <c r="D46" s="187"/>
      <c r="E46" s="30"/>
      <c r="F46" s="93"/>
      <c r="G46" s="187"/>
      <c r="H46" s="187"/>
      <c r="I46" s="187"/>
      <c r="J46" s="187"/>
      <c r="K46" s="23">
        <f t="shared" si="6"/>
        <v>0</v>
      </c>
      <c r="L46" s="23">
        <f t="shared" si="7"/>
        <v>0</v>
      </c>
      <c r="M46" s="187"/>
      <c r="N46" s="187"/>
      <c r="O46" s="187"/>
      <c r="P46" s="30"/>
    </row>
    <row r="47" spans="1:16" ht="19.5" customHeight="1">
      <c r="A47" s="43"/>
      <c r="B47" s="16" t="s">
        <v>59</v>
      </c>
      <c r="C47" s="29" t="s">
        <v>60</v>
      </c>
      <c r="D47" s="30">
        <f t="shared" ref="D47:E47" si="48">D48+D49</f>
        <v>10194</v>
      </c>
      <c r="E47" s="30">
        <f t="shared" si="48"/>
        <v>6685</v>
      </c>
      <c r="F47" s="468">
        <f t="shared" ref="F47:J47" si="49">F48+F49</f>
        <v>7685</v>
      </c>
      <c r="G47" s="40">
        <f t="shared" si="49"/>
        <v>1950</v>
      </c>
      <c r="H47" s="40">
        <f t="shared" si="49"/>
        <v>1950</v>
      </c>
      <c r="I47" s="40">
        <f t="shared" si="49"/>
        <v>1950</v>
      </c>
      <c r="J47" s="40">
        <f t="shared" si="49"/>
        <v>1835</v>
      </c>
      <c r="K47" s="23">
        <f t="shared" si="6"/>
        <v>7685</v>
      </c>
      <c r="L47" s="23">
        <f t="shared" si="7"/>
        <v>0</v>
      </c>
      <c r="M47" s="40">
        <f t="shared" ref="M47:O47" si="50">M48+M49</f>
        <v>7000</v>
      </c>
      <c r="N47" s="40">
        <f t="shared" si="50"/>
        <v>7000</v>
      </c>
      <c r="O47" s="40">
        <f t="shared" si="50"/>
        <v>7000</v>
      </c>
      <c r="P47" s="41">
        <f t="shared" ref="P47" si="51">P48+P49</f>
        <v>0</v>
      </c>
    </row>
    <row r="48" spans="1:16" ht="21" customHeight="1">
      <c r="A48" s="43"/>
      <c r="B48" s="16" t="s">
        <v>61</v>
      </c>
      <c r="C48" s="29" t="s">
        <v>62</v>
      </c>
      <c r="D48" s="187">
        <v>600</v>
      </c>
      <c r="E48" s="30">
        <v>385</v>
      </c>
      <c r="F48" s="93">
        <v>385</v>
      </c>
      <c r="G48" s="187">
        <v>100</v>
      </c>
      <c r="H48" s="187">
        <v>100</v>
      </c>
      <c r="I48" s="187">
        <v>100</v>
      </c>
      <c r="J48" s="187">
        <v>85</v>
      </c>
      <c r="K48" s="23">
        <f t="shared" si="6"/>
        <v>385</v>
      </c>
      <c r="L48" s="23">
        <f t="shared" si="7"/>
        <v>0</v>
      </c>
      <c r="M48" s="187">
        <v>400</v>
      </c>
      <c r="N48" s="187">
        <v>400</v>
      </c>
      <c r="O48" s="187">
        <v>400</v>
      </c>
      <c r="P48" s="30"/>
    </row>
    <row r="49" spans="1:16" ht="16.5" customHeight="1">
      <c r="A49" s="43"/>
      <c r="B49" s="28" t="s">
        <v>63</v>
      </c>
      <c r="C49" s="29" t="s">
        <v>64</v>
      </c>
      <c r="D49" s="187">
        <f>9600-6</f>
        <v>9594</v>
      </c>
      <c r="E49" s="30">
        <v>6300</v>
      </c>
      <c r="F49" s="93">
        <f>6300+1000</f>
        <v>7300</v>
      </c>
      <c r="G49" s="187">
        <f>1600+250</f>
        <v>1850</v>
      </c>
      <c r="H49" s="187">
        <f>1600+250</f>
        <v>1850</v>
      </c>
      <c r="I49" s="187">
        <f>1600+250</f>
        <v>1850</v>
      </c>
      <c r="J49" s="187">
        <f>1500+250</f>
        <v>1750</v>
      </c>
      <c r="K49" s="23">
        <f t="shared" si="6"/>
        <v>7300</v>
      </c>
      <c r="L49" s="23">
        <f t="shared" si="7"/>
        <v>0</v>
      </c>
      <c r="M49" s="187">
        <v>6600</v>
      </c>
      <c r="N49" s="187">
        <v>6600</v>
      </c>
      <c r="O49" s="187">
        <v>6600</v>
      </c>
      <c r="P49" s="30"/>
    </row>
    <row r="50" spans="1:16" ht="12.75" customHeight="1">
      <c r="A50" s="43"/>
      <c r="B50" s="28" t="s">
        <v>65</v>
      </c>
      <c r="C50" s="29" t="s">
        <v>66</v>
      </c>
      <c r="D50" s="187"/>
      <c r="E50" s="30"/>
      <c r="F50" s="93"/>
      <c r="G50" s="187"/>
      <c r="H50" s="187"/>
      <c r="I50" s="187"/>
      <c r="J50" s="187"/>
      <c r="K50" s="23">
        <f t="shared" si="6"/>
        <v>0</v>
      </c>
      <c r="L50" s="23">
        <f t="shared" si="7"/>
        <v>0</v>
      </c>
      <c r="M50" s="187"/>
      <c r="N50" s="187"/>
      <c r="O50" s="187"/>
      <c r="P50" s="30"/>
    </row>
    <row r="51" spans="1:16" ht="15" customHeight="1">
      <c r="A51" s="43"/>
      <c r="B51" s="28" t="s">
        <v>67</v>
      </c>
      <c r="C51" s="29" t="s">
        <v>68</v>
      </c>
      <c r="D51" s="254">
        <f t="shared" ref="D51:E51" si="52">D52</f>
        <v>130</v>
      </c>
      <c r="E51" s="44">
        <f t="shared" si="52"/>
        <v>75</v>
      </c>
      <c r="F51" s="90">
        <f t="shared" ref="F51:P51" si="53">F52</f>
        <v>75</v>
      </c>
      <c r="G51" s="254">
        <f t="shared" si="53"/>
        <v>20</v>
      </c>
      <c r="H51" s="254">
        <f t="shared" si="53"/>
        <v>20</v>
      </c>
      <c r="I51" s="254">
        <f t="shared" si="53"/>
        <v>20</v>
      </c>
      <c r="J51" s="254">
        <f t="shared" si="53"/>
        <v>15</v>
      </c>
      <c r="K51" s="23">
        <f t="shared" si="6"/>
        <v>75</v>
      </c>
      <c r="L51" s="23">
        <f t="shared" si="7"/>
        <v>0</v>
      </c>
      <c r="M51" s="254">
        <f t="shared" si="53"/>
        <v>100</v>
      </c>
      <c r="N51" s="254">
        <f t="shared" si="53"/>
        <v>100</v>
      </c>
      <c r="O51" s="254">
        <f t="shared" si="53"/>
        <v>100</v>
      </c>
      <c r="P51" s="44">
        <f t="shared" si="53"/>
        <v>0</v>
      </c>
    </row>
    <row r="52" spans="1:16" ht="12.75" customHeight="1">
      <c r="A52" s="43"/>
      <c r="B52" s="28" t="s">
        <v>69</v>
      </c>
      <c r="C52" s="29" t="s">
        <v>70</v>
      </c>
      <c r="D52" s="187">
        <v>130</v>
      </c>
      <c r="E52" s="30">
        <v>75</v>
      </c>
      <c r="F52" s="93">
        <v>75</v>
      </c>
      <c r="G52" s="187">
        <v>20</v>
      </c>
      <c r="H52" s="187">
        <v>20</v>
      </c>
      <c r="I52" s="187">
        <v>20</v>
      </c>
      <c r="J52" s="187">
        <v>15</v>
      </c>
      <c r="K52" s="23">
        <f t="shared" si="6"/>
        <v>75</v>
      </c>
      <c r="L52" s="23">
        <f t="shared" si="7"/>
        <v>0</v>
      </c>
      <c r="M52" s="187">
        <v>100</v>
      </c>
      <c r="N52" s="187">
        <v>100</v>
      </c>
      <c r="O52" s="187">
        <v>100</v>
      </c>
      <c r="P52" s="30"/>
    </row>
    <row r="53" spans="1:16" ht="14.25">
      <c r="A53" s="43">
        <v>3</v>
      </c>
      <c r="B53" s="25" t="s">
        <v>71</v>
      </c>
      <c r="C53" s="29">
        <v>33.020000000000003</v>
      </c>
      <c r="D53" s="44">
        <f t="shared" ref="D53:E53" si="54">D56+D57+D59+D55+D58+D54</f>
        <v>1327</v>
      </c>
      <c r="E53" s="44">
        <f t="shared" si="54"/>
        <v>1610</v>
      </c>
      <c r="F53" s="90">
        <f t="shared" ref="F53:J53" si="55">F56+F57+F59+F55+F58+F54</f>
        <v>1610</v>
      </c>
      <c r="G53" s="254">
        <f t="shared" si="55"/>
        <v>401</v>
      </c>
      <c r="H53" s="254">
        <f t="shared" si="55"/>
        <v>404</v>
      </c>
      <c r="I53" s="254">
        <f t="shared" si="55"/>
        <v>401</v>
      </c>
      <c r="J53" s="254">
        <f t="shared" si="55"/>
        <v>404</v>
      </c>
      <c r="K53" s="23">
        <f t="shared" si="6"/>
        <v>1610</v>
      </c>
      <c r="L53" s="23">
        <f t="shared" si="7"/>
        <v>0</v>
      </c>
      <c r="M53" s="254">
        <f t="shared" ref="M53:O53" si="56">M56+M57+M59+M55+M58+M54</f>
        <v>1760</v>
      </c>
      <c r="N53" s="254">
        <f t="shared" si="56"/>
        <v>1760</v>
      </c>
      <c r="O53" s="254">
        <f t="shared" si="56"/>
        <v>1760</v>
      </c>
      <c r="P53" s="44">
        <f t="shared" ref="P53" si="57">P56+P57+P59+P55+P58+P54</f>
        <v>0</v>
      </c>
    </row>
    <row r="54" spans="1:16" ht="14.25">
      <c r="A54" s="43"/>
      <c r="B54" s="25" t="s">
        <v>72</v>
      </c>
      <c r="C54" s="29" t="s">
        <v>73</v>
      </c>
      <c r="D54" s="45"/>
      <c r="E54" s="45">
        <v>250</v>
      </c>
      <c r="F54" s="469">
        <v>250</v>
      </c>
      <c r="G54" s="257">
        <v>62</v>
      </c>
      <c r="H54" s="257">
        <v>63</v>
      </c>
      <c r="I54" s="257">
        <v>62</v>
      </c>
      <c r="J54" s="257">
        <v>63</v>
      </c>
      <c r="K54" s="23">
        <f t="shared" si="6"/>
        <v>250</v>
      </c>
      <c r="L54" s="23">
        <f t="shared" si="7"/>
        <v>0</v>
      </c>
      <c r="M54" s="257">
        <v>300</v>
      </c>
      <c r="N54" s="257">
        <v>300</v>
      </c>
      <c r="O54" s="257">
        <v>300</v>
      </c>
      <c r="P54" s="45"/>
    </row>
    <row r="55" spans="1:16" ht="14.25">
      <c r="A55" s="43"/>
      <c r="B55" s="28" t="s">
        <v>74</v>
      </c>
      <c r="C55" s="29" t="s">
        <v>75</v>
      </c>
      <c r="D55" s="187">
        <v>1300</v>
      </c>
      <c r="E55" s="30">
        <v>1300</v>
      </c>
      <c r="F55" s="93">
        <v>1300</v>
      </c>
      <c r="G55" s="187">
        <v>325</v>
      </c>
      <c r="H55" s="187">
        <v>325</v>
      </c>
      <c r="I55" s="187">
        <v>325</v>
      </c>
      <c r="J55" s="187">
        <v>325</v>
      </c>
      <c r="K55" s="23">
        <f t="shared" si="6"/>
        <v>1300</v>
      </c>
      <c r="L55" s="23">
        <f t="shared" si="7"/>
        <v>0</v>
      </c>
      <c r="M55" s="187">
        <v>1400</v>
      </c>
      <c r="N55" s="187">
        <v>1400</v>
      </c>
      <c r="O55" s="187">
        <v>1400</v>
      </c>
      <c r="P55" s="30"/>
    </row>
    <row r="56" spans="1:16" ht="13.5" customHeight="1">
      <c r="A56" s="43"/>
      <c r="B56" s="28" t="s">
        <v>76</v>
      </c>
      <c r="C56" s="29" t="s">
        <v>77</v>
      </c>
      <c r="D56" s="187">
        <v>20</v>
      </c>
      <c r="E56" s="30">
        <v>50</v>
      </c>
      <c r="F56" s="93">
        <v>50</v>
      </c>
      <c r="G56" s="187">
        <v>12</v>
      </c>
      <c r="H56" s="187">
        <v>13</v>
      </c>
      <c r="I56" s="187">
        <v>12</v>
      </c>
      <c r="J56" s="187">
        <v>13</v>
      </c>
      <c r="K56" s="23">
        <f t="shared" si="6"/>
        <v>50</v>
      </c>
      <c r="L56" s="23">
        <f t="shared" si="7"/>
        <v>0</v>
      </c>
      <c r="M56" s="187">
        <v>50</v>
      </c>
      <c r="N56" s="187">
        <v>50</v>
      </c>
      <c r="O56" s="187">
        <v>50</v>
      </c>
      <c r="P56" s="30"/>
    </row>
    <row r="57" spans="1:16" ht="15" hidden="1" customHeight="1">
      <c r="A57" s="43"/>
      <c r="B57" s="28" t="s">
        <v>78</v>
      </c>
      <c r="C57" s="29" t="s">
        <v>79</v>
      </c>
      <c r="D57" s="187"/>
      <c r="E57" s="30"/>
      <c r="F57" s="93"/>
      <c r="G57" s="187"/>
      <c r="H57" s="187"/>
      <c r="I57" s="187"/>
      <c r="J57" s="187"/>
      <c r="K57" s="23">
        <f t="shared" si="6"/>
        <v>0</v>
      </c>
      <c r="L57" s="23">
        <f t="shared" si="7"/>
        <v>0</v>
      </c>
      <c r="M57" s="187"/>
      <c r="N57" s="187"/>
      <c r="O57" s="187"/>
      <c r="P57" s="30"/>
    </row>
    <row r="58" spans="1:16" ht="15" customHeight="1">
      <c r="A58" s="43"/>
      <c r="B58" s="28" t="s">
        <v>80</v>
      </c>
      <c r="C58" s="29" t="s">
        <v>79</v>
      </c>
      <c r="D58" s="187"/>
      <c r="E58" s="30"/>
      <c r="F58" s="93"/>
      <c r="G58" s="187"/>
      <c r="H58" s="187"/>
      <c r="I58" s="187"/>
      <c r="J58" s="187"/>
      <c r="K58" s="23">
        <f t="shared" si="6"/>
        <v>0</v>
      </c>
      <c r="L58" s="23">
        <f t="shared" si="7"/>
        <v>0</v>
      </c>
      <c r="M58" s="187"/>
      <c r="N58" s="187"/>
      <c r="O58" s="187"/>
      <c r="P58" s="30"/>
    </row>
    <row r="59" spans="1:16" ht="15.75" customHeight="1">
      <c r="A59" s="43"/>
      <c r="B59" s="28" t="s">
        <v>71</v>
      </c>
      <c r="C59" s="29" t="s">
        <v>81</v>
      </c>
      <c r="D59" s="187">
        <v>7</v>
      </c>
      <c r="E59" s="30">
        <v>10</v>
      </c>
      <c r="F59" s="93">
        <v>10</v>
      </c>
      <c r="G59" s="187">
        <v>2</v>
      </c>
      <c r="H59" s="187">
        <v>3</v>
      </c>
      <c r="I59" s="187">
        <v>2</v>
      </c>
      <c r="J59" s="187">
        <v>3</v>
      </c>
      <c r="K59" s="23">
        <f t="shared" si="6"/>
        <v>10</v>
      </c>
      <c r="L59" s="23">
        <f t="shared" si="7"/>
        <v>0</v>
      </c>
      <c r="M59" s="187">
        <v>10</v>
      </c>
      <c r="N59" s="187">
        <v>10</v>
      </c>
      <c r="O59" s="187">
        <v>10</v>
      </c>
      <c r="P59" s="30"/>
    </row>
    <row r="60" spans="1:16" ht="14.25" customHeight="1">
      <c r="A60" s="43">
        <v>4</v>
      </c>
      <c r="B60" s="25" t="s">
        <v>82</v>
      </c>
      <c r="C60" s="29">
        <v>35.020000000000003</v>
      </c>
      <c r="D60" s="255">
        <f t="shared" ref="D60:E60" si="58">D61</f>
        <v>4</v>
      </c>
      <c r="E60" s="46">
        <f t="shared" si="58"/>
        <v>30</v>
      </c>
      <c r="F60" s="470">
        <f t="shared" ref="F60:P60" si="59">F61</f>
        <v>30</v>
      </c>
      <c r="G60" s="255">
        <f t="shared" si="59"/>
        <v>7</v>
      </c>
      <c r="H60" s="255">
        <f t="shared" si="59"/>
        <v>8</v>
      </c>
      <c r="I60" s="255">
        <f t="shared" si="59"/>
        <v>7</v>
      </c>
      <c r="J60" s="255">
        <f t="shared" si="59"/>
        <v>8</v>
      </c>
      <c r="K60" s="23">
        <f t="shared" si="6"/>
        <v>30</v>
      </c>
      <c r="L60" s="23">
        <f t="shared" si="7"/>
        <v>0</v>
      </c>
      <c r="M60" s="255">
        <f t="shared" si="59"/>
        <v>30</v>
      </c>
      <c r="N60" s="255">
        <f t="shared" si="59"/>
        <v>30</v>
      </c>
      <c r="O60" s="255">
        <f t="shared" si="59"/>
        <v>30</v>
      </c>
      <c r="P60" s="46">
        <f t="shared" si="59"/>
        <v>0</v>
      </c>
    </row>
    <row r="61" spans="1:16" ht="15" customHeight="1">
      <c r="A61" s="43"/>
      <c r="B61" s="28" t="s">
        <v>83</v>
      </c>
      <c r="C61" s="29" t="s">
        <v>84</v>
      </c>
      <c r="D61" s="187">
        <v>4</v>
      </c>
      <c r="E61" s="30">
        <v>30</v>
      </c>
      <c r="F61" s="93">
        <v>30</v>
      </c>
      <c r="G61" s="187">
        <v>7</v>
      </c>
      <c r="H61" s="187">
        <v>8</v>
      </c>
      <c r="I61" s="187">
        <v>7</v>
      </c>
      <c r="J61" s="187">
        <v>8</v>
      </c>
      <c r="K61" s="23">
        <f t="shared" si="6"/>
        <v>30</v>
      </c>
      <c r="L61" s="23">
        <f t="shared" si="7"/>
        <v>0</v>
      </c>
      <c r="M61" s="187">
        <v>30</v>
      </c>
      <c r="N61" s="187">
        <v>30</v>
      </c>
      <c r="O61" s="187">
        <v>30</v>
      </c>
      <c r="P61" s="30"/>
    </row>
    <row r="62" spans="1:16" ht="13.5" customHeight="1">
      <c r="A62" s="43">
        <v>5</v>
      </c>
      <c r="B62" s="25" t="s">
        <v>85</v>
      </c>
      <c r="C62" s="29">
        <v>36.020000000000003</v>
      </c>
      <c r="D62" s="255">
        <f t="shared" ref="D62:E62" si="60">D63++D64+D65</f>
        <v>75</v>
      </c>
      <c r="E62" s="46">
        <f t="shared" si="60"/>
        <v>400</v>
      </c>
      <c r="F62" s="470">
        <f t="shared" ref="F62:J62" si="61">F63++F64+F65</f>
        <v>400</v>
      </c>
      <c r="G62" s="255">
        <f t="shared" si="61"/>
        <v>100</v>
      </c>
      <c r="H62" s="255">
        <f t="shared" si="61"/>
        <v>100</v>
      </c>
      <c r="I62" s="255">
        <f t="shared" si="61"/>
        <v>100</v>
      </c>
      <c r="J62" s="255">
        <f t="shared" si="61"/>
        <v>100</v>
      </c>
      <c r="K62" s="23">
        <f t="shared" si="6"/>
        <v>400</v>
      </c>
      <c r="L62" s="23">
        <f t="shared" si="7"/>
        <v>0</v>
      </c>
      <c r="M62" s="255">
        <f t="shared" ref="M62:O62" si="62">M63++M64+M65</f>
        <v>500</v>
      </c>
      <c r="N62" s="255">
        <f t="shared" si="62"/>
        <v>500</v>
      </c>
      <c r="O62" s="255">
        <f t="shared" si="62"/>
        <v>500</v>
      </c>
      <c r="P62" s="46">
        <f t="shared" ref="P62" si="63">P63++P64+P65</f>
        <v>0</v>
      </c>
    </row>
    <row r="63" spans="1:16" ht="15.75" customHeight="1">
      <c r="A63" s="43"/>
      <c r="B63" s="28" t="s">
        <v>86</v>
      </c>
      <c r="C63" s="29" t="s">
        <v>87</v>
      </c>
      <c r="D63" s="187"/>
      <c r="E63" s="30"/>
      <c r="F63" s="93"/>
      <c r="G63" s="187"/>
      <c r="H63" s="187"/>
      <c r="I63" s="187"/>
      <c r="J63" s="187"/>
      <c r="K63" s="23">
        <f t="shared" si="6"/>
        <v>0</v>
      </c>
      <c r="L63" s="23">
        <f t="shared" si="7"/>
        <v>0</v>
      </c>
      <c r="M63" s="187"/>
      <c r="N63" s="187"/>
      <c r="O63" s="187"/>
      <c r="P63" s="30"/>
    </row>
    <row r="64" spans="1:16" ht="18" customHeight="1">
      <c r="A64" s="43"/>
      <c r="B64" s="28" t="s">
        <v>88</v>
      </c>
      <c r="C64" s="29" t="s">
        <v>89</v>
      </c>
      <c r="D64" s="187"/>
      <c r="E64" s="30"/>
      <c r="F64" s="93"/>
      <c r="G64" s="187"/>
      <c r="H64" s="187"/>
      <c r="I64" s="187"/>
      <c r="J64" s="187"/>
      <c r="K64" s="23">
        <f t="shared" si="6"/>
        <v>0</v>
      </c>
      <c r="L64" s="23">
        <f t="shared" si="7"/>
        <v>0</v>
      </c>
      <c r="M64" s="187"/>
      <c r="N64" s="187"/>
      <c r="O64" s="187"/>
      <c r="P64" s="30"/>
    </row>
    <row r="65" spans="1:16" ht="16.5" customHeight="1">
      <c r="A65" s="43"/>
      <c r="B65" s="28" t="s">
        <v>90</v>
      </c>
      <c r="C65" s="29" t="s">
        <v>91</v>
      </c>
      <c r="D65" s="187">
        <v>75</v>
      </c>
      <c r="E65" s="30">
        <v>400</v>
      </c>
      <c r="F65" s="93">
        <v>400</v>
      </c>
      <c r="G65" s="187">
        <v>100</v>
      </c>
      <c r="H65" s="187">
        <v>100</v>
      </c>
      <c r="I65" s="187">
        <v>100</v>
      </c>
      <c r="J65" s="187">
        <v>100</v>
      </c>
      <c r="K65" s="23">
        <f t="shared" si="6"/>
        <v>400</v>
      </c>
      <c r="L65" s="23">
        <f t="shared" si="7"/>
        <v>0</v>
      </c>
      <c r="M65" s="187">
        <v>500</v>
      </c>
      <c r="N65" s="187">
        <v>500</v>
      </c>
      <c r="O65" s="187">
        <v>500</v>
      </c>
      <c r="P65" s="30"/>
    </row>
    <row r="66" spans="1:16" ht="0.75" customHeight="1">
      <c r="A66" s="43">
        <v>6</v>
      </c>
      <c r="B66" s="25" t="s">
        <v>92</v>
      </c>
      <c r="C66" s="29">
        <v>37.020000000000003</v>
      </c>
      <c r="D66" s="255">
        <f t="shared" ref="D66:E66" si="64">D67+D70</f>
        <v>76.98</v>
      </c>
      <c r="E66" s="46">
        <f t="shared" si="64"/>
        <v>0</v>
      </c>
      <c r="F66" s="470">
        <f t="shared" ref="F66:J66" si="65">F67+F70</f>
        <v>0</v>
      </c>
      <c r="G66" s="255">
        <f t="shared" si="65"/>
        <v>0</v>
      </c>
      <c r="H66" s="255">
        <f t="shared" si="65"/>
        <v>0</v>
      </c>
      <c r="I66" s="255">
        <f t="shared" si="65"/>
        <v>0</v>
      </c>
      <c r="J66" s="255">
        <f t="shared" si="65"/>
        <v>0</v>
      </c>
      <c r="K66" s="23">
        <f t="shared" si="6"/>
        <v>0</v>
      </c>
      <c r="L66" s="23">
        <f t="shared" si="7"/>
        <v>0</v>
      </c>
      <c r="M66" s="255">
        <f t="shared" ref="M66:O66" si="66">M67+M70</f>
        <v>0</v>
      </c>
      <c r="N66" s="255">
        <f t="shared" si="66"/>
        <v>0</v>
      </c>
      <c r="O66" s="255">
        <f t="shared" si="66"/>
        <v>0</v>
      </c>
      <c r="P66" s="46">
        <f t="shared" ref="P66" si="67">P67+P70</f>
        <v>0</v>
      </c>
    </row>
    <row r="67" spans="1:16" ht="20.25" hidden="1" customHeight="1">
      <c r="A67" s="43"/>
      <c r="B67" s="28" t="s">
        <v>93</v>
      </c>
      <c r="C67" s="29" t="s">
        <v>94</v>
      </c>
      <c r="D67" s="187">
        <v>76.98</v>
      </c>
      <c r="E67" s="30"/>
      <c r="F67" s="93"/>
      <c r="G67" s="187"/>
      <c r="H67" s="187"/>
      <c r="I67" s="187"/>
      <c r="J67" s="187"/>
      <c r="K67" s="23">
        <f t="shared" si="6"/>
        <v>0</v>
      </c>
      <c r="L67" s="23">
        <f t="shared" si="7"/>
        <v>0</v>
      </c>
      <c r="M67" s="187"/>
      <c r="N67" s="187"/>
      <c r="O67" s="187"/>
      <c r="P67" s="30"/>
    </row>
    <row r="68" spans="1:16" ht="36" customHeight="1">
      <c r="A68" s="43"/>
      <c r="B68" s="16" t="s">
        <v>95</v>
      </c>
      <c r="C68" s="29" t="s">
        <v>96</v>
      </c>
      <c r="D68" s="187">
        <v>-21613.69</v>
      </c>
      <c r="E68" s="30">
        <f>324834-363231</f>
        <v>-38397</v>
      </c>
      <c r="F68" s="93">
        <f>-7000+1730+600-3000+300</f>
        <v>-7370</v>
      </c>
      <c r="G68" s="187">
        <v>0</v>
      </c>
      <c r="H68" s="187"/>
      <c r="I68" s="187">
        <f>-2000+300-1500+300</f>
        <v>-2900</v>
      </c>
      <c r="J68" s="187">
        <f>-3270+300-1500</f>
        <v>-4470</v>
      </c>
      <c r="K68" s="23">
        <f t="shared" si="6"/>
        <v>-7370</v>
      </c>
      <c r="L68" s="23">
        <f t="shared" si="7"/>
        <v>0</v>
      </c>
      <c r="M68" s="187"/>
      <c r="N68" s="187"/>
      <c r="O68" s="187"/>
      <c r="P68" s="30"/>
    </row>
    <row r="69" spans="1:16" ht="16.5" customHeight="1">
      <c r="A69" s="43"/>
      <c r="B69" s="28" t="s">
        <v>97</v>
      </c>
      <c r="C69" s="29" t="s">
        <v>98</v>
      </c>
      <c r="D69" s="256">
        <f t="shared" ref="D69:E69" si="68">-D68</f>
        <v>21613.69</v>
      </c>
      <c r="E69" s="47">
        <f t="shared" si="68"/>
        <v>38397</v>
      </c>
      <c r="F69" s="471">
        <f t="shared" ref="F69:J69" si="69">-F68</f>
        <v>7370</v>
      </c>
      <c r="G69" s="256">
        <v>0</v>
      </c>
      <c r="H69" s="256">
        <f t="shared" si="69"/>
        <v>0</v>
      </c>
      <c r="I69" s="256">
        <f t="shared" si="69"/>
        <v>2900</v>
      </c>
      <c r="J69" s="256">
        <f t="shared" si="69"/>
        <v>4470</v>
      </c>
      <c r="K69" s="23">
        <f t="shared" si="6"/>
        <v>7370</v>
      </c>
      <c r="L69" s="23">
        <f t="shared" si="7"/>
        <v>0</v>
      </c>
      <c r="M69" s="256">
        <f t="shared" ref="M69:O69" si="70">-M68</f>
        <v>0</v>
      </c>
      <c r="N69" s="256">
        <f t="shared" si="70"/>
        <v>0</v>
      </c>
      <c r="O69" s="256">
        <f t="shared" si="70"/>
        <v>0</v>
      </c>
      <c r="P69" s="47">
        <f t="shared" ref="P69" si="71">-P68</f>
        <v>0</v>
      </c>
    </row>
    <row r="70" spans="1:16" ht="15.75" customHeight="1">
      <c r="A70" s="43"/>
      <c r="B70" s="28" t="s">
        <v>99</v>
      </c>
      <c r="C70" s="29" t="s">
        <v>100</v>
      </c>
      <c r="D70" s="187"/>
      <c r="E70" s="30"/>
      <c r="F70" s="93"/>
      <c r="G70" s="187"/>
      <c r="H70" s="187"/>
      <c r="I70" s="187"/>
      <c r="J70" s="187"/>
      <c r="K70" s="23">
        <f t="shared" si="6"/>
        <v>0</v>
      </c>
      <c r="L70" s="23">
        <f t="shared" si="7"/>
        <v>0</v>
      </c>
      <c r="M70" s="187"/>
      <c r="N70" s="187"/>
      <c r="O70" s="187"/>
      <c r="P70" s="30"/>
    </row>
    <row r="71" spans="1:16" ht="15" customHeight="1">
      <c r="A71" s="43">
        <v>7</v>
      </c>
      <c r="B71" s="25" t="s">
        <v>101</v>
      </c>
      <c r="C71" s="29">
        <v>39</v>
      </c>
      <c r="D71" s="187">
        <f t="shared" ref="D71:E71" si="72">D72+D73</f>
        <v>0</v>
      </c>
      <c r="E71" s="30">
        <f t="shared" si="72"/>
        <v>0</v>
      </c>
      <c r="F71" s="93">
        <f t="shared" ref="F71:J71" si="73">F72+F73</f>
        <v>0</v>
      </c>
      <c r="G71" s="187">
        <f t="shared" si="73"/>
        <v>0</v>
      </c>
      <c r="H71" s="187">
        <f t="shared" si="73"/>
        <v>0</v>
      </c>
      <c r="I71" s="187">
        <f t="shared" si="73"/>
        <v>0</v>
      </c>
      <c r="J71" s="187">
        <f t="shared" si="73"/>
        <v>0</v>
      </c>
      <c r="K71" s="23">
        <f t="shared" si="6"/>
        <v>0</v>
      </c>
      <c r="L71" s="23">
        <f t="shared" si="7"/>
        <v>0</v>
      </c>
      <c r="M71" s="187">
        <f t="shared" ref="M71:O71" si="74">M72+M73</f>
        <v>0</v>
      </c>
      <c r="N71" s="187">
        <f t="shared" si="74"/>
        <v>0</v>
      </c>
      <c r="O71" s="187">
        <f t="shared" si="74"/>
        <v>0</v>
      </c>
      <c r="P71" s="30">
        <f t="shared" ref="P71" si="75">P72+P73</f>
        <v>0</v>
      </c>
    </row>
    <row r="72" spans="1:16" ht="15.75" hidden="1" customHeight="1">
      <c r="A72" s="43"/>
      <c r="B72" s="28" t="s">
        <v>102</v>
      </c>
      <c r="C72" s="29" t="s">
        <v>103</v>
      </c>
      <c r="D72" s="187"/>
      <c r="E72" s="30"/>
      <c r="F72" s="93"/>
      <c r="G72" s="187"/>
      <c r="H72" s="187"/>
      <c r="I72" s="187"/>
      <c r="J72" s="187"/>
      <c r="K72" s="23">
        <f t="shared" si="6"/>
        <v>0</v>
      </c>
      <c r="L72" s="23">
        <f t="shared" si="7"/>
        <v>0</v>
      </c>
      <c r="M72" s="187"/>
      <c r="N72" s="187"/>
      <c r="O72" s="187"/>
      <c r="P72" s="30"/>
    </row>
    <row r="73" spans="1:16" ht="15" hidden="1" customHeight="1">
      <c r="A73" s="43"/>
      <c r="B73" s="28" t="s">
        <v>104</v>
      </c>
      <c r="C73" s="29" t="s">
        <v>105</v>
      </c>
      <c r="D73" s="187"/>
      <c r="E73" s="30"/>
      <c r="F73" s="93"/>
      <c r="G73" s="187"/>
      <c r="H73" s="187"/>
      <c r="I73" s="187"/>
      <c r="J73" s="187"/>
      <c r="K73" s="23">
        <f t="shared" si="6"/>
        <v>0</v>
      </c>
      <c r="L73" s="23">
        <f t="shared" si="7"/>
        <v>0</v>
      </c>
      <c r="M73" s="187"/>
      <c r="N73" s="187"/>
      <c r="O73" s="187"/>
      <c r="P73" s="30"/>
    </row>
    <row r="74" spans="1:16" ht="15" hidden="1" customHeight="1">
      <c r="A74" s="43"/>
      <c r="B74" s="25" t="s">
        <v>106</v>
      </c>
      <c r="C74" s="29"/>
      <c r="D74" s="30">
        <f t="shared" ref="D74:E74" si="76">D77</f>
        <v>0</v>
      </c>
      <c r="E74" s="30">
        <f t="shared" si="76"/>
        <v>0</v>
      </c>
      <c r="F74" s="93">
        <f t="shared" ref="F74:J74" si="77">F77</f>
        <v>0</v>
      </c>
      <c r="G74" s="187">
        <f t="shared" si="77"/>
        <v>0</v>
      </c>
      <c r="H74" s="187">
        <f t="shared" si="77"/>
        <v>0</v>
      </c>
      <c r="I74" s="187">
        <f t="shared" si="77"/>
        <v>0</v>
      </c>
      <c r="J74" s="187">
        <f t="shared" si="77"/>
        <v>0</v>
      </c>
      <c r="K74" s="23">
        <f t="shared" ref="K74:K137" si="78">G74+H74+I74+J74</f>
        <v>0</v>
      </c>
      <c r="L74" s="23">
        <f t="shared" ref="L74:L137" si="79">F74-K74</f>
        <v>0</v>
      </c>
      <c r="M74" s="187">
        <f t="shared" ref="M74:O74" si="80">M77</f>
        <v>0</v>
      </c>
      <c r="N74" s="187">
        <f t="shared" si="80"/>
        <v>0</v>
      </c>
      <c r="O74" s="187">
        <f t="shared" si="80"/>
        <v>0</v>
      </c>
      <c r="P74" s="30">
        <f t="shared" ref="P74" si="81">P77</f>
        <v>0</v>
      </c>
    </row>
    <row r="75" spans="1:16" ht="15.75" hidden="1" customHeight="1">
      <c r="A75" s="43">
        <v>8</v>
      </c>
      <c r="B75" s="28" t="s">
        <v>107</v>
      </c>
      <c r="C75" s="29">
        <v>40</v>
      </c>
      <c r="D75" s="187"/>
      <c r="E75" s="30"/>
      <c r="F75" s="93"/>
      <c r="G75" s="187"/>
      <c r="H75" s="187"/>
      <c r="I75" s="187"/>
      <c r="J75" s="187"/>
      <c r="K75" s="23">
        <f t="shared" si="78"/>
        <v>0</v>
      </c>
      <c r="L75" s="23">
        <f t="shared" si="79"/>
        <v>0</v>
      </c>
      <c r="M75" s="187"/>
      <c r="N75" s="187"/>
      <c r="O75" s="187"/>
      <c r="P75" s="30"/>
    </row>
    <row r="76" spans="1:16" ht="16.5" hidden="1" customHeight="1">
      <c r="A76" s="43"/>
      <c r="B76" s="28" t="s">
        <v>108</v>
      </c>
      <c r="C76" s="29">
        <v>4014</v>
      </c>
      <c r="D76" s="187"/>
      <c r="E76" s="30"/>
      <c r="F76" s="93"/>
      <c r="G76" s="187"/>
      <c r="H76" s="187"/>
      <c r="I76" s="187"/>
      <c r="J76" s="187"/>
      <c r="K76" s="23">
        <f t="shared" si="78"/>
        <v>0</v>
      </c>
      <c r="L76" s="23">
        <f t="shared" si="79"/>
        <v>0</v>
      </c>
      <c r="M76" s="187"/>
      <c r="N76" s="187"/>
      <c r="O76" s="187"/>
      <c r="P76" s="30"/>
    </row>
    <row r="77" spans="1:16" ht="16.5" hidden="1" customHeight="1">
      <c r="A77" s="43"/>
      <c r="B77" s="28" t="s">
        <v>109</v>
      </c>
      <c r="C77" s="29">
        <v>41</v>
      </c>
      <c r="D77" s="187"/>
      <c r="E77" s="30"/>
      <c r="F77" s="93"/>
      <c r="G77" s="187"/>
      <c r="H77" s="187"/>
      <c r="I77" s="187"/>
      <c r="J77" s="187"/>
      <c r="K77" s="23">
        <f t="shared" si="78"/>
        <v>0</v>
      </c>
      <c r="L77" s="23">
        <f t="shared" si="79"/>
        <v>0</v>
      </c>
      <c r="M77" s="187"/>
      <c r="N77" s="187"/>
      <c r="O77" s="187"/>
      <c r="P77" s="30"/>
    </row>
    <row r="78" spans="1:16" ht="18.75" customHeight="1">
      <c r="A78" s="24" t="s">
        <v>110</v>
      </c>
      <c r="B78" s="25" t="s">
        <v>111</v>
      </c>
      <c r="C78" s="29" t="s">
        <v>112</v>
      </c>
      <c r="D78" s="32">
        <f t="shared" ref="D78:E78" si="82">D79+D117</f>
        <v>266605.2</v>
      </c>
      <c r="E78" s="32">
        <f t="shared" si="82"/>
        <v>211556</v>
      </c>
      <c r="F78" s="465">
        <f t="shared" ref="F78:J78" si="83">F79+F117</f>
        <v>205648</v>
      </c>
      <c r="G78" s="251">
        <f t="shared" si="83"/>
        <v>56743</v>
      </c>
      <c r="H78" s="251">
        <f t="shared" si="83"/>
        <v>63298</v>
      </c>
      <c r="I78" s="251">
        <f t="shared" si="83"/>
        <v>43490</v>
      </c>
      <c r="J78" s="251">
        <f t="shared" si="83"/>
        <v>42117</v>
      </c>
      <c r="K78" s="23">
        <f t="shared" si="78"/>
        <v>205648</v>
      </c>
      <c r="L78" s="23">
        <f t="shared" si="79"/>
        <v>0</v>
      </c>
      <c r="M78" s="251">
        <f t="shared" ref="M78:O78" si="84">M79+M117</f>
        <v>140434</v>
      </c>
      <c r="N78" s="251">
        <f t="shared" si="84"/>
        <v>104263</v>
      </c>
      <c r="O78" s="251">
        <f t="shared" si="84"/>
        <v>48363</v>
      </c>
      <c r="P78" s="32">
        <f t="shared" ref="P78" si="85">P79+P117</f>
        <v>0</v>
      </c>
    </row>
    <row r="79" spans="1:16" ht="14.25" customHeight="1">
      <c r="A79" s="43"/>
      <c r="B79" s="28" t="s">
        <v>113</v>
      </c>
      <c r="C79" s="29">
        <v>42.02</v>
      </c>
      <c r="D79" s="48">
        <f>D80+D82+D86+D87+D88+D89+D91+D92+D93+D94+D97+D98+D99+D90+D101+D102+D103+D96+D104+D106+D105+D114+D110+D81</f>
        <v>257681.2</v>
      </c>
      <c r="E79" s="48">
        <f t="shared" ref="E79:O79" si="86">E80+E82+E86+E87+E88+E89+E91+E92+E93+E94+E97+E98+E99+E90+E101+E102+E103+E96+E104+E106+E105+E114+E110+E81</f>
        <v>184916</v>
      </c>
      <c r="F79" s="48">
        <f t="shared" si="86"/>
        <v>179008</v>
      </c>
      <c r="G79" s="23">
        <f t="shared" si="86"/>
        <v>55888</v>
      </c>
      <c r="H79" s="23">
        <f t="shared" si="86"/>
        <v>55513</v>
      </c>
      <c r="I79" s="23">
        <f t="shared" si="86"/>
        <v>34490</v>
      </c>
      <c r="J79" s="23">
        <f t="shared" si="86"/>
        <v>33117</v>
      </c>
      <c r="K79" s="23">
        <f t="shared" si="78"/>
        <v>179008</v>
      </c>
      <c r="L79" s="23">
        <f t="shared" si="79"/>
        <v>0</v>
      </c>
      <c r="M79" s="23">
        <f t="shared" si="86"/>
        <v>140434</v>
      </c>
      <c r="N79" s="23">
        <f t="shared" si="86"/>
        <v>104263</v>
      </c>
      <c r="O79" s="23">
        <f t="shared" si="86"/>
        <v>48363</v>
      </c>
      <c r="P79" s="48">
        <f t="shared" ref="P79" si="87">P80+P82+P86+P87+P88+P89+P91+P92+P93+P94+P97+P98+P99+P90+P101+P102+P103+P96+P104+P106+P105+P114+P110+P81</f>
        <v>0</v>
      </c>
    </row>
    <row r="80" spans="1:16" ht="1.5" customHeight="1">
      <c r="A80" s="43"/>
      <c r="B80" s="28" t="s">
        <v>114</v>
      </c>
      <c r="C80" s="29" t="s">
        <v>115</v>
      </c>
      <c r="D80" s="187"/>
      <c r="E80" s="30"/>
      <c r="F80" s="93"/>
      <c r="G80" s="187"/>
      <c r="H80" s="187"/>
      <c r="I80" s="187"/>
      <c r="J80" s="187"/>
      <c r="K80" s="23">
        <f t="shared" si="78"/>
        <v>0</v>
      </c>
      <c r="L80" s="23">
        <f t="shared" si="79"/>
        <v>0</v>
      </c>
      <c r="M80" s="187"/>
      <c r="N80" s="187"/>
      <c r="O80" s="187"/>
      <c r="P80" s="30"/>
    </row>
    <row r="81" spans="1:16" ht="29.25" customHeight="1">
      <c r="A81" s="43"/>
      <c r="B81" s="28" t="s">
        <v>739</v>
      </c>
      <c r="C81" s="29" t="s">
        <v>738</v>
      </c>
      <c r="D81" s="30">
        <f t="shared" ref="D81:E81" si="88">D370</f>
        <v>0</v>
      </c>
      <c r="E81" s="30">
        <f t="shared" si="88"/>
        <v>0</v>
      </c>
      <c r="F81" s="93">
        <f>F370</f>
        <v>4000</v>
      </c>
      <c r="G81" s="187">
        <f t="shared" ref="G81:J81" si="89">G370</f>
        <v>0</v>
      </c>
      <c r="H81" s="187">
        <f t="shared" si="89"/>
        <v>2000</v>
      </c>
      <c r="I81" s="187">
        <f t="shared" si="89"/>
        <v>2000</v>
      </c>
      <c r="J81" s="187">
        <f t="shared" si="89"/>
        <v>0</v>
      </c>
      <c r="K81" s="23">
        <f t="shared" si="78"/>
        <v>4000</v>
      </c>
      <c r="L81" s="23">
        <f t="shared" si="79"/>
        <v>0</v>
      </c>
      <c r="M81" s="187">
        <f t="shared" ref="M81:O81" si="90">M370</f>
        <v>24597</v>
      </c>
      <c r="N81" s="187">
        <f t="shared" si="90"/>
        <v>16398</v>
      </c>
      <c r="O81" s="187">
        <f t="shared" si="90"/>
        <v>0</v>
      </c>
      <c r="P81" s="30">
        <f t="shared" ref="P81" si="91">P370</f>
        <v>0</v>
      </c>
    </row>
    <row r="82" spans="1:16" ht="18.75" hidden="1" customHeight="1">
      <c r="A82" s="43"/>
      <c r="B82" s="28" t="s">
        <v>116</v>
      </c>
      <c r="C82" s="26" t="s">
        <v>117</v>
      </c>
      <c r="D82" s="253">
        <f t="shared" ref="D82:E82" si="92">D83+D84+D85</f>
        <v>11745</v>
      </c>
      <c r="E82" s="39">
        <f t="shared" si="92"/>
        <v>0</v>
      </c>
      <c r="F82" s="467">
        <f t="shared" ref="F82:J82" si="93">F83+F84+F85</f>
        <v>0</v>
      </c>
      <c r="G82" s="253">
        <f t="shared" si="93"/>
        <v>0</v>
      </c>
      <c r="H82" s="253">
        <f t="shared" si="93"/>
        <v>0</v>
      </c>
      <c r="I82" s="253">
        <f t="shared" si="93"/>
        <v>0</v>
      </c>
      <c r="J82" s="253">
        <f t="shared" si="93"/>
        <v>0</v>
      </c>
      <c r="K82" s="23">
        <f t="shared" si="78"/>
        <v>0</v>
      </c>
      <c r="L82" s="23">
        <f t="shared" si="79"/>
        <v>0</v>
      </c>
      <c r="M82" s="253">
        <f t="shared" ref="M82:O82" si="94">M83+M84+M85</f>
        <v>0</v>
      </c>
      <c r="N82" s="253">
        <f t="shared" si="94"/>
        <v>0</v>
      </c>
      <c r="O82" s="253">
        <f t="shared" si="94"/>
        <v>0</v>
      </c>
      <c r="P82" s="39">
        <f t="shared" ref="P82" si="95">P83+P84+P85</f>
        <v>0</v>
      </c>
    </row>
    <row r="83" spans="1:16" ht="29.25" hidden="1" customHeight="1">
      <c r="A83" s="43"/>
      <c r="B83" s="16" t="s">
        <v>118</v>
      </c>
      <c r="C83" s="29" t="s">
        <v>119</v>
      </c>
      <c r="D83" s="187">
        <v>11745</v>
      </c>
      <c r="E83" s="30"/>
      <c r="F83" s="93"/>
      <c r="G83" s="187"/>
      <c r="H83" s="187"/>
      <c r="I83" s="187"/>
      <c r="J83" s="187"/>
      <c r="K83" s="23">
        <f t="shared" si="78"/>
        <v>0</v>
      </c>
      <c r="L83" s="23">
        <f t="shared" si="79"/>
        <v>0</v>
      </c>
      <c r="M83" s="187"/>
      <c r="N83" s="187"/>
      <c r="O83" s="187"/>
      <c r="P83" s="30"/>
    </row>
    <row r="84" spans="1:16" ht="15" hidden="1" customHeight="1">
      <c r="A84" s="43"/>
      <c r="B84" s="28" t="s">
        <v>120</v>
      </c>
      <c r="C84" s="29" t="s">
        <v>121</v>
      </c>
      <c r="D84" s="187"/>
      <c r="E84" s="30"/>
      <c r="F84" s="93"/>
      <c r="G84" s="187"/>
      <c r="H84" s="187"/>
      <c r="I84" s="187"/>
      <c r="J84" s="187"/>
      <c r="K84" s="23">
        <f t="shared" si="78"/>
        <v>0</v>
      </c>
      <c r="L84" s="23">
        <f t="shared" si="79"/>
        <v>0</v>
      </c>
      <c r="M84" s="187"/>
      <c r="N84" s="187"/>
      <c r="O84" s="187"/>
      <c r="P84" s="30"/>
    </row>
    <row r="85" spans="1:16" ht="18.75" hidden="1" customHeight="1">
      <c r="A85" s="43"/>
      <c r="B85" s="28" t="s">
        <v>122</v>
      </c>
      <c r="C85" s="29" t="s">
        <v>123</v>
      </c>
      <c r="D85" s="187"/>
      <c r="E85" s="30"/>
      <c r="F85" s="93"/>
      <c r="G85" s="187"/>
      <c r="H85" s="187"/>
      <c r="I85" s="187"/>
      <c r="J85" s="187"/>
      <c r="K85" s="23">
        <f t="shared" si="78"/>
        <v>0</v>
      </c>
      <c r="L85" s="23">
        <f t="shared" si="79"/>
        <v>0</v>
      </c>
      <c r="M85" s="187"/>
      <c r="N85" s="187"/>
      <c r="O85" s="187"/>
      <c r="P85" s="30"/>
    </row>
    <row r="86" spans="1:16" ht="25.5" hidden="1" customHeight="1">
      <c r="A86" s="43"/>
      <c r="B86" s="16" t="s">
        <v>124</v>
      </c>
      <c r="C86" s="29" t="s">
        <v>125</v>
      </c>
      <c r="D86" s="187"/>
      <c r="E86" s="30"/>
      <c r="F86" s="93"/>
      <c r="G86" s="187"/>
      <c r="H86" s="187"/>
      <c r="I86" s="187"/>
      <c r="J86" s="187"/>
      <c r="K86" s="23">
        <f t="shared" si="78"/>
        <v>0</v>
      </c>
      <c r="L86" s="23">
        <f t="shared" si="79"/>
        <v>0</v>
      </c>
      <c r="M86" s="187"/>
      <c r="N86" s="187"/>
      <c r="O86" s="187"/>
      <c r="P86" s="30"/>
    </row>
    <row r="87" spans="1:16" ht="25.5" hidden="1" customHeight="1">
      <c r="A87" s="43"/>
      <c r="B87" s="16" t="s">
        <v>126</v>
      </c>
      <c r="C87" s="29" t="s">
        <v>127</v>
      </c>
      <c r="D87" s="187"/>
      <c r="E87" s="30"/>
      <c r="F87" s="93"/>
      <c r="G87" s="187"/>
      <c r="H87" s="187"/>
      <c r="I87" s="187"/>
      <c r="J87" s="187"/>
      <c r="K87" s="23">
        <f t="shared" si="78"/>
        <v>0</v>
      </c>
      <c r="L87" s="23">
        <f t="shared" si="79"/>
        <v>0</v>
      </c>
      <c r="M87" s="187"/>
      <c r="N87" s="187"/>
      <c r="O87" s="187"/>
      <c r="P87" s="30"/>
    </row>
    <row r="88" spans="1:16" ht="15" customHeight="1">
      <c r="A88" s="43"/>
      <c r="B88" s="28" t="s">
        <v>128</v>
      </c>
      <c r="C88" s="29" t="s">
        <v>129</v>
      </c>
      <c r="D88" s="187"/>
      <c r="E88" s="30"/>
      <c r="F88" s="93"/>
      <c r="G88" s="187"/>
      <c r="H88" s="187"/>
      <c r="I88" s="187"/>
      <c r="J88" s="187"/>
      <c r="K88" s="23">
        <f t="shared" si="78"/>
        <v>0</v>
      </c>
      <c r="L88" s="23">
        <f t="shared" si="79"/>
        <v>0</v>
      </c>
      <c r="M88" s="187"/>
      <c r="N88" s="187"/>
      <c r="O88" s="187"/>
      <c r="P88" s="30"/>
    </row>
    <row r="89" spans="1:16" ht="14.25" customHeight="1">
      <c r="A89" s="43"/>
      <c r="B89" s="28" t="s">
        <v>130</v>
      </c>
      <c r="C89" s="29" t="s">
        <v>131</v>
      </c>
      <c r="D89" s="257">
        <v>12663.2</v>
      </c>
      <c r="E89" s="45">
        <f t="shared" ref="E89" si="96">E929</f>
        <v>25360</v>
      </c>
      <c r="F89" s="469">
        <f>F929</f>
        <v>14513</v>
      </c>
      <c r="G89" s="257">
        <f t="shared" ref="G89:J89" si="97">G929</f>
        <v>6570</v>
      </c>
      <c r="H89" s="257">
        <f t="shared" si="97"/>
        <v>7580</v>
      </c>
      <c r="I89" s="257">
        <f t="shared" si="97"/>
        <v>340</v>
      </c>
      <c r="J89" s="257">
        <f t="shared" si="97"/>
        <v>23</v>
      </c>
      <c r="K89" s="23">
        <f t="shared" si="78"/>
        <v>14513</v>
      </c>
      <c r="L89" s="23">
        <f t="shared" si="79"/>
        <v>0</v>
      </c>
      <c r="M89" s="257">
        <f t="shared" ref="M89:O89" si="98">M929</f>
        <v>30400</v>
      </c>
      <c r="N89" s="257">
        <f t="shared" si="98"/>
        <v>30400</v>
      </c>
      <c r="O89" s="257">
        <f t="shared" si="98"/>
        <v>30400</v>
      </c>
      <c r="P89" s="45">
        <f t="shared" ref="P89" si="99">P929</f>
        <v>0</v>
      </c>
    </row>
    <row r="90" spans="1:16" ht="15" hidden="1" customHeight="1">
      <c r="A90" s="43"/>
      <c r="B90" s="28" t="s">
        <v>132</v>
      </c>
      <c r="C90" s="29" t="s">
        <v>133</v>
      </c>
      <c r="D90" s="187"/>
      <c r="E90" s="30"/>
      <c r="F90" s="93"/>
      <c r="G90" s="187"/>
      <c r="H90" s="187"/>
      <c r="I90" s="187"/>
      <c r="J90" s="187"/>
      <c r="K90" s="23">
        <f t="shared" si="78"/>
        <v>0</v>
      </c>
      <c r="L90" s="23">
        <f t="shared" si="79"/>
        <v>0</v>
      </c>
      <c r="M90" s="187"/>
      <c r="N90" s="187"/>
      <c r="O90" s="187"/>
      <c r="P90" s="30"/>
    </row>
    <row r="91" spans="1:16" ht="13.5" hidden="1" customHeight="1">
      <c r="A91" s="43"/>
      <c r="B91" s="28" t="s">
        <v>134</v>
      </c>
      <c r="C91" s="29" t="s">
        <v>135</v>
      </c>
      <c r="D91" s="187"/>
      <c r="E91" s="30"/>
      <c r="F91" s="93"/>
      <c r="G91" s="187"/>
      <c r="H91" s="187"/>
      <c r="I91" s="187"/>
      <c r="J91" s="187"/>
      <c r="K91" s="23">
        <f t="shared" si="78"/>
        <v>0</v>
      </c>
      <c r="L91" s="23">
        <f t="shared" si="79"/>
        <v>0</v>
      </c>
      <c r="M91" s="187"/>
      <c r="N91" s="187"/>
      <c r="O91" s="187"/>
      <c r="P91" s="30"/>
    </row>
    <row r="92" spans="1:16" ht="15" hidden="1" customHeight="1">
      <c r="A92" s="43"/>
      <c r="B92" s="28" t="s">
        <v>136</v>
      </c>
      <c r="C92" s="29" t="s">
        <v>137</v>
      </c>
      <c r="D92" s="187"/>
      <c r="E92" s="30"/>
      <c r="F92" s="93"/>
      <c r="G92" s="187"/>
      <c r="H92" s="187"/>
      <c r="I92" s="187"/>
      <c r="J92" s="187"/>
      <c r="K92" s="23">
        <f t="shared" si="78"/>
        <v>0</v>
      </c>
      <c r="L92" s="23">
        <f t="shared" si="79"/>
        <v>0</v>
      </c>
      <c r="M92" s="187"/>
      <c r="N92" s="187"/>
      <c r="O92" s="187"/>
      <c r="P92" s="30"/>
    </row>
    <row r="93" spans="1:16" ht="16.5" customHeight="1">
      <c r="A93" s="43"/>
      <c r="B93" s="28" t="s">
        <v>138</v>
      </c>
      <c r="C93" s="29" t="s">
        <v>139</v>
      </c>
      <c r="D93" s="187">
        <v>5940</v>
      </c>
      <c r="E93" s="30">
        <v>7600</v>
      </c>
      <c r="F93" s="93">
        <f>5940+1760</f>
        <v>7700</v>
      </c>
      <c r="G93" s="187">
        <f>1500+490</f>
        <v>1990</v>
      </c>
      <c r="H93" s="187">
        <f>1500+449</f>
        <v>1949</v>
      </c>
      <c r="I93" s="187">
        <f>1500+454</f>
        <v>1954</v>
      </c>
      <c r="J93" s="187">
        <f>367+1440</f>
        <v>1807</v>
      </c>
      <c r="K93" s="23">
        <f t="shared" si="78"/>
        <v>7700</v>
      </c>
      <c r="L93" s="23">
        <f t="shared" si="79"/>
        <v>0</v>
      </c>
      <c r="M93" s="187">
        <v>7000</v>
      </c>
      <c r="N93" s="187">
        <v>7000</v>
      </c>
      <c r="O93" s="187">
        <v>7000</v>
      </c>
      <c r="P93" s="30"/>
    </row>
    <row r="94" spans="1:16" ht="1.5" customHeight="1">
      <c r="A94" s="43"/>
      <c r="B94" s="28" t="s">
        <v>140</v>
      </c>
      <c r="C94" s="29" t="s">
        <v>141</v>
      </c>
      <c r="D94" s="187"/>
      <c r="E94" s="30"/>
      <c r="F94" s="93"/>
      <c r="G94" s="187"/>
      <c r="H94" s="187"/>
      <c r="I94" s="187"/>
      <c r="J94" s="187"/>
      <c r="K94" s="23">
        <f t="shared" si="78"/>
        <v>0</v>
      </c>
      <c r="L94" s="23">
        <f t="shared" si="79"/>
        <v>0</v>
      </c>
      <c r="M94" s="187"/>
      <c r="N94" s="187"/>
      <c r="O94" s="187"/>
      <c r="P94" s="30"/>
    </row>
    <row r="95" spans="1:16" ht="17.25" hidden="1" customHeight="1">
      <c r="A95" s="43"/>
      <c r="B95" s="28" t="s">
        <v>142</v>
      </c>
      <c r="C95" s="29" t="s">
        <v>143</v>
      </c>
      <c r="D95" s="187"/>
      <c r="E95" s="30"/>
      <c r="F95" s="93"/>
      <c r="G95" s="187"/>
      <c r="H95" s="187"/>
      <c r="I95" s="187"/>
      <c r="J95" s="187"/>
      <c r="K95" s="23">
        <f t="shared" si="78"/>
        <v>0</v>
      </c>
      <c r="L95" s="23">
        <f t="shared" si="79"/>
        <v>0</v>
      </c>
      <c r="M95" s="187"/>
      <c r="N95" s="187"/>
      <c r="O95" s="187"/>
      <c r="P95" s="30"/>
    </row>
    <row r="96" spans="1:16" ht="36.75" hidden="1" customHeight="1">
      <c r="A96" s="43"/>
      <c r="B96" s="16" t="s">
        <v>144</v>
      </c>
      <c r="C96" s="29" t="s">
        <v>145</v>
      </c>
      <c r="D96" s="187"/>
      <c r="E96" s="30"/>
      <c r="F96" s="93"/>
      <c r="G96" s="187"/>
      <c r="H96" s="187"/>
      <c r="I96" s="187"/>
      <c r="J96" s="187"/>
      <c r="K96" s="23">
        <f t="shared" si="78"/>
        <v>0</v>
      </c>
      <c r="L96" s="23">
        <f t="shared" si="79"/>
        <v>0</v>
      </c>
      <c r="M96" s="187"/>
      <c r="N96" s="187"/>
      <c r="O96" s="187"/>
      <c r="P96" s="30"/>
    </row>
    <row r="97" spans="1:16" ht="39" customHeight="1">
      <c r="A97" s="43"/>
      <c r="B97" s="16" t="s">
        <v>146</v>
      </c>
      <c r="C97" s="29" t="s">
        <v>147</v>
      </c>
      <c r="D97" s="187">
        <v>2521</v>
      </c>
      <c r="E97" s="30"/>
      <c r="F97" s="93">
        <v>69</v>
      </c>
      <c r="G97" s="187">
        <v>69</v>
      </c>
      <c r="H97" s="187"/>
      <c r="I97" s="187"/>
      <c r="J97" s="187"/>
      <c r="K97" s="23">
        <f t="shared" si="78"/>
        <v>69</v>
      </c>
      <c r="L97" s="23">
        <f t="shared" si="79"/>
        <v>0</v>
      </c>
      <c r="M97" s="187"/>
      <c r="N97" s="187"/>
      <c r="O97" s="187"/>
      <c r="P97" s="30"/>
    </row>
    <row r="98" spans="1:16" ht="25.5">
      <c r="A98" s="43"/>
      <c r="B98" s="16" t="s">
        <v>148</v>
      </c>
      <c r="C98" s="29" t="s">
        <v>149</v>
      </c>
      <c r="D98" s="187"/>
      <c r="E98" s="30"/>
      <c r="F98" s="93"/>
      <c r="G98" s="187"/>
      <c r="H98" s="187"/>
      <c r="I98" s="187"/>
      <c r="J98" s="187"/>
      <c r="K98" s="23">
        <f t="shared" si="78"/>
        <v>0</v>
      </c>
      <c r="L98" s="23">
        <f t="shared" si="79"/>
        <v>0</v>
      </c>
      <c r="M98" s="187"/>
      <c r="N98" s="187"/>
      <c r="O98" s="187"/>
      <c r="P98" s="30"/>
    </row>
    <row r="99" spans="1:16" ht="26.25" hidden="1" customHeight="1">
      <c r="A99" s="43"/>
      <c r="B99" s="16" t="s">
        <v>150</v>
      </c>
      <c r="C99" s="29" t="s">
        <v>151</v>
      </c>
      <c r="D99" s="187"/>
      <c r="E99" s="30"/>
      <c r="F99" s="93"/>
      <c r="G99" s="187"/>
      <c r="H99" s="187"/>
      <c r="I99" s="187"/>
      <c r="J99" s="187"/>
      <c r="K99" s="23">
        <f t="shared" si="78"/>
        <v>0</v>
      </c>
      <c r="L99" s="23">
        <f t="shared" si="79"/>
        <v>0</v>
      </c>
      <c r="M99" s="187"/>
      <c r="N99" s="187"/>
      <c r="O99" s="187"/>
      <c r="P99" s="30"/>
    </row>
    <row r="100" spans="1:16" ht="29.25" hidden="1" customHeight="1">
      <c r="A100" s="43"/>
      <c r="B100" s="49" t="s">
        <v>152</v>
      </c>
      <c r="C100" s="50" t="s">
        <v>153</v>
      </c>
      <c r="D100" s="187"/>
      <c r="E100" s="30"/>
      <c r="F100" s="93"/>
      <c r="G100" s="187"/>
      <c r="H100" s="187"/>
      <c r="I100" s="187"/>
      <c r="J100" s="187"/>
      <c r="K100" s="23">
        <f t="shared" si="78"/>
        <v>0</v>
      </c>
      <c r="L100" s="23">
        <f t="shared" si="79"/>
        <v>0</v>
      </c>
      <c r="M100" s="187"/>
      <c r="N100" s="187"/>
      <c r="O100" s="187"/>
      <c r="P100" s="30"/>
    </row>
    <row r="101" spans="1:16" ht="28.5" hidden="1" customHeight="1">
      <c r="A101" s="43"/>
      <c r="B101" s="51" t="s">
        <v>154</v>
      </c>
      <c r="C101" s="52" t="s">
        <v>155</v>
      </c>
      <c r="D101" s="187">
        <f>16831+75963</f>
        <v>92794</v>
      </c>
      <c r="E101" s="53">
        <f t="shared" ref="E101:P101" si="100">E1327</f>
        <v>0</v>
      </c>
      <c r="F101" s="472">
        <f t="shared" si="100"/>
        <v>0</v>
      </c>
      <c r="G101" s="506">
        <f t="shared" ref="G101:J101" si="101">G1327</f>
        <v>0</v>
      </c>
      <c r="H101" s="506">
        <f t="shared" si="101"/>
        <v>0</v>
      </c>
      <c r="I101" s="506">
        <f t="shared" si="101"/>
        <v>0</v>
      </c>
      <c r="J101" s="506">
        <f t="shared" si="101"/>
        <v>0</v>
      </c>
      <c r="K101" s="23">
        <f t="shared" si="78"/>
        <v>0</v>
      </c>
      <c r="L101" s="23">
        <f t="shared" si="79"/>
        <v>0</v>
      </c>
      <c r="M101" s="506">
        <f t="shared" si="100"/>
        <v>0</v>
      </c>
      <c r="N101" s="506">
        <f t="shared" si="100"/>
        <v>0</v>
      </c>
      <c r="O101" s="506">
        <f t="shared" si="100"/>
        <v>0</v>
      </c>
      <c r="P101" s="53">
        <f t="shared" si="100"/>
        <v>0</v>
      </c>
    </row>
    <row r="102" spans="1:16" ht="20.25" hidden="1" customHeight="1">
      <c r="A102" s="43"/>
      <c r="B102" s="16" t="s">
        <v>156</v>
      </c>
      <c r="C102" s="52" t="s">
        <v>157</v>
      </c>
      <c r="D102" s="256">
        <f>D351+D1343+D949+D355+D960+D965+D970+D975+D1349+D981+D987+D993+D999+D1356</f>
        <v>0</v>
      </c>
      <c r="E102" s="47">
        <f t="shared" ref="E102" si="102">E351+E1343+E949+E355+E960+E965+E970+E975+E1349+E981+E987+E993+E999+E1356</f>
        <v>0</v>
      </c>
      <c r="F102" s="471">
        <f>F351+F1343+F949+F355+F960+F965+F970+F975+F1349+F981+F987+F993+F999+F1356</f>
        <v>0</v>
      </c>
      <c r="G102" s="256">
        <f t="shared" ref="G102:J102" si="103">G351+G1343+G949+G355+G960+G965+G970+G975+G1349+G981+G987+G993+G999+G1356</f>
        <v>0</v>
      </c>
      <c r="H102" s="256">
        <f t="shared" si="103"/>
        <v>0</v>
      </c>
      <c r="I102" s="256">
        <f t="shared" si="103"/>
        <v>0</v>
      </c>
      <c r="J102" s="256">
        <f t="shared" si="103"/>
        <v>0</v>
      </c>
      <c r="K102" s="23">
        <f t="shared" si="78"/>
        <v>0</v>
      </c>
      <c r="L102" s="23">
        <f t="shared" si="79"/>
        <v>0</v>
      </c>
      <c r="M102" s="256">
        <f t="shared" ref="M102:O102" si="104">M351+M1343+M949+M355+M960+M965+M970+M975+M1349+M981+M987+M993+M999+M1356</f>
        <v>0</v>
      </c>
      <c r="N102" s="256">
        <f t="shared" si="104"/>
        <v>0</v>
      </c>
      <c r="O102" s="256">
        <f t="shared" si="104"/>
        <v>0</v>
      </c>
      <c r="P102" s="47">
        <f t="shared" ref="P102" si="105">P351+P1343+P949+P355+P960+P965+P970+P975+P1349+P981+P987+P993+P999+P1356</f>
        <v>0</v>
      </c>
    </row>
    <row r="103" spans="1:16" ht="25.5">
      <c r="A103" s="43"/>
      <c r="B103" s="16" t="s">
        <v>158</v>
      </c>
      <c r="C103" s="52" t="s">
        <v>159</v>
      </c>
      <c r="D103" s="187">
        <f t="shared" ref="D103:E103" si="106">D1254</f>
        <v>181</v>
      </c>
      <c r="E103" s="30">
        <f t="shared" si="106"/>
        <v>336</v>
      </c>
      <c r="F103" s="93">
        <f>F1254</f>
        <v>336</v>
      </c>
      <c r="G103" s="187">
        <f t="shared" ref="G103:J103" si="107">G1254</f>
        <v>84</v>
      </c>
      <c r="H103" s="187">
        <f t="shared" si="107"/>
        <v>84</v>
      </c>
      <c r="I103" s="187">
        <f t="shared" si="107"/>
        <v>84</v>
      </c>
      <c r="J103" s="187">
        <f t="shared" si="107"/>
        <v>84</v>
      </c>
      <c r="K103" s="23">
        <f t="shared" si="78"/>
        <v>336</v>
      </c>
      <c r="L103" s="23">
        <f t="shared" si="79"/>
        <v>0</v>
      </c>
      <c r="M103" s="187">
        <f t="shared" ref="M103:O103" si="108">M1254</f>
        <v>336</v>
      </c>
      <c r="N103" s="187">
        <f t="shared" si="108"/>
        <v>336</v>
      </c>
      <c r="O103" s="187">
        <f t="shared" si="108"/>
        <v>336</v>
      </c>
      <c r="P103" s="30">
        <f t="shared" ref="P103" si="109">P1254</f>
        <v>0</v>
      </c>
    </row>
    <row r="104" spans="1:16" ht="14.25">
      <c r="A104" s="43"/>
      <c r="B104" s="16" t="s">
        <v>160</v>
      </c>
      <c r="C104" s="52" t="s">
        <v>161</v>
      </c>
      <c r="D104" s="187"/>
      <c r="E104" s="30"/>
      <c r="F104" s="93"/>
      <c r="G104" s="187"/>
      <c r="H104" s="187"/>
      <c r="I104" s="187"/>
      <c r="J104" s="187"/>
      <c r="K104" s="23">
        <f t="shared" si="78"/>
        <v>0</v>
      </c>
      <c r="L104" s="23">
        <f t="shared" si="79"/>
        <v>0</v>
      </c>
      <c r="M104" s="187"/>
      <c r="N104" s="187"/>
      <c r="O104" s="187"/>
      <c r="P104" s="30"/>
    </row>
    <row r="105" spans="1:16" ht="25.5">
      <c r="A105" s="43"/>
      <c r="B105" s="16" t="s">
        <v>162</v>
      </c>
      <c r="C105" s="52" t="s">
        <v>163</v>
      </c>
      <c r="D105" s="187">
        <v>50506</v>
      </c>
      <c r="E105" s="53">
        <f t="shared" ref="E105:P105" si="110">E367+E1324</f>
        <v>29391</v>
      </c>
      <c r="F105" s="472">
        <f t="shared" si="110"/>
        <v>29391</v>
      </c>
      <c r="G105" s="506">
        <f t="shared" ref="G105:J105" si="111">G367+G1324</f>
        <v>0</v>
      </c>
      <c r="H105" s="506">
        <f t="shared" si="111"/>
        <v>12391</v>
      </c>
      <c r="I105" s="506">
        <f t="shared" si="111"/>
        <v>8500</v>
      </c>
      <c r="J105" s="506">
        <f t="shared" si="111"/>
        <v>8500</v>
      </c>
      <c r="K105" s="23">
        <f t="shared" si="78"/>
        <v>29391</v>
      </c>
      <c r="L105" s="23">
        <f t="shared" si="79"/>
        <v>0</v>
      </c>
      <c r="M105" s="506">
        <f t="shared" si="110"/>
        <v>51867</v>
      </c>
      <c r="N105" s="506">
        <f t="shared" si="110"/>
        <v>24203</v>
      </c>
      <c r="O105" s="506">
        <f t="shared" si="110"/>
        <v>0</v>
      </c>
      <c r="P105" s="53">
        <f t="shared" si="110"/>
        <v>0</v>
      </c>
    </row>
    <row r="106" spans="1:16" ht="27" customHeight="1">
      <c r="A106" s="43"/>
      <c r="B106" s="188" t="s">
        <v>164</v>
      </c>
      <c r="C106" s="282" t="s">
        <v>165</v>
      </c>
      <c r="D106" s="283">
        <f t="shared" ref="D106:E106" si="112">D107+D108+D109</f>
        <v>79228</v>
      </c>
      <c r="E106" s="284">
        <f t="shared" si="112"/>
        <v>100723</v>
      </c>
      <c r="F106" s="473">
        <f t="shared" ref="F106:J106" si="113">F107+F108+F109</f>
        <v>100723</v>
      </c>
      <c r="G106" s="283">
        <f t="shared" si="113"/>
        <v>46776</v>
      </c>
      <c r="H106" s="283">
        <f t="shared" si="113"/>
        <v>26027</v>
      </c>
      <c r="I106" s="283">
        <f t="shared" si="113"/>
        <v>13978</v>
      </c>
      <c r="J106" s="283">
        <f t="shared" si="113"/>
        <v>13942</v>
      </c>
      <c r="K106" s="23">
        <f t="shared" si="78"/>
        <v>100723</v>
      </c>
      <c r="L106" s="23">
        <f t="shared" si="79"/>
        <v>0</v>
      </c>
      <c r="M106" s="283">
        <f t="shared" ref="M106:O106" si="114">M107+M108+M109</f>
        <v>288</v>
      </c>
      <c r="N106" s="283">
        <f t="shared" si="114"/>
        <v>0</v>
      </c>
      <c r="O106" s="283">
        <f t="shared" si="114"/>
        <v>0</v>
      </c>
      <c r="P106" s="284">
        <f t="shared" ref="P106" si="115">P107+P108+P109</f>
        <v>0</v>
      </c>
    </row>
    <row r="107" spans="1:16" ht="27" customHeight="1">
      <c r="A107" s="43"/>
      <c r="B107" s="16" t="s">
        <v>166</v>
      </c>
      <c r="C107" s="52" t="s">
        <v>167</v>
      </c>
      <c r="D107" s="187">
        <f t="shared" ref="D107:E109" si="116">D467+D475+D493+D484+D1010</f>
        <v>66577</v>
      </c>
      <c r="E107" s="30">
        <f t="shared" si="116"/>
        <v>84641</v>
      </c>
      <c r="F107" s="93">
        <f>F467+F475+F493+F484+F1010</f>
        <v>84641</v>
      </c>
      <c r="G107" s="187">
        <f t="shared" ref="G107:J109" si="117">G467+G475+G493+G484+G1010</f>
        <v>39307</v>
      </c>
      <c r="H107" s="187">
        <f t="shared" si="117"/>
        <v>21871</v>
      </c>
      <c r="I107" s="187">
        <f t="shared" si="117"/>
        <v>11746</v>
      </c>
      <c r="J107" s="187">
        <f t="shared" si="117"/>
        <v>11717</v>
      </c>
      <c r="K107" s="23">
        <f t="shared" si="78"/>
        <v>84641</v>
      </c>
      <c r="L107" s="23">
        <f t="shared" si="79"/>
        <v>0</v>
      </c>
      <c r="M107" s="187">
        <f t="shared" ref="M107:O107" si="118">M467+M475+M493+M484+M1010</f>
        <v>288</v>
      </c>
      <c r="N107" s="187">
        <f t="shared" si="118"/>
        <v>0</v>
      </c>
      <c r="O107" s="187">
        <f t="shared" si="118"/>
        <v>0</v>
      </c>
      <c r="P107" s="30">
        <f t="shared" ref="P107" si="119">P467+P475+P493+P484+P1010</f>
        <v>0</v>
      </c>
    </row>
    <row r="108" spans="1:16" ht="16.5" customHeight="1">
      <c r="A108" s="43"/>
      <c r="B108" s="16" t="s">
        <v>168</v>
      </c>
      <c r="C108" s="52" t="s">
        <v>169</v>
      </c>
      <c r="D108" s="187">
        <f t="shared" si="116"/>
        <v>0</v>
      </c>
      <c r="E108" s="30">
        <f t="shared" si="116"/>
        <v>0</v>
      </c>
      <c r="F108" s="93">
        <f>F468+F476+F494+F485+F1011</f>
        <v>0</v>
      </c>
      <c r="G108" s="187">
        <f t="shared" si="117"/>
        <v>0</v>
      </c>
      <c r="H108" s="187">
        <f t="shared" si="117"/>
        <v>0</v>
      </c>
      <c r="I108" s="187">
        <f t="shared" si="117"/>
        <v>0</v>
      </c>
      <c r="J108" s="187">
        <f t="shared" si="117"/>
        <v>0</v>
      </c>
      <c r="K108" s="23">
        <f t="shared" si="78"/>
        <v>0</v>
      </c>
      <c r="L108" s="23">
        <f t="shared" si="79"/>
        <v>0</v>
      </c>
      <c r="M108" s="187">
        <f t="shared" ref="M108:O108" si="120">M468+M476+M494+M485+M1011</f>
        <v>0</v>
      </c>
      <c r="N108" s="187">
        <f t="shared" si="120"/>
        <v>0</v>
      </c>
      <c r="O108" s="187">
        <f t="shared" si="120"/>
        <v>0</v>
      </c>
      <c r="P108" s="30">
        <f t="shared" ref="P108" si="121">P468+P476+P494+P485+P1011</f>
        <v>0</v>
      </c>
    </row>
    <row r="109" spans="1:16" ht="19.5" customHeight="1">
      <c r="A109" s="43"/>
      <c r="B109" s="16" t="s">
        <v>170</v>
      </c>
      <c r="C109" s="52" t="s">
        <v>171</v>
      </c>
      <c r="D109" s="187">
        <f t="shared" si="116"/>
        <v>12651</v>
      </c>
      <c r="E109" s="30">
        <f t="shared" si="116"/>
        <v>16082</v>
      </c>
      <c r="F109" s="93">
        <f>F469+F477+F495+F486+F1012</f>
        <v>16082</v>
      </c>
      <c r="G109" s="187">
        <f t="shared" si="117"/>
        <v>7469</v>
      </c>
      <c r="H109" s="187">
        <f t="shared" si="117"/>
        <v>4156</v>
      </c>
      <c r="I109" s="187">
        <f t="shared" si="117"/>
        <v>2232</v>
      </c>
      <c r="J109" s="187">
        <f t="shared" si="117"/>
        <v>2225</v>
      </c>
      <c r="K109" s="23">
        <f t="shared" si="78"/>
        <v>16082</v>
      </c>
      <c r="L109" s="23">
        <f t="shared" si="79"/>
        <v>0</v>
      </c>
      <c r="M109" s="187">
        <f t="shared" ref="M109:O109" si="122">M469+M477+M495+M486+M1012</f>
        <v>0</v>
      </c>
      <c r="N109" s="187">
        <f t="shared" si="122"/>
        <v>0</v>
      </c>
      <c r="O109" s="187">
        <f t="shared" si="122"/>
        <v>0</v>
      </c>
      <c r="P109" s="30">
        <f t="shared" ref="P109" si="123">P469+P477+P495+P486+P1012</f>
        <v>0</v>
      </c>
    </row>
    <row r="110" spans="1:16" ht="20.25" customHeight="1">
      <c r="A110" s="43"/>
      <c r="B110" s="16" t="s">
        <v>164</v>
      </c>
      <c r="C110" s="52" t="s">
        <v>172</v>
      </c>
      <c r="D110" s="30">
        <f t="shared" ref="D110:E110" si="124">D111+D112+D113</f>
        <v>0</v>
      </c>
      <c r="E110" s="30">
        <f t="shared" si="124"/>
        <v>0</v>
      </c>
      <c r="F110" s="93">
        <f t="shared" ref="F110:J110" si="125">F111+F112+F113</f>
        <v>0</v>
      </c>
      <c r="G110" s="187">
        <f t="shared" si="125"/>
        <v>0</v>
      </c>
      <c r="H110" s="187">
        <f t="shared" si="125"/>
        <v>0</v>
      </c>
      <c r="I110" s="187">
        <f t="shared" si="125"/>
        <v>0</v>
      </c>
      <c r="J110" s="187">
        <f t="shared" si="125"/>
        <v>0</v>
      </c>
      <c r="K110" s="23">
        <f t="shared" si="78"/>
        <v>0</v>
      </c>
      <c r="L110" s="23">
        <f t="shared" si="79"/>
        <v>0</v>
      </c>
      <c r="M110" s="187">
        <f t="shared" ref="M110:O110" si="126">M111+M112+M113</f>
        <v>0</v>
      </c>
      <c r="N110" s="187">
        <f t="shared" si="126"/>
        <v>0</v>
      </c>
      <c r="O110" s="187">
        <f t="shared" si="126"/>
        <v>0</v>
      </c>
      <c r="P110" s="30">
        <f t="shared" ref="P110" si="127">P111+P112+P113</f>
        <v>0</v>
      </c>
    </row>
    <row r="111" spans="1:16" ht="14.25" customHeight="1">
      <c r="A111" s="43"/>
      <c r="B111" s="16" t="s">
        <v>166</v>
      </c>
      <c r="C111" s="54" t="s">
        <v>173</v>
      </c>
      <c r="D111" s="187"/>
      <c r="E111" s="30"/>
      <c r="F111" s="93"/>
      <c r="G111" s="187"/>
      <c r="H111" s="187"/>
      <c r="I111" s="187"/>
      <c r="J111" s="187"/>
      <c r="K111" s="23">
        <f t="shared" si="78"/>
        <v>0</v>
      </c>
      <c r="L111" s="23">
        <f t="shared" si="79"/>
        <v>0</v>
      </c>
      <c r="M111" s="187"/>
      <c r="N111" s="187"/>
      <c r="O111" s="187"/>
      <c r="P111" s="30"/>
    </row>
    <row r="112" spans="1:16" ht="20.25" customHeight="1">
      <c r="A112" s="43"/>
      <c r="B112" s="16" t="s">
        <v>168</v>
      </c>
      <c r="C112" s="54" t="s">
        <v>174</v>
      </c>
      <c r="D112" s="187"/>
      <c r="E112" s="30"/>
      <c r="F112" s="93"/>
      <c r="G112" s="187"/>
      <c r="H112" s="187"/>
      <c r="I112" s="187"/>
      <c r="J112" s="187"/>
      <c r="K112" s="23">
        <f t="shared" si="78"/>
        <v>0</v>
      </c>
      <c r="L112" s="23">
        <f t="shared" si="79"/>
        <v>0</v>
      </c>
      <c r="M112" s="187"/>
      <c r="N112" s="187"/>
      <c r="O112" s="187"/>
      <c r="P112" s="30"/>
    </row>
    <row r="113" spans="1:16" ht="18.75" customHeight="1">
      <c r="A113" s="43"/>
      <c r="B113" s="16" t="s">
        <v>170</v>
      </c>
      <c r="C113" s="54" t="s">
        <v>175</v>
      </c>
      <c r="D113" s="187"/>
      <c r="E113" s="30"/>
      <c r="F113" s="93"/>
      <c r="G113" s="187"/>
      <c r="H113" s="187"/>
      <c r="I113" s="187"/>
      <c r="J113" s="187"/>
      <c r="K113" s="23">
        <f t="shared" si="78"/>
        <v>0</v>
      </c>
      <c r="L113" s="23">
        <f t="shared" si="79"/>
        <v>0</v>
      </c>
      <c r="M113" s="187"/>
      <c r="N113" s="187"/>
      <c r="O113" s="187"/>
      <c r="P113" s="30"/>
    </row>
    <row r="114" spans="1:16" ht="27" customHeight="1">
      <c r="A114" s="43"/>
      <c r="B114" s="91" t="s">
        <v>176</v>
      </c>
      <c r="C114" s="92" t="s">
        <v>177</v>
      </c>
      <c r="D114" s="258">
        <f t="shared" ref="D114:E114" si="128">D115+D116</f>
        <v>2103</v>
      </c>
      <c r="E114" s="55">
        <f t="shared" si="128"/>
        <v>21506</v>
      </c>
      <c r="F114" s="472">
        <f t="shared" ref="F114:J114" si="129">F115+F116</f>
        <v>22276</v>
      </c>
      <c r="G114" s="506">
        <f t="shared" si="129"/>
        <v>399</v>
      </c>
      <c r="H114" s="506">
        <f t="shared" si="129"/>
        <v>5482</v>
      </c>
      <c r="I114" s="506">
        <f t="shared" si="129"/>
        <v>7634</v>
      </c>
      <c r="J114" s="506">
        <f t="shared" si="129"/>
        <v>8761</v>
      </c>
      <c r="K114" s="23">
        <f t="shared" si="78"/>
        <v>22276</v>
      </c>
      <c r="L114" s="23">
        <f t="shared" si="79"/>
        <v>0</v>
      </c>
      <c r="M114" s="506">
        <f t="shared" ref="M114:O114" si="130">M115+M116</f>
        <v>25946</v>
      </c>
      <c r="N114" s="506">
        <f t="shared" si="130"/>
        <v>25926</v>
      </c>
      <c r="O114" s="506">
        <f t="shared" si="130"/>
        <v>10627</v>
      </c>
      <c r="P114" s="55">
        <f t="shared" ref="P114" si="131">P115+P116</f>
        <v>0</v>
      </c>
    </row>
    <row r="115" spans="1:16" ht="27" customHeight="1">
      <c r="A115" s="43"/>
      <c r="B115" s="94" t="s">
        <v>178</v>
      </c>
      <c r="C115" s="92" t="s">
        <v>179</v>
      </c>
      <c r="D115" s="187"/>
      <c r="E115" s="30"/>
      <c r="F115" s="93"/>
      <c r="G115" s="187"/>
      <c r="H115" s="187"/>
      <c r="I115" s="187"/>
      <c r="J115" s="187"/>
      <c r="K115" s="23">
        <f t="shared" si="78"/>
        <v>0</v>
      </c>
      <c r="L115" s="23">
        <f t="shared" si="79"/>
        <v>0</v>
      </c>
      <c r="M115" s="187"/>
      <c r="N115" s="187"/>
      <c r="O115" s="187"/>
      <c r="P115" s="57"/>
    </row>
    <row r="116" spans="1:16" ht="27" customHeight="1">
      <c r="A116" s="43"/>
      <c r="B116" s="95" t="s">
        <v>180</v>
      </c>
      <c r="C116" s="92" t="s">
        <v>181</v>
      </c>
      <c r="D116" s="187">
        <v>2103</v>
      </c>
      <c r="E116" s="53">
        <f>E1362+E1368+E378</f>
        <v>21506</v>
      </c>
      <c r="F116" s="472">
        <f>F1362+F1368+F378-1702-1607-119</f>
        <v>22276</v>
      </c>
      <c r="G116" s="506">
        <f>G1362+G1368+G378-1607-1702-119</f>
        <v>399</v>
      </c>
      <c r="H116" s="506">
        <f>H1362+H1368+H378</f>
        <v>5482</v>
      </c>
      <c r="I116" s="506">
        <f>I1362+I1368+I378</f>
        <v>7634</v>
      </c>
      <c r="J116" s="506">
        <f>J1362+J1368+J378</f>
        <v>8761</v>
      </c>
      <c r="K116" s="23">
        <f t="shared" si="78"/>
        <v>22276</v>
      </c>
      <c r="L116" s="23">
        <f t="shared" si="79"/>
        <v>0</v>
      </c>
      <c r="M116" s="506">
        <f>M1362+M1368+M378</f>
        <v>25946</v>
      </c>
      <c r="N116" s="506">
        <f>N1362+N1368+N378</f>
        <v>25926</v>
      </c>
      <c r="O116" s="506">
        <f>O1362+O1368+O378</f>
        <v>10627</v>
      </c>
      <c r="P116" s="53">
        <f>P1362+P1368+P378</f>
        <v>0</v>
      </c>
    </row>
    <row r="117" spans="1:16" ht="27" customHeight="1">
      <c r="A117" s="43"/>
      <c r="B117" s="58" t="s">
        <v>182</v>
      </c>
      <c r="C117" s="59" t="s">
        <v>183</v>
      </c>
      <c r="D117" s="60">
        <f t="shared" ref="D117:E117" si="132">D119+D118</f>
        <v>8924</v>
      </c>
      <c r="E117" s="60">
        <f t="shared" si="132"/>
        <v>26640</v>
      </c>
      <c r="F117" s="239">
        <f t="shared" ref="F117:J117" si="133">F119+F118</f>
        <v>26640</v>
      </c>
      <c r="G117" s="60">
        <f t="shared" si="133"/>
        <v>855</v>
      </c>
      <c r="H117" s="60">
        <f t="shared" si="133"/>
        <v>7785</v>
      </c>
      <c r="I117" s="60">
        <f t="shared" si="133"/>
        <v>9000</v>
      </c>
      <c r="J117" s="60">
        <f t="shared" si="133"/>
        <v>9000</v>
      </c>
      <c r="K117" s="23">
        <f t="shared" si="78"/>
        <v>26640</v>
      </c>
      <c r="L117" s="23">
        <f t="shared" si="79"/>
        <v>0</v>
      </c>
      <c r="M117" s="60">
        <f t="shared" ref="M117:O117" si="134">M119+M118</f>
        <v>0</v>
      </c>
      <c r="N117" s="60">
        <f t="shared" si="134"/>
        <v>0</v>
      </c>
      <c r="O117" s="60">
        <f t="shared" si="134"/>
        <v>0</v>
      </c>
      <c r="P117" s="60">
        <f t="shared" ref="P117" si="135">P119+P118</f>
        <v>0</v>
      </c>
    </row>
    <row r="118" spans="1:16" ht="27" customHeight="1">
      <c r="A118" s="43"/>
      <c r="B118" s="61" t="s">
        <v>184</v>
      </c>
      <c r="C118" s="62" t="s">
        <v>185</v>
      </c>
      <c r="D118" s="187">
        <v>7352</v>
      </c>
      <c r="E118" s="30">
        <f t="shared" ref="E118:P118" si="136">E506</f>
        <v>25000</v>
      </c>
      <c r="F118" s="93">
        <f t="shared" si="136"/>
        <v>25000</v>
      </c>
      <c r="G118" s="187">
        <f t="shared" ref="G118:J118" si="137">G506</f>
        <v>0</v>
      </c>
      <c r="H118" s="187">
        <f t="shared" si="137"/>
        <v>7000</v>
      </c>
      <c r="I118" s="187">
        <f t="shared" si="137"/>
        <v>9000</v>
      </c>
      <c r="J118" s="187">
        <f t="shared" si="137"/>
        <v>9000</v>
      </c>
      <c r="K118" s="23">
        <f t="shared" si="78"/>
        <v>25000</v>
      </c>
      <c r="L118" s="23">
        <f t="shared" si="79"/>
        <v>0</v>
      </c>
      <c r="M118" s="187">
        <f t="shared" si="136"/>
        <v>0</v>
      </c>
      <c r="N118" s="187">
        <f t="shared" si="136"/>
        <v>0</v>
      </c>
      <c r="O118" s="187">
        <f t="shared" si="136"/>
        <v>0</v>
      </c>
      <c r="P118" s="30">
        <f t="shared" si="136"/>
        <v>0</v>
      </c>
    </row>
    <row r="119" spans="1:16" ht="27" customHeight="1">
      <c r="A119" s="43"/>
      <c r="B119" s="285" t="s">
        <v>186</v>
      </c>
      <c r="C119" s="286" t="s">
        <v>187</v>
      </c>
      <c r="D119" s="283">
        <f t="shared" ref="D119:E119" si="138">D120+D121+D122</f>
        <v>1572</v>
      </c>
      <c r="E119" s="284">
        <f t="shared" si="138"/>
        <v>1640</v>
      </c>
      <c r="F119" s="473">
        <f t="shared" ref="F119:J119" si="139">F120+F121+F122</f>
        <v>1640</v>
      </c>
      <c r="G119" s="283">
        <f t="shared" si="139"/>
        <v>855</v>
      </c>
      <c r="H119" s="283">
        <f t="shared" si="139"/>
        <v>785</v>
      </c>
      <c r="I119" s="283">
        <f t="shared" si="139"/>
        <v>0</v>
      </c>
      <c r="J119" s="283">
        <f t="shared" si="139"/>
        <v>0</v>
      </c>
      <c r="K119" s="23">
        <f t="shared" si="78"/>
        <v>1640</v>
      </c>
      <c r="L119" s="23">
        <f t="shared" si="79"/>
        <v>0</v>
      </c>
      <c r="M119" s="283">
        <f t="shared" ref="M119:O119" si="140">M120+M121+M122</f>
        <v>0</v>
      </c>
      <c r="N119" s="283">
        <f t="shared" si="140"/>
        <v>0</v>
      </c>
      <c r="O119" s="283">
        <f t="shared" si="140"/>
        <v>0</v>
      </c>
      <c r="P119" s="284">
        <f t="shared" ref="P119" si="141">P120+P121+P122</f>
        <v>0</v>
      </c>
    </row>
    <row r="120" spans="1:16" ht="27" customHeight="1">
      <c r="A120" s="43"/>
      <c r="B120" s="63" t="s">
        <v>166</v>
      </c>
      <c r="C120" s="64" t="s">
        <v>188</v>
      </c>
      <c r="D120" s="187">
        <f t="shared" ref="D120:E122" si="142">D500</f>
        <v>1321</v>
      </c>
      <c r="E120" s="30">
        <f t="shared" si="142"/>
        <v>1378</v>
      </c>
      <c r="F120" s="93">
        <f>F500</f>
        <v>1378</v>
      </c>
      <c r="G120" s="187">
        <f t="shared" ref="G120:J122" si="143">G500</f>
        <v>718</v>
      </c>
      <c r="H120" s="187">
        <f t="shared" si="143"/>
        <v>660</v>
      </c>
      <c r="I120" s="187">
        <f t="shared" si="143"/>
        <v>0</v>
      </c>
      <c r="J120" s="187">
        <f t="shared" si="143"/>
        <v>0</v>
      </c>
      <c r="K120" s="23">
        <f t="shared" si="78"/>
        <v>1378</v>
      </c>
      <c r="L120" s="23">
        <f t="shared" si="79"/>
        <v>0</v>
      </c>
      <c r="M120" s="187">
        <f t="shared" ref="M120:O120" si="144">M500</f>
        <v>0</v>
      </c>
      <c r="N120" s="187">
        <f t="shared" si="144"/>
        <v>0</v>
      </c>
      <c r="O120" s="187">
        <f t="shared" si="144"/>
        <v>0</v>
      </c>
      <c r="P120" s="30">
        <f t="shared" ref="P120" si="145">P500</f>
        <v>0</v>
      </c>
    </row>
    <row r="121" spans="1:16" ht="19.5" customHeight="1">
      <c r="A121" s="43"/>
      <c r="B121" s="63" t="s">
        <v>168</v>
      </c>
      <c r="C121" s="64" t="s">
        <v>189</v>
      </c>
      <c r="D121" s="187">
        <f t="shared" si="142"/>
        <v>0</v>
      </c>
      <c r="E121" s="30">
        <f t="shared" si="142"/>
        <v>0</v>
      </c>
      <c r="F121" s="93">
        <f>F501</f>
        <v>0</v>
      </c>
      <c r="G121" s="187">
        <f t="shared" si="143"/>
        <v>0</v>
      </c>
      <c r="H121" s="187">
        <f t="shared" si="143"/>
        <v>0</v>
      </c>
      <c r="I121" s="187">
        <f t="shared" si="143"/>
        <v>0</v>
      </c>
      <c r="J121" s="187">
        <f t="shared" si="143"/>
        <v>0</v>
      </c>
      <c r="K121" s="23">
        <f t="shared" si="78"/>
        <v>0</v>
      </c>
      <c r="L121" s="23">
        <f t="shared" si="79"/>
        <v>0</v>
      </c>
      <c r="M121" s="187">
        <f t="shared" ref="M121:O121" si="146">M501</f>
        <v>0</v>
      </c>
      <c r="N121" s="187">
        <f t="shared" si="146"/>
        <v>0</v>
      </c>
      <c r="O121" s="187">
        <f t="shared" si="146"/>
        <v>0</v>
      </c>
      <c r="P121" s="30">
        <f t="shared" ref="P121" si="147">P501</f>
        <v>0</v>
      </c>
    </row>
    <row r="122" spans="1:16" ht="20.25" customHeight="1">
      <c r="A122" s="43"/>
      <c r="B122" s="63" t="s">
        <v>170</v>
      </c>
      <c r="C122" s="64" t="s">
        <v>190</v>
      </c>
      <c r="D122" s="187">
        <f t="shared" si="142"/>
        <v>251</v>
      </c>
      <c r="E122" s="30">
        <f t="shared" si="142"/>
        <v>262</v>
      </c>
      <c r="F122" s="93">
        <f>F502</f>
        <v>262</v>
      </c>
      <c r="G122" s="187">
        <f t="shared" si="143"/>
        <v>137</v>
      </c>
      <c r="H122" s="187">
        <f t="shared" si="143"/>
        <v>125</v>
      </c>
      <c r="I122" s="187">
        <f t="shared" si="143"/>
        <v>0</v>
      </c>
      <c r="J122" s="187">
        <f t="shared" si="143"/>
        <v>0</v>
      </c>
      <c r="K122" s="23">
        <f t="shared" si="78"/>
        <v>262</v>
      </c>
      <c r="L122" s="23">
        <f t="shared" si="79"/>
        <v>0</v>
      </c>
      <c r="M122" s="187">
        <f t="shared" ref="M122:O122" si="148">M502</f>
        <v>0</v>
      </c>
      <c r="N122" s="187">
        <f t="shared" si="148"/>
        <v>0</v>
      </c>
      <c r="O122" s="187">
        <f t="shared" si="148"/>
        <v>0</v>
      </c>
      <c r="P122" s="30">
        <f t="shared" ref="P122" si="149">P502</f>
        <v>0</v>
      </c>
    </row>
    <row r="123" spans="1:16" ht="0.75" hidden="1" customHeight="1">
      <c r="A123" s="43"/>
      <c r="B123" s="63" t="s">
        <v>191</v>
      </c>
      <c r="C123" s="64" t="s">
        <v>192</v>
      </c>
      <c r="D123" s="187"/>
      <c r="E123" s="30"/>
      <c r="F123" s="93"/>
      <c r="G123" s="187"/>
      <c r="H123" s="187"/>
      <c r="I123" s="187"/>
      <c r="J123" s="187"/>
      <c r="K123" s="23">
        <f t="shared" si="78"/>
        <v>0</v>
      </c>
      <c r="L123" s="23">
        <f t="shared" si="79"/>
        <v>0</v>
      </c>
      <c r="M123" s="187"/>
      <c r="N123" s="187"/>
      <c r="O123" s="187"/>
      <c r="P123" s="30"/>
    </row>
    <row r="124" spans="1:16" ht="43.5" customHeight="1">
      <c r="A124" s="43"/>
      <c r="B124" s="73" t="s">
        <v>744</v>
      </c>
      <c r="C124" s="64"/>
      <c r="D124" s="262">
        <f>D125+D131</f>
        <v>12062</v>
      </c>
      <c r="E124" s="262">
        <f t="shared" ref="E124:P124" si="150">E125+E131</f>
        <v>146574</v>
      </c>
      <c r="F124" s="99">
        <f t="shared" si="150"/>
        <v>145804</v>
      </c>
      <c r="G124" s="262">
        <f t="shared" ref="G124:J124" si="151">G125+G131</f>
        <v>2764</v>
      </c>
      <c r="H124" s="262">
        <f t="shared" si="151"/>
        <v>35840</v>
      </c>
      <c r="I124" s="262">
        <f t="shared" si="151"/>
        <v>49910</v>
      </c>
      <c r="J124" s="262">
        <f t="shared" si="151"/>
        <v>57290</v>
      </c>
      <c r="K124" s="23">
        <f t="shared" si="78"/>
        <v>145804</v>
      </c>
      <c r="L124" s="23">
        <f t="shared" si="79"/>
        <v>0</v>
      </c>
      <c r="M124" s="262">
        <f t="shared" si="150"/>
        <v>169796</v>
      </c>
      <c r="N124" s="262">
        <f t="shared" si="150"/>
        <v>169667</v>
      </c>
      <c r="O124" s="262">
        <f t="shared" si="150"/>
        <v>69636</v>
      </c>
      <c r="P124" s="262">
        <f t="shared" si="150"/>
        <v>0</v>
      </c>
    </row>
    <row r="125" spans="1:16" ht="27" customHeight="1">
      <c r="A125" s="43"/>
      <c r="B125" s="65" t="s">
        <v>193</v>
      </c>
      <c r="C125" s="66" t="s">
        <v>194</v>
      </c>
      <c r="D125" s="67">
        <f t="shared" ref="D125:E125" si="152">D126+D127+D128</f>
        <v>11912</v>
      </c>
      <c r="E125" s="67">
        <f t="shared" si="152"/>
        <v>146421</v>
      </c>
      <c r="F125" s="67">
        <f t="shared" ref="F125:J125" si="153">F126+F127+F128</f>
        <v>145651</v>
      </c>
      <c r="G125" s="507">
        <f t="shared" si="153"/>
        <v>2611</v>
      </c>
      <c r="H125" s="507">
        <f t="shared" si="153"/>
        <v>35840</v>
      </c>
      <c r="I125" s="507">
        <f t="shared" si="153"/>
        <v>49910</v>
      </c>
      <c r="J125" s="507">
        <f t="shared" si="153"/>
        <v>57290</v>
      </c>
      <c r="K125" s="23">
        <f t="shared" si="78"/>
        <v>145651</v>
      </c>
      <c r="L125" s="23">
        <f t="shared" si="79"/>
        <v>0</v>
      </c>
      <c r="M125" s="507">
        <f t="shared" ref="M125:O125" si="154">M126+M127+M128</f>
        <v>169643</v>
      </c>
      <c r="N125" s="507">
        <f t="shared" si="154"/>
        <v>169514</v>
      </c>
      <c r="O125" s="507">
        <f t="shared" si="154"/>
        <v>69483</v>
      </c>
      <c r="P125" s="67">
        <f t="shared" ref="P125" si="155">P126+P127+P128</f>
        <v>0</v>
      </c>
    </row>
    <row r="126" spans="1:16" ht="24" customHeight="1">
      <c r="A126" s="43"/>
      <c r="B126" s="68" t="s">
        <v>195</v>
      </c>
      <c r="C126" s="69" t="s">
        <v>196</v>
      </c>
      <c r="D126" s="187"/>
      <c r="E126" s="30"/>
      <c r="F126" s="93">
        <f>F379</f>
        <v>5037</v>
      </c>
      <c r="G126" s="187">
        <f t="shared" ref="G126:O126" si="156">G379</f>
        <v>61</v>
      </c>
      <c r="H126" s="187">
        <f t="shared" si="156"/>
        <v>49</v>
      </c>
      <c r="I126" s="187">
        <f t="shared" si="156"/>
        <v>49</v>
      </c>
      <c r="J126" s="187">
        <f t="shared" si="156"/>
        <v>4878</v>
      </c>
      <c r="K126" s="187">
        <f t="shared" si="156"/>
        <v>5037</v>
      </c>
      <c r="L126" s="187">
        <f t="shared" si="156"/>
        <v>0</v>
      </c>
      <c r="M126" s="187">
        <f t="shared" si="156"/>
        <v>129</v>
      </c>
      <c r="N126" s="187">
        <f t="shared" si="156"/>
        <v>0</v>
      </c>
      <c r="O126" s="187">
        <f t="shared" si="156"/>
        <v>0</v>
      </c>
      <c r="P126" s="30"/>
    </row>
    <row r="127" spans="1:16" ht="15.75" customHeight="1">
      <c r="A127" s="43"/>
      <c r="B127" s="68" t="s">
        <v>197</v>
      </c>
      <c r="C127" s="69" t="s">
        <v>198</v>
      </c>
      <c r="D127" s="187"/>
      <c r="E127" s="30"/>
      <c r="F127" s="93"/>
      <c r="G127" s="187"/>
      <c r="H127" s="187"/>
      <c r="I127" s="187"/>
      <c r="J127" s="187"/>
      <c r="K127" s="23">
        <f t="shared" si="78"/>
        <v>0</v>
      </c>
      <c r="L127" s="23">
        <f t="shared" si="79"/>
        <v>0</v>
      </c>
      <c r="M127" s="187"/>
      <c r="N127" s="187"/>
      <c r="O127" s="187"/>
      <c r="P127" s="30"/>
    </row>
    <row r="128" spans="1:16" ht="18.75" customHeight="1">
      <c r="A128" s="43"/>
      <c r="B128" s="68" t="s">
        <v>199</v>
      </c>
      <c r="C128" s="69" t="s">
        <v>200</v>
      </c>
      <c r="D128" s="187">
        <v>11912</v>
      </c>
      <c r="E128" s="30">
        <f t="shared" ref="E128:P128" si="157">E1363+E1369+E379</f>
        <v>146421</v>
      </c>
      <c r="F128" s="93">
        <f>F1363+F1369</f>
        <v>140614</v>
      </c>
      <c r="G128" s="187">
        <f t="shared" ref="G128:O128" si="158">G1363+G1369</f>
        <v>2550</v>
      </c>
      <c r="H128" s="187">
        <f t="shared" si="158"/>
        <v>35791</v>
      </c>
      <c r="I128" s="187">
        <f t="shared" si="158"/>
        <v>49861</v>
      </c>
      <c r="J128" s="187">
        <f t="shared" si="158"/>
        <v>52412</v>
      </c>
      <c r="K128" s="187">
        <f t="shared" si="158"/>
        <v>140614</v>
      </c>
      <c r="L128" s="187">
        <f t="shared" si="158"/>
        <v>0</v>
      </c>
      <c r="M128" s="187">
        <f t="shared" si="158"/>
        <v>169514</v>
      </c>
      <c r="N128" s="187">
        <f t="shared" si="158"/>
        <v>169514</v>
      </c>
      <c r="O128" s="187">
        <f t="shared" si="158"/>
        <v>69483</v>
      </c>
      <c r="P128" s="30">
        <f t="shared" si="157"/>
        <v>0</v>
      </c>
    </row>
    <row r="129" spans="1:16" ht="15.75" hidden="1" customHeight="1">
      <c r="A129" s="43"/>
      <c r="B129" s="31" t="s">
        <v>201</v>
      </c>
      <c r="C129" s="70" t="s">
        <v>202</v>
      </c>
      <c r="D129" s="259">
        <f t="shared" ref="D129:E129" si="159">D130</f>
        <v>0</v>
      </c>
      <c r="E129" s="71">
        <f t="shared" si="159"/>
        <v>0</v>
      </c>
      <c r="F129" s="474">
        <f t="shared" ref="F129:P129" si="160">F130</f>
        <v>0</v>
      </c>
      <c r="G129" s="259">
        <f t="shared" si="160"/>
        <v>0</v>
      </c>
      <c r="H129" s="259">
        <f t="shared" si="160"/>
        <v>0</v>
      </c>
      <c r="I129" s="259">
        <f t="shared" si="160"/>
        <v>0</v>
      </c>
      <c r="J129" s="259">
        <f t="shared" si="160"/>
        <v>0</v>
      </c>
      <c r="K129" s="23">
        <f t="shared" si="78"/>
        <v>0</v>
      </c>
      <c r="L129" s="23">
        <f t="shared" si="79"/>
        <v>0</v>
      </c>
      <c r="M129" s="259">
        <f t="shared" si="160"/>
        <v>0</v>
      </c>
      <c r="N129" s="259">
        <f t="shared" si="160"/>
        <v>0</v>
      </c>
      <c r="O129" s="259">
        <f t="shared" si="160"/>
        <v>0</v>
      </c>
      <c r="P129" s="71">
        <f t="shared" si="160"/>
        <v>0</v>
      </c>
    </row>
    <row r="130" spans="1:16" ht="26.25" hidden="1" customHeight="1">
      <c r="A130" s="43"/>
      <c r="B130" s="16" t="s">
        <v>203</v>
      </c>
      <c r="C130" s="52" t="s">
        <v>204</v>
      </c>
      <c r="D130" s="187"/>
      <c r="E130" s="30"/>
      <c r="F130" s="93"/>
      <c r="G130" s="187"/>
      <c r="H130" s="187"/>
      <c r="I130" s="187"/>
      <c r="J130" s="187"/>
      <c r="K130" s="23">
        <f t="shared" si="78"/>
        <v>0</v>
      </c>
      <c r="L130" s="23">
        <f t="shared" si="79"/>
        <v>0</v>
      </c>
      <c r="M130" s="187"/>
      <c r="N130" s="187"/>
      <c r="O130" s="187"/>
      <c r="P130" s="30"/>
    </row>
    <row r="131" spans="1:16" ht="40.5" customHeight="1">
      <c r="A131" s="72" t="s">
        <v>205</v>
      </c>
      <c r="B131" s="73" t="s">
        <v>206</v>
      </c>
      <c r="C131" s="74">
        <v>48.02</v>
      </c>
      <c r="D131" s="23">
        <f t="shared" ref="D131:E131" si="161">D132+D136+D140</f>
        <v>150</v>
      </c>
      <c r="E131" s="27">
        <f t="shared" si="161"/>
        <v>153</v>
      </c>
      <c r="F131" s="48">
        <f t="shared" ref="F131:J131" si="162">F132+F136+F140</f>
        <v>153</v>
      </c>
      <c r="G131" s="23">
        <f t="shared" si="162"/>
        <v>153</v>
      </c>
      <c r="H131" s="23">
        <f t="shared" si="162"/>
        <v>0</v>
      </c>
      <c r="I131" s="23">
        <f t="shared" si="162"/>
        <v>0</v>
      </c>
      <c r="J131" s="23">
        <f t="shared" si="162"/>
        <v>0</v>
      </c>
      <c r="K131" s="23">
        <f t="shared" si="78"/>
        <v>153</v>
      </c>
      <c r="L131" s="23">
        <f t="shared" si="79"/>
        <v>0</v>
      </c>
      <c r="M131" s="23">
        <f t="shared" ref="M131:O131" si="163">M132+M136+M140</f>
        <v>153</v>
      </c>
      <c r="N131" s="23">
        <f t="shared" si="163"/>
        <v>153</v>
      </c>
      <c r="O131" s="23">
        <f t="shared" si="163"/>
        <v>153</v>
      </c>
      <c r="P131" s="27">
        <f t="shared" ref="P131" si="164">P132+P136+P140</f>
        <v>0</v>
      </c>
    </row>
    <row r="132" spans="1:16" ht="0.75" customHeight="1">
      <c r="A132" s="75"/>
      <c r="B132" s="76" t="s">
        <v>207</v>
      </c>
      <c r="C132" s="74" t="s">
        <v>208</v>
      </c>
      <c r="D132" s="23">
        <f t="shared" ref="D132:E132" si="165">D133+D134+D135</f>
        <v>0</v>
      </c>
      <c r="E132" s="27">
        <f t="shared" si="165"/>
        <v>0</v>
      </c>
      <c r="F132" s="48">
        <f t="shared" ref="F132:J132" si="166">F133+F134+F135</f>
        <v>0</v>
      </c>
      <c r="G132" s="23">
        <f t="shared" si="166"/>
        <v>0</v>
      </c>
      <c r="H132" s="23">
        <f t="shared" si="166"/>
        <v>0</v>
      </c>
      <c r="I132" s="23">
        <f t="shared" si="166"/>
        <v>0</v>
      </c>
      <c r="J132" s="23">
        <f t="shared" si="166"/>
        <v>0</v>
      </c>
      <c r="K132" s="23">
        <f t="shared" si="78"/>
        <v>0</v>
      </c>
      <c r="L132" s="23">
        <f t="shared" si="79"/>
        <v>0</v>
      </c>
      <c r="M132" s="23">
        <f t="shared" ref="M132:O132" si="167">M133+M134+M135</f>
        <v>0</v>
      </c>
      <c r="N132" s="23">
        <f t="shared" si="167"/>
        <v>0</v>
      </c>
      <c r="O132" s="23">
        <f t="shared" si="167"/>
        <v>0</v>
      </c>
      <c r="P132" s="27">
        <f t="shared" ref="P132" si="168">P133+P134+P135</f>
        <v>0</v>
      </c>
    </row>
    <row r="133" spans="1:16" ht="17.25" hidden="1" customHeight="1">
      <c r="A133" s="43"/>
      <c r="B133" s="28" t="s">
        <v>209</v>
      </c>
      <c r="C133" s="29" t="s">
        <v>210</v>
      </c>
      <c r="D133" s="256">
        <f>D352+D1344+D961+D966+D971+D976+D1350+D988+D994+D1000</f>
        <v>0</v>
      </c>
      <c r="E133" s="47">
        <f t="shared" ref="E133" si="169">E352+E1344+E961+E966+E971+E976+E1350+E988+E994+E1000</f>
        <v>0</v>
      </c>
      <c r="F133" s="471">
        <f>F352+F1344+F961+F966+F971+F976+F1350+F988+F994+F1000</f>
        <v>0</v>
      </c>
      <c r="G133" s="256">
        <f t="shared" ref="G133:J133" si="170">G352+G1344+G961+G966+G971+G976+G1350+G988+G994+G1000</f>
        <v>0</v>
      </c>
      <c r="H133" s="256">
        <f t="shared" si="170"/>
        <v>0</v>
      </c>
      <c r="I133" s="256">
        <f t="shared" si="170"/>
        <v>0</v>
      </c>
      <c r="J133" s="256">
        <f t="shared" si="170"/>
        <v>0</v>
      </c>
      <c r="K133" s="23">
        <f t="shared" si="78"/>
        <v>0</v>
      </c>
      <c r="L133" s="23">
        <f t="shared" si="79"/>
        <v>0</v>
      </c>
      <c r="M133" s="256">
        <f t="shared" ref="M133:O133" si="171">M352+M1344+M961+M966+M971+M976+M1350+M988+M994+M1000</f>
        <v>0</v>
      </c>
      <c r="N133" s="256">
        <f t="shared" si="171"/>
        <v>0</v>
      </c>
      <c r="O133" s="256">
        <f t="shared" si="171"/>
        <v>0</v>
      </c>
      <c r="P133" s="47">
        <f t="shared" ref="P133" si="172">P352+P1344+P961+P966+P971+P976+P1350+P988+P994+P1000</f>
        <v>0</v>
      </c>
    </row>
    <row r="134" spans="1:16" ht="17.25" hidden="1" customHeight="1">
      <c r="A134" s="43"/>
      <c r="B134" s="28" t="s">
        <v>211</v>
      </c>
      <c r="C134" s="29" t="s">
        <v>212</v>
      </c>
      <c r="D134" s="187"/>
      <c r="E134" s="30"/>
      <c r="F134" s="93"/>
      <c r="G134" s="187"/>
      <c r="H134" s="187"/>
      <c r="I134" s="187"/>
      <c r="J134" s="187"/>
      <c r="K134" s="23">
        <f t="shared" si="78"/>
        <v>0</v>
      </c>
      <c r="L134" s="23">
        <f t="shared" si="79"/>
        <v>0</v>
      </c>
      <c r="M134" s="187"/>
      <c r="N134" s="187"/>
      <c r="O134" s="187"/>
      <c r="P134" s="30"/>
    </row>
    <row r="135" spans="1:16" ht="17.25" hidden="1" customHeight="1">
      <c r="A135" s="43"/>
      <c r="B135" s="28" t="s">
        <v>199</v>
      </c>
      <c r="C135" s="29" t="s">
        <v>213</v>
      </c>
      <c r="D135" s="187"/>
      <c r="E135" s="30"/>
      <c r="F135" s="93"/>
      <c r="G135" s="187"/>
      <c r="H135" s="187"/>
      <c r="I135" s="187"/>
      <c r="J135" s="187"/>
      <c r="K135" s="23">
        <f t="shared" si="78"/>
        <v>0</v>
      </c>
      <c r="L135" s="23">
        <f t="shared" si="79"/>
        <v>0</v>
      </c>
      <c r="M135" s="187"/>
      <c r="N135" s="187"/>
      <c r="O135" s="187"/>
      <c r="P135" s="30"/>
    </row>
    <row r="136" spans="1:16" ht="17.25" hidden="1" customHeight="1">
      <c r="A136" s="75"/>
      <c r="B136" s="77" t="s">
        <v>214</v>
      </c>
      <c r="C136" s="78" t="s">
        <v>215</v>
      </c>
      <c r="D136" s="254">
        <f t="shared" ref="D136:E136" si="173">D137+D138+D139</f>
        <v>0</v>
      </c>
      <c r="E136" s="44">
        <f t="shared" si="173"/>
        <v>0</v>
      </c>
      <c r="F136" s="90">
        <f t="shared" ref="F136:J136" si="174">F137+F138+F139</f>
        <v>0</v>
      </c>
      <c r="G136" s="254">
        <f t="shared" si="174"/>
        <v>0</v>
      </c>
      <c r="H136" s="254">
        <f t="shared" si="174"/>
        <v>0</v>
      </c>
      <c r="I136" s="254">
        <f t="shared" si="174"/>
        <v>0</v>
      </c>
      <c r="J136" s="254">
        <f t="shared" si="174"/>
        <v>0</v>
      </c>
      <c r="K136" s="23">
        <f t="shared" si="78"/>
        <v>0</v>
      </c>
      <c r="L136" s="23">
        <f t="shared" si="79"/>
        <v>0</v>
      </c>
      <c r="M136" s="254">
        <f t="shared" ref="M136:O136" si="175">M137+M138+M139</f>
        <v>0</v>
      </c>
      <c r="N136" s="254">
        <f t="shared" si="175"/>
        <v>0</v>
      </c>
      <c r="O136" s="254">
        <f t="shared" si="175"/>
        <v>0</v>
      </c>
      <c r="P136" s="44">
        <f t="shared" ref="P136" si="176">P137+P138+P139</f>
        <v>0</v>
      </c>
    </row>
    <row r="137" spans="1:16" ht="17.25" hidden="1" customHeight="1">
      <c r="A137" s="43"/>
      <c r="B137" s="28" t="s">
        <v>209</v>
      </c>
      <c r="C137" s="29" t="s">
        <v>216</v>
      </c>
      <c r="D137" s="257">
        <f>D950+D356+D982</f>
        <v>0</v>
      </c>
      <c r="E137" s="45">
        <f t="shared" ref="E137" si="177">E950+E356+E982</f>
        <v>0</v>
      </c>
      <c r="F137" s="469">
        <f>F950+F356+F982</f>
        <v>0</v>
      </c>
      <c r="G137" s="257">
        <f t="shared" ref="G137:J137" si="178">G950+G356+G982</f>
        <v>0</v>
      </c>
      <c r="H137" s="257">
        <f t="shared" si="178"/>
        <v>0</v>
      </c>
      <c r="I137" s="257">
        <f t="shared" si="178"/>
        <v>0</v>
      </c>
      <c r="J137" s="257">
        <f t="shared" si="178"/>
        <v>0</v>
      </c>
      <c r="K137" s="23">
        <f t="shared" si="78"/>
        <v>0</v>
      </c>
      <c r="L137" s="23">
        <f t="shared" si="79"/>
        <v>0</v>
      </c>
      <c r="M137" s="257">
        <f t="shared" ref="M137:O137" si="179">M950+M356+M982</f>
        <v>0</v>
      </c>
      <c r="N137" s="257">
        <f t="shared" si="179"/>
        <v>0</v>
      </c>
      <c r="O137" s="257">
        <f t="shared" si="179"/>
        <v>0</v>
      </c>
      <c r="P137" s="45">
        <f t="shared" ref="P137" si="180">P950+P356+P982</f>
        <v>0</v>
      </c>
    </row>
    <row r="138" spans="1:16" ht="18.75" hidden="1" customHeight="1">
      <c r="A138" s="43"/>
      <c r="B138" s="16" t="s">
        <v>211</v>
      </c>
      <c r="C138" s="29" t="s">
        <v>217</v>
      </c>
      <c r="D138" s="187"/>
      <c r="E138" s="30"/>
      <c r="F138" s="93"/>
      <c r="G138" s="187"/>
      <c r="H138" s="187"/>
      <c r="I138" s="187"/>
      <c r="J138" s="187"/>
      <c r="K138" s="23">
        <f t="shared" ref="K138:K201" si="181">G138+H138+I138+J138</f>
        <v>0</v>
      </c>
      <c r="L138" s="23">
        <f t="shared" ref="L138:L201" si="182">F138-K138</f>
        <v>0</v>
      </c>
      <c r="M138" s="187"/>
      <c r="N138" s="187"/>
      <c r="O138" s="187"/>
      <c r="P138" s="30"/>
    </row>
    <row r="139" spans="1:16" ht="14.25" hidden="1" customHeight="1">
      <c r="A139" s="43"/>
      <c r="B139" s="28" t="s">
        <v>199</v>
      </c>
      <c r="C139" s="29" t="s">
        <v>218</v>
      </c>
      <c r="D139" s="187"/>
      <c r="E139" s="30"/>
      <c r="F139" s="93"/>
      <c r="G139" s="187"/>
      <c r="H139" s="187"/>
      <c r="I139" s="187"/>
      <c r="J139" s="187"/>
      <c r="K139" s="23">
        <f t="shared" si="181"/>
        <v>0</v>
      </c>
      <c r="L139" s="23">
        <f t="shared" si="182"/>
        <v>0</v>
      </c>
      <c r="M139" s="187"/>
      <c r="N139" s="187"/>
      <c r="O139" s="187"/>
      <c r="P139" s="30"/>
    </row>
    <row r="140" spans="1:16" ht="21.75" customHeight="1">
      <c r="A140" s="75"/>
      <c r="B140" s="79" t="s">
        <v>219</v>
      </c>
      <c r="C140" s="463" t="s">
        <v>220</v>
      </c>
      <c r="D140" s="254">
        <f t="shared" ref="D140:E140" si="183">D141+D142+D143</f>
        <v>150</v>
      </c>
      <c r="E140" s="44">
        <f t="shared" si="183"/>
        <v>153</v>
      </c>
      <c r="F140" s="90">
        <f t="shared" ref="F140:J140" si="184">F141+F142+F143</f>
        <v>153</v>
      </c>
      <c r="G140" s="254">
        <f t="shared" si="184"/>
        <v>153</v>
      </c>
      <c r="H140" s="254">
        <f t="shared" si="184"/>
        <v>0</v>
      </c>
      <c r="I140" s="254">
        <f t="shared" si="184"/>
        <v>0</v>
      </c>
      <c r="J140" s="254">
        <f t="shared" si="184"/>
        <v>0</v>
      </c>
      <c r="K140" s="23">
        <f t="shared" si="181"/>
        <v>153</v>
      </c>
      <c r="L140" s="23">
        <f t="shared" si="182"/>
        <v>0</v>
      </c>
      <c r="M140" s="254">
        <f t="shared" ref="M140:O140" si="185">M141+M142+M143</f>
        <v>153</v>
      </c>
      <c r="N140" s="254">
        <f t="shared" si="185"/>
        <v>153</v>
      </c>
      <c r="O140" s="254">
        <f t="shared" si="185"/>
        <v>153</v>
      </c>
      <c r="P140" s="44">
        <f t="shared" ref="P140" si="186">P141+P142+P143</f>
        <v>0</v>
      </c>
    </row>
    <row r="141" spans="1:16" ht="16.5" customHeight="1">
      <c r="A141" s="43"/>
      <c r="B141" s="28" t="s">
        <v>221</v>
      </c>
      <c r="C141" s="29" t="s">
        <v>222</v>
      </c>
      <c r="D141" s="256"/>
      <c r="E141" s="47"/>
      <c r="F141" s="471"/>
      <c r="G141" s="256"/>
      <c r="H141" s="256"/>
      <c r="I141" s="256"/>
      <c r="J141" s="256"/>
      <c r="K141" s="23">
        <f t="shared" si="181"/>
        <v>0</v>
      </c>
      <c r="L141" s="23">
        <f t="shared" si="182"/>
        <v>0</v>
      </c>
      <c r="M141" s="256"/>
      <c r="N141" s="256"/>
      <c r="O141" s="256"/>
      <c r="P141" s="47"/>
    </row>
    <row r="142" spans="1:16" ht="14.25" customHeight="1">
      <c r="A142" s="43"/>
      <c r="B142" s="28" t="s">
        <v>211</v>
      </c>
      <c r="C142" s="29" t="s">
        <v>223</v>
      </c>
      <c r="D142" s="187">
        <f>D956+D1357+D797</f>
        <v>150</v>
      </c>
      <c r="E142" s="30">
        <f t="shared" ref="E142" si="187">E956+E1357+E797</f>
        <v>153</v>
      </c>
      <c r="F142" s="93">
        <f>F956+F1357+F797</f>
        <v>153</v>
      </c>
      <c r="G142" s="187">
        <f t="shared" ref="G142:J142" si="188">G956+G1357+G797</f>
        <v>153</v>
      </c>
      <c r="H142" s="187">
        <f t="shared" si="188"/>
        <v>0</v>
      </c>
      <c r="I142" s="187">
        <f t="shared" si="188"/>
        <v>0</v>
      </c>
      <c r="J142" s="187">
        <f t="shared" si="188"/>
        <v>0</v>
      </c>
      <c r="K142" s="23">
        <f t="shared" si="181"/>
        <v>153</v>
      </c>
      <c r="L142" s="23">
        <f t="shared" si="182"/>
        <v>0</v>
      </c>
      <c r="M142" s="187">
        <f t="shared" ref="M142:O142" si="189">M956+M1357+M797</f>
        <v>153</v>
      </c>
      <c r="N142" s="187">
        <f t="shared" si="189"/>
        <v>153</v>
      </c>
      <c r="O142" s="187">
        <f t="shared" si="189"/>
        <v>153</v>
      </c>
      <c r="P142" s="30">
        <f t="shared" ref="P142" si="190">P956+P1357+P797</f>
        <v>0</v>
      </c>
    </row>
    <row r="143" spans="1:16" ht="15" customHeight="1">
      <c r="A143" s="43"/>
      <c r="B143" s="28" t="s">
        <v>199</v>
      </c>
      <c r="C143" s="29" t="s">
        <v>224</v>
      </c>
      <c r="D143" s="187"/>
      <c r="E143" s="30"/>
      <c r="F143" s="93"/>
      <c r="G143" s="187"/>
      <c r="H143" s="187"/>
      <c r="I143" s="187"/>
      <c r="J143" s="187"/>
      <c r="K143" s="23">
        <f t="shared" si="181"/>
        <v>0</v>
      </c>
      <c r="L143" s="23">
        <f t="shared" si="182"/>
        <v>0</v>
      </c>
      <c r="M143" s="187"/>
      <c r="N143" s="187"/>
      <c r="O143" s="187"/>
      <c r="P143" s="30"/>
    </row>
    <row r="144" spans="1:16" ht="14.25" hidden="1" customHeight="1">
      <c r="A144" s="43"/>
      <c r="B144" s="25" t="s">
        <v>225</v>
      </c>
      <c r="C144" s="29" t="s">
        <v>226</v>
      </c>
      <c r="D144" s="187"/>
      <c r="E144" s="30"/>
      <c r="F144" s="93"/>
      <c r="G144" s="187"/>
      <c r="H144" s="187"/>
      <c r="I144" s="187"/>
      <c r="J144" s="187"/>
      <c r="K144" s="23">
        <f t="shared" si="181"/>
        <v>0</v>
      </c>
      <c r="L144" s="23">
        <f t="shared" si="182"/>
        <v>0</v>
      </c>
      <c r="M144" s="187"/>
      <c r="N144" s="187"/>
      <c r="O144" s="187"/>
      <c r="P144" s="30"/>
    </row>
    <row r="145" spans="1:16" ht="14.25" hidden="1" customHeight="1">
      <c r="A145" s="43"/>
      <c r="B145" s="28" t="s">
        <v>221</v>
      </c>
      <c r="C145" s="29"/>
      <c r="D145" s="187"/>
      <c r="E145" s="30"/>
      <c r="F145" s="93"/>
      <c r="G145" s="187"/>
      <c r="H145" s="187"/>
      <c r="I145" s="187"/>
      <c r="J145" s="187"/>
      <c r="K145" s="23">
        <f t="shared" si="181"/>
        <v>0</v>
      </c>
      <c r="L145" s="23">
        <f t="shared" si="182"/>
        <v>0</v>
      </c>
      <c r="M145" s="187"/>
      <c r="N145" s="187"/>
      <c r="O145" s="187"/>
      <c r="P145" s="30"/>
    </row>
    <row r="146" spans="1:16" ht="14.25" hidden="1" customHeight="1">
      <c r="A146" s="43"/>
      <c r="B146" s="28" t="s">
        <v>211</v>
      </c>
      <c r="C146" s="29"/>
      <c r="D146" s="187"/>
      <c r="E146" s="30"/>
      <c r="F146" s="93"/>
      <c r="G146" s="187"/>
      <c r="H146" s="187"/>
      <c r="I146" s="187"/>
      <c r="J146" s="187"/>
      <c r="K146" s="23">
        <f t="shared" si="181"/>
        <v>0</v>
      </c>
      <c r="L146" s="23">
        <f t="shared" si="182"/>
        <v>0</v>
      </c>
      <c r="M146" s="187"/>
      <c r="N146" s="187"/>
      <c r="O146" s="187"/>
      <c r="P146" s="30"/>
    </row>
    <row r="147" spans="1:16" ht="14.25" hidden="1" customHeight="1">
      <c r="A147" s="43"/>
      <c r="B147" s="28" t="s">
        <v>199</v>
      </c>
      <c r="C147" s="29"/>
      <c r="D147" s="187"/>
      <c r="E147" s="30"/>
      <c r="F147" s="93"/>
      <c r="G147" s="187"/>
      <c r="H147" s="187"/>
      <c r="I147" s="187"/>
      <c r="J147" s="187"/>
      <c r="K147" s="23">
        <f t="shared" si="181"/>
        <v>0</v>
      </c>
      <c r="L147" s="23">
        <f t="shared" si="182"/>
        <v>0</v>
      </c>
      <c r="M147" s="187"/>
      <c r="N147" s="187"/>
      <c r="O147" s="187"/>
      <c r="P147" s="30"/>
    </row>
    <row r="148" spans="1:16" ht="14.25" hidden="1" customHeight="1">
      <c r="A148" s="43"/>
      <c r="B148" s="25" t="s">
        <v>227</v>
      </c>
      <c r="C148" s="29" t="s">
        <v>228</v>
      </c>
      <c r="D148" s="187"/>
      <c r="E148" s="30"/>
      <c r="F148" s="93"/>
      <c r="G148" s="187"/>
      <c r="H148" s="187"/>
      <c r="I148" s="187"/>
      <c r="J148" s="187"/>
      <c r="K148" s="23">
        <f t="shared" si="181"/>
        <v>0</v>
      </c>
      <c r="L148" s="23">
        <f t="shared" si="182"/>
        <v>0</v>
      </c>
      <c r="M148" s="187"/>
      <c r="N148" s="187"/>
      <c r="O148" s="187"/>
      <c r="P148" s="30"/>
    </row>
    <row r="149" spans="1:16" ht="14.25" hidden="1" customHeight="1">
      <c r="A149" s="43"/>
      <c r="B149" s="28" t="s">
        <v>221</v>
      </c>
      <c r="C149" s="29"/>
      <c r="D149" s="187"/>
      <c r="E149" s="30"/>
      <c r="F149" s="93"/>
      <c r="G149" s="187"/>
      <c r="H149" s="187"/>
      <c r="I149" s="187"/>
      <c r="J149" s="187"/>
      <c r="K149" s="23">
        <f t="shared" si="181"/>
        <v>0</v>
      </c>
      <c r="L149" s="23">
        <f t="shared" si="182"/>
        <v>0</v>
      </c>
      <c r="M149" s="187"/>
      <c r="N149" s="187"/>
      <c r="O149" s="187"/>
      <c r="P149" s="30"/>
    </row>
    <row r="150" spans="1:16" ht="14.25" hidden="1" customHeight="1">
      <c r="A150" s="43"/>
      <c r="B150" s="28" t="s">
        <v>211</v>
      </c>
      <c r="C150" s="29"/>
      <c r="D150" s="187"/>
      <c r="E150" s="30"/>
      <c r="F150" s="93"/>
      <c r="G150" s="187"/>
      <c r="H150" s="187"/>
      <c r="I150" s="187"/>
      <c r="J150" s="187"/>
      <c r="K150" s="23">
        <f t="shared" si="181"/>
        <v>0</v>
      </c>
      <c r="L150" s="23">
        <f t="shared" si="182"/>
        <v>0</v>
      </c>
      <c r="M150" s="187"/>
      <c r="N150" s="187"/>
      <c r="O150" s="187"/>
      <c r="P150" s="30"/>
    </row>
    <row r="151" spans="1:16" ht="14.25" hidden="1" customHeight="1">
      <c r="A151" s="43"/>
      <c r="B151" s="28" t="s">
        <v>199</v>
      </c>
      <c r="C151" s="29"/>
      <c r="D151" s="187"/>
      <c r="E151" s="30"/>
      <c r="F151" s="93"/>
      <c r="G151" s="187"/>
      <c r="H151" s="187"/>
      <c r="I151" s="187"/>
      <c r="J151" s="187"/>
      <c r="K151" s="23">
        <f t="shared" si="181"/>
        <v>0</v>
      </c>
      <c r="L151" s="23">
        <f t="shared" si="182"/>
        <v>0</v>
      </c>
      <c r="M151" s="187"/>
      <c r="N151" s="187"/>
      <c r="O151" s="187"/>
      <c r="P151" s="30"/>
    </row>
    <row r="152" spans="1:16" ht="14.25" customHeight="1">
      <c r="A152" s="81"/>
      <c r="B152" s="82" t="s">
        <v>229</v>
      </c>
      <c r="C152" s="83"/>
      <c r="D152" s="260">
        <f t="shared" ref="D152:E152" si="191">D153+D155+D159+D175+D207</f>
        <v>424566.32999999996</v>
      </c>
      <c r="E152" s="84">
        <f t="shared" si="191"/>
        <v>418086</v>
      </c>
      <c r="F152" s="88">
        <f t="shared" ref="F152:J152" si="192">F153+F155+F159+F175+F207</f>
        <v>392606</v>
      </c>
      <c r="G152" s="260">
        <f t="shared" si="192"/>
        <v>110294</v>
      </c>
      <c r="H152" s="260">
        <f t="shared" si="192"/>
        <v>109563</v>
      </c>
      <c r="I152" s="260">
        <f t="shared" si="192"/>
        <v>93173</v>
      </c>
      <c r="J152" s="260">
        <f t="shared" si="192"/>
        <v>79576</v>
      </c>
      <c r="K152" s="23">
        <f t="shared" si="181"/>
        <v>392606</v>
      </c>
      <c r="L152" s="23">
        <f t="shared" si="182"/>
        <v>0</v>
      </c>
      <c r="M152" s="260">
        <f t="shared" ref="M152:O152" si="193">M153+M155+M159+M175+M207</f>
        <v>393695</v>
      </c>
      <c r="N152" s="260">
        <f t="shared" si="193"/>
        <v>400587</v>
      </c>
      <c r="O152" s="260">
        <f t="shared" si="193"/>
        <v>408114</v>
      </c>
      <c r="P152" s="84">
        <f t="shared" ref="P152" si="194">P153+P155+P159+P175+P207</f>
        <v>0</v>
      </c>
    </row>
    <row r="153" spans="1:16" ht="15.75" customHeight="1">
      <c r="A153" s="24" t="s">
        <v>7</v>
      </c>
      <c r="B153" s="25" t="s">
        <v>8</v>
      </c>
      <c r="C153" s="26">
        <v>1.02</v>
      </c>
      <c r="D153" s="23">
        <f t="shared" ref="D153:E153" si="195">D154</f>
        <v>2</v>
      </c>
      <c r="E153" s="27">
        <f t="shared" si="195"/>
        <v>0</v>
      </c>
      <c r="F153" s="48">
        <f t="shared" ref="F153:P153" si="196">F154</f>
        <v>0</v>
      </c>
      <c r="G153" s="23">
        <f t="shared" si="196"/>
        <v>0</v>
      </c>
      <c r="H153" s="23">
        <f t="shared" si="196"/>
        <v>0</v>
      </c>
      <c r="I153" s="23">
        <f t="shared" si="196"/>
        <v>0</v>
      </c>
      <c r="J153" s="23">
        <f t="shared" si="196"/>
        <v>0</v>
      </c>
      <c r="K153" s="23">
        <f t="shared" si="181"/>
        <v>0</v>
      </c>
      <c r="L153" s="23">
        <f t="shared" si="182"/>
        <v>0</v>
      </c>
      <c r="M153" s="23">
        <f t="shared" si="196"/>
        <v>0</v>
      </c>
      <c r="N153" s="23">
        <f t="shared" si="196"/>
        <v>0</v>
      </c>
      <c r="O153" s="23">
        <f t="shared" si="196"/>
        <v>0</v>
      </c>
      <c r="P153" s="27">
        <f t="shared" si="196"/>
        <v>0</v>
      </c>
    </row>
    <row r="154" spans="1:16" ht="16.5" customHeight="1">
      <c r="A154" s="24"/>
      <c r="B154" s="28" t="s">
        <v>9</v>
      </c>
      <c r="C154" s="29" t="s">
        <v>10</v>
      </c>
      <c r="D154" s="257">
        <f>D10</f>
        <v>2</v>
      </c>
      <c r="E154" s="45">
        <f t="shared" ref="E154" si="197">E10</f>
        <v>0</v>
      </c>
      <c r="F154" s="469">
        <f t="shared" ref="F154:J154" si="198">F10</f>
        <v>0</v>
      </c>
      <c r="G154" s="257">
        <f t="shared" si="198"/>
        <v>0</v>
      </c>
      <c r="H154" s="257">
        <f t="shared" si="198"/>
        <v>0</v>
      </c>
      <c r="I154" s="257">
        <f t="shared" si="198"/>
        <v>0</v>
      </c>
      <c r="J154" s="257">
        <f t="shared" si="198"/>
        <v>0</v>
      </c>
      <c r="K154" s="23">
        <f t="shared" si="181"/>
        <v>0</v>
      </c>
      <c r="L154" s="23">
        <f t="shared" si="182"/>
        <v>0</v>
      </c>
      <c r="M154" s="257">
        <f t="shared" ref="M154:O154" si="199">M10</f>
        <v>0</v>
      </c>
      <c r="N154" s="257">
        <f t="shared" si="199"/>
        <v>0</v>
      </c>
      <c r="O154" s="257">
        <f t="shared" si="199"/>
        <v>0</v>
      </c>
      <c r="P154" s="45">
        <f t="shared" ref="P154" si="200">P10</f>
        <v>0</v>
      </c>
    </row>
    <row r="155" spans="1:16" ht="16.5" customHeight="1">
      <c r="A155" s="24" t="s">
        <v>11</v>
      </c>
      <c r="B155" s="25" t="s">
        <v>12</v>
      </c>
      <c r="C155" s="26">
        <v>4.0199999999999996</v>
      </c>
      <c r="D155" s="251">
        <f t="shared" ref="D155:E155" si="201">D156+D157</f>
        <v>168426.84</v>
      </c>
      <c r="E155" s="32">
        <f t="shared" si="201"/>
        <v>189591</v>
      </c>
      <c r="F155" s="465">
        <f t="shared" ref="F155:J155" si="202">F156+F157</f>
        <v>205194</v>
      </c>
      <c r="G155" s="251">
        <f t="shared" si="202"/>
        <v>53000</v>
      </c>
      <c r="H155" s="251">
        <f t="shared" si="202"/>
        <v>52500</v>
      </c>
      <c r="I155" s="251">
        <f t="shared" si="202"/>
        <v>51445</v>
      </c>
      <c r="J155" s="251">
        <f t="shared" si="202"/>
        <v>48249</v>
      </c>
      <c r="K155" s="23">
        <f t="shared" si="181"/>
        <v>205194</v>
      </c>
      <c r="L155" s="23">
        <f t="shared" si="182"/>
        <v>0</v>
      </c>
      <c r="M155" s="251">
        <f t="shared" ref="M155:O155" si="203">M156+M157</f>
        <v>195307</v>
      </c>
      <c r="N155" s="251">
        <f t="shared" si="203"/>
        <v>200329</v>
      </c>
      <c r="O155" s="251">
        <f t="shared" si="203"/>
        <v>205297</v>
      </c>
      <c r="P155" s="32">
        <f t="shared" ref="P155" si="204">P156+P157</f>
        <v>0</v>
      </c>
    </row>
    <row r="156" spans="1:16" ht="18" customHeight="1">
      <c r="A156" s="24"/>
      <c r="B156" s="28" t="s">
        <v>230</v>
      </c>
      <c r="C156" s="29" t="s">
        <v>14</v>
      </c>
      <c r="D156" s="257">
        <f>D13</f>
        <v>147742.84</v>
      </c>
      <c r="E156" s="45">
        <f t="shared" ref="E156:E157" si="205">E13</f>
        <v>151437</v>
      </c>
      <c r="F156" s="469">
        <f t="shared" ref="F156:J157" si="206">F13</f>
        <v>168445</v>
      </c>
      <c r="G156" s="257">
        <f t="shared" si="206"/>
        <v>43000</v>
      </c>
      <c r="H156" s="257">
        <f t="shared" si="206"/>
        <v>43000</v>
      </c>
      <c r="I156" s="257">
        <f t="shared" si="206"/>
        <v>42445</v>
      </c>
      <c r="J156" s="257">
        <f t="shared" si="206"/>
        <v>40000</v>
      </c>
      <c r="K156" s="23">
        <f t="shared" si="181"/>
        <v>168445</v>
      </c>
      <c r="L156" s="23">
        <f t="shared" si="182"/>
        <v>0</v>
      </c>
      <c r="M156" s="257">
        <f t="shared" ref="M156:O156" si="207">M13</f>
        <v>156000</v>
      </c>
      <c r="N156" s="257">
        <f t="shared" si="207"/>
        <v>160000</v>
      </c>
      <c r="O156" s="257">
        <f t="shared" si="207"/>
        <v>164000</v>
      </c>
      <c r="P156" s="45">
        <f t="shared" ref="P156" si="208">P13</f>
        <v>0</v>
      </c>
    </row>
    <row r="157" spans="1:16" ht="15" customHeight="1">
      <c r="A157" s="24"/>
      <c r="B157" s="28" t="s">
        <v>231</v>
      </c>
      <c r="C157" s="29" t="s">
        <v>15</v>
      </c>
      <c r="D157" s="257">
        <f>D14</f>
        <v>20684</v>
      </c>
      <c r="E157" s="45">
        <f t="shared" si="205"/>
        <v>38154</v>
      </c>
      <c r="F157" s="469">
        <f t="shared" si="206"/>
        <v>36749</v>
      </c>
      <c r="G157" s="257">
        <f t="shared" si="206"/>
        <v>10000</v>
      </c>
      <c r="H157" s="257">
        <f t="shared" si="206"/>
        <v>9500</v>
      </c>
      <c r="I157" s="257">
        <f t="shared" si="206"/>
        <v>9000</v>
      </c>
      <c r="J157" s="257">
        <f t="shared" si="206"/>
        <v>8249</v>
      </c>
      <c r="K157" s="23">
        <f t="shared" si="181"/>
        <v>36749</v>
      </c>
      <c r="L157" s="23">
        <f t="shared" si="182"/>
        <v>0</v>
      </c>
      <c r="M157" s="257">
        <f t="shared" ref="M157:O157" si="209">M14</f>
        <v>39307</v>
      </c>
      <c r="N157" s="257">
        <f t="shared" si="209"/>
        <v>40329</v>
      </c>
      <c r="O157" s="257">
        <f t="shared" si="209"/>
        <v>41297</v>
      </c>
      <c r="P157" s="45">
        <f t="shared" ref="P157" si="210">P14</f>
        <v>0</v>
      </c>
    </row>
    <row r="158" spans="1:16" ht="26.25" customHeight="1">
      <c r="A158" s="24"/>
      <c r="B158" s="51" t="s">
        <v>16</v>
      </c>
      <c r="C158" s="29" t="s">
        <v>17</v>
      </c>
      <c r="D158" s="257"/>
      <c r="E158" s="45"/>
      <c r="F158" s="469"/>
      <c r="G158" s="257"/>
      <c r="H158" s="257"/>
      <c r="I158" s="257"/>
      <c r="J158" s="257"/>
      <c r="K158" s="23">
        <f t="shared" si="181"/>
        <v>0</v>
      </c>
      <c r="L158" s="23">
        <f t="shared" si="182"/>
        <v>0</v>
      </c>
      <c r="M158" s="257"/>
      <c r="N158" s="257"/>
      <c r="O158" s="257"/>
      <c r="P158" s="45"/>
    </row>
    <row r="159" spans="1:16" ht="18" customHeight="1">
      <c r="A159" s="24" t="s">
        <v>18</v>
      </c>
      <c r="B159" s="25" t="s">
        <v>232</v>
      </c>
      <c r="C159" s="29" t="s">
        <v>20</v>
      </c>
      <c r="D159" s="251">
        <f t="shared" ref="D159:E159" si="211">D160+D173+D174</f>
        <v>244022</v>
      </c>
      <c r="E159" s="32">
        <f t="shared" si="211"/>
        <v>220979</v>
      </c>
      <c r="F159" s="465">
        <f t="shared" ref="F159:J159" si="212">F160+F173+F174</f>
        <v>158233</v>
      </c>
      <c r="G159" s="251">
        <f t="shared" si="212"/>
        <v>45000</v>
      </c>
      <c r="H159" s="251">
        <f t="shared" si="212"/>
        <v>43900</v>
      </c>
      <c r="I159" s="251">
        <f t="shared" si="212"/>
        <v>38800</v>
      </c>
      <c r="J159" s="251">
        <f t="shared" si="212"/>
        <v>30533</v>
      </c>
      <c r="K159" s="23">
        <f t="shared" si="181"/>
        <v>158233</v>
      </c>
      <c r="L159" s="23">
        <f t="shared" si="182"/>
        <v>0</v>
      </c>
      <c r="M159" s="251">
        <f t="shared" ref="M159:O159" si="213">M160+M173+M174</f>
        <v>146652</v>
      </c>
      <c r="N159" s="251">
        <f t="shared" si="213"/>
        <v>148522</v>
      </c>
      <c r="O159" s="251">
        <f t="shared" si="213"/>
        <v>151081</v>
      </c>
      <c r="P159" s="32">
        <f t="shared" ref="P159" si="214">P160+P173+P174</f>
        <v>0</v>
      </c>
    </row>
    <row r="160" spans="1:16" ht="18" customHeight="1">
      <c r="A160" s="43">
        <v>1</v>
      </c>
      <c r="B160" s="25" t="s">
        <v>233</v>
      </c>
      <c r="C160" s="29" t="s">
        <v>22</v>
      </c>
      <c r="D160" s="23">
        <f t="shared" ref="D160:E160" si="215">D161+D162+D165+D166+D167+D168+D171+D172+D163+D164</f>
        <v>122583</v>
      </c>
      <c r="E160" s="27">
        <f t="shared" si="215"/>
        <v>161737</v>
      </c>
      <c r="F160" s="48">
        <f t="shared" ref="F160:J160" si="216">F161+F162+F165+F166+F167+F168+F171+F172+F163+F164</f>
        <v>102341</v>
      </c>
      <c r="G160" s="23">
        <f t="shared" si="216"/>
        <v>28000</v>
      </c>
      <c r="H160" s="23">
        <f t="shared" si="216"/>
        <v>27900</v>
      </c>
      <c r="I160" s="23">
        <f t="shared" si="216"/>
        <v>24400</v>
      </c>
      <c r="J160" s="23">
        <f t="shared" si="216"/>
        <v>22041</v>
      </c>
      <c r="K160" s="23">
        <f t="shared" si="181"/>
        <v>102341</v>
      </c>
      <c r="L160" s="23">
        <f t="shared" si="182"/>
        <v>0</v>
      </c>
      <c r="M160" s="23">
        <f t="shared" ref="M160:O160" si="217">M161+M162+M165+M166+M167+M168+M171+M172+M163+M164</f>
        <v>102541</v>
      </c>
      <c r="N160" s="23">
        <f t="shared" si="217"/>
        <v>102729</v>
      </c>
      <c r="O160" s="23">
        <f t="shared" si="217"/>
        <v>102922</v>
      </c>
      <c r="P160" s="27">
        <f t="shared" ref="P160" si="218">P161+P162+P165+P166+P167+P168+P171+P172+P163+P164</f>
        <v>0</v>
      </c>
    </row>
    <row r="161" spans="1:16" ht="16.5" customHeight="1">
      <c r="A161" s="43"/>
      <c r="B161" s="28" t="s">
        <v>23</v>
      </c>
      <c r="C161" s="29" t="s">
        <v>22</v>
      </c>
      <c r="D161" s="257">
        <f t="shared" ref="D161:E165" si="219">D18</f>
        <v>37698</v>
      </c>
      <c r="E161" s="45">
        <f t="shared" si="219"/>
        <v>70000</v>
      </c>
      <c r="F161" s="469">
        <f t="shared" ref="F161:J165" si="220">F18</f>
        <v>36686</v>
      </c>
      <c r="G161" s="257">
        <f t="shared" si="220"/>
        <v>10144</v>
      </c>
      <c r="H161" s="257">
        <f t="shared" si="220"/>
        <v>8500</v>
      </c>
      <c r="I161" s="257">
        <f t="shared" si="220"/>
        <v>8206</v>
      </c>
      <c r="J161" s="257">
        <f t="shared" si="220"/>
        <v>9836</v>
      </c>
      <c r="K161" s="23">
        <f t="shared" si="181"/>
        <v>36686</v>
      </c>
      <c r="L161" s="23">
        <f t="shared" si="182"/>
        <v>0</v>
      </c>
      <c r="M161" s="257">
        <f t="shared" ref="M161:O161" si="221">M18</f>
        <v>36686</v>
      </c>
      <c r="N161" s="257">
        <f t="shared" si="221"/>
        <v>36686</v>
      </c>
      <c r="O161" s="257">
        <f t="shared" si="221"/>
        <v>36686</v>
      </c>
      <c r="P161" s="45">
        <f t="shared" ref="P161" si="222">P18</f>
        <v>0</v>
      </c>
    </row>
    <row r="162" spans="1:16" ht="12.75" customHeight="1">
      <c r="A162" s="43"/>
      <c r="B162" s="28" t="s">
        <v>24</v>
      </c>
      <c r="C162" s="29" t="s">
        <v>22</v>
      </c>
      <c r="D162" s="257">
        <f t="shared" si="219"/>
        <v>44248</v>
      </c>
      <c r="E162" s="45">
        <f t="shared" si="219"/>
        <v>65000</v>
      </c>
      <c r="F162" s="469">
        <f t="shared" si="220"/>
        <v>44402</v>
      </c>
      <c r="G162" s="257">
        <f t="shared" si="220"/>
        <v>11908</v>
      </c>
      <c r="H162" s="257">
        <f t="shared" si="220"/>
        <v>12200</v>
      </c>
      <c r="I162" s="257">
        <f t="shared" si="220"/>
        <v>11294</v>
      </c>
      <c r="J162" s="257">
        <f t="shared" si="220"/>
        <v>9000</v>
      </c>
      <c r="K162" s="23">
        <f t="shared" si="181"/>
        <v>44402</v>
      </c>
      <c r="L162" s="23">
        <f t="shared" si="182"/>
        <v>0</v>
      </c>
      <c r="M162" s="257">
        <f t="shared" ref="M162:O162" si="223">M19</f>
        <v>44402</v>
      </c>
      <c r="N162" s="257">
        <f t="shared" si="223"/>
        <v>44402</v>
      </c>
      <c r="O162" s="257">
        <f t="shared" si="223"/>
        <v>44402</v>
      </c>
      <c r="P162" s="45">
        <f t="shared" ref="P162" si="224">P19</f>
        <v>0</v>
      </c>
    </row>
    <row r="163" spans="1:16" ht="12.75" customHeight="1">
      <c r="A163" s="43"/>
      <c r="B163" s="28" t="s">
        <v>25</v>
      </c>
      <c r="C163" s="29" t="s">
        <v>22</v>
      </c>
      <c r="D163" s="257">
        <f t="shared" si="219"/>
        <v>606</v>
      </c>
      <c r="E163" s="45">
        <f t="shared" si="219"/>
        <v>2000</v>
      </c>
      <c r="F163" s="469">
        <f t="shared" si="220"/>
        <v>606</v>
      </c>
      <c r="G163" s="257">
        <f t="shared" si="220"/>
        <v>306</v>
      </c>
      <c r="H163" s="257">
        <f t="shared" si="220"/>
        <v>300</v>
      </c>
      <c r="I163" s="257">
        <f t="shared" si="220"/>
        <v>0</v>
      </c>
      <c r="J163" s="257">
        <f t="shared" si="220"/>
        <v>0</v>
      </c>
      <c r="K163" s="23">
        <f t="shared" si="181"/>
        <v>606</v>
      </c>
      <c r="L163" s="23">
        <f t="shared" si="182"/>
        <v>0</v>
      </c>
      <c r="M163" s="257">
        <f t="shared" ref="M163:O163" si="225">M20</f>
        <v>606</v>
      </c>
      <c r="N163" s="257">
        <f t="shared" si="225"/>
        <v>606</v>
      </c>
      <c r="O163" s="257">
        <f t="shared" si="225"/>
        <v>606</v>
      </c>
      <c r="P163" s="45">
        <f t="shared" ref="P163" si="226">P20</f>
        <v>0</v>
      </c>
    </row>
    <row r="164" spans="1:16" ht="12.75" customHeight="1">
      <c r="A164" s="43"/>
      <c r="B164" s="36" t="s">
        <v>743</v>
      </c>
      <c r="C164" s="29"/>
      <c r="D164" s="257">
        <f t="shared" si="219"/>
        <v>42</v>
      </c>
      <c r="E164" s="45">
        <f t="shared" si="219"/>
        <v>500</v>
      </c>
      <c r="F164" s="469">
        <f t="shared" si="220"/>
        <v>42</v>
      </c>
      <c r="G164" s="257">
        <f t="shared" si="220"/>
        <v>42</v>
      </c>
      <c r="H164" s="257">
        <f t="shared" si="220"/>
        <v>0</v>
      </c>
      <c r="I164" s="257">
        <f t="shared" si="220"/>
        <v>0</v>
      </c>
      <c r="J164" s="257">
        <f t="shared" si="220"/>
        <v>0</v>
      </c>
      <c r="K164" s="23">
        <f t="shared" si="181"/>
        <v>42</v>
      </c>
      <c r="L164" s="23">
        <f t="shared" si="182"/>
        <v>0</v>
      </c>
      <c r="M164" s="257">
        <f t="shared" ref="M164:O164" si="227">M21</f>
        <v>42</v>
      </c>
      <c r="N164" s="257">
        <f t="shared" si="227"/>
        <v>42</v>
      </c>
      <c r="O164" s="257">
        <f t="shared" si="227"/>
        <v>42</v>
      </c>
      <c r="P164" s="45">
        <f t="shared" ref="P164" si="228">P21</f>
        <v>0</v>
      </c>
    </row>
    <row r="165" spans="1:16" ht="15" customHeight="1">
      <c r="A165" s="43"/>
      <c r="B165" s="28" t="s">
        <v>26</v>
      </c>
      <c r="C165" s="29" t="s">
        <v>22</v>
      </c>
      <c r="D165" s="257">
        <f t="shared" si="219"/>
        <v>9480</v>
      </c>
      <c r="E165" s="45">
        <f t="shared" si="219"/>
        <v>18000</v>
      </c>
      <c r="F165" s="469">
        <f t="shared" si="220"/>
        <v>14546</v>
      </c>
      <c r="G165" s="257">
        <f t="shared" si="220"/>
        <v>4000</v>
      </c>
      <c r="H165" s="257">
        <f t="shared" si="220"/>
        <v>5300</v>
      </c>
      <c r="I165" s="257">
        <f t="shared" si="220"/>
        <v>3600</v>
      </c>
      <c r="J165" s="257">
        <f t="shared" si="220"/>
        <v>1646</v>
      </c>
      <c r="K165" s="23">
        <f t="shared" si="181"/>
        <v>14546</v>
      </c>
      <c r="L165" s="23">
        <f t="shared" si="182"/>
        <v>0</v>
      </c>
      <c r="M165" s="257">
        <f t="shared" ref="M165:O165" si="229">M22</f>
        <v>14546</v>
      </c>
      <c r="N165" s="257">
        <f t="shared" si="229"/>
        <v>14546</v>
      </c>
      <c r="O165" s="257">
        <f t="shared" si="229"/>
        <v>14546</v>
      </c>
      <c r="P165" s="45">
        <f t="shared" ref="P165" si="230">P22</f>
        <v>0</v>
      </c>
    </row>
    <row r="166" spans="1:16" ht="15.75" hidden="1" customHeight="1">
      <c r="A166" s="43"/>
      <c r="B166" s="28" t="s">
        <v>27</v>
      </c>
      <c r="C166" s="29"/>
      <c r="D166" s="187"/>
      <c r="E166" s="30"/>
      <c r="F166" s="93"/>
      <c r="G166" s="187"/>
      <c r="H166" s="187"/>
      <c r="I166" s="187"/>
      <c r="J166" s="187"/>
      <c r="K166" s="23">
        <f t="shared" si="181"/>
        <v>0</v>
      </c>
      <c r="L166" s="23">
        <f t="shared" si="182"/>
        <v>0</v>
      </c>
      <c r="M166" s="187"/>
      <c r="N166" s="187"/>
      <c r="O166" s="187"/>
      <c r="P166" s="30"/>
    </row>
    <row r="167" spans="1:16" ht="14.25">
      <c r="A167" s="43"/>
      <c r="B167" s="28" t="s">
        <v>234</v>
      </c>
      <c r="C167" s="29" t="s">
        <v>22</v>
      </c>
      <c r="D167" s="257">
        <f>D24</f>
        <v>5538</v>
      </c>
      <c r="E167" s="45">
        <f t="shared" ref="E167" si="231">E24</f>
        <v>6237</v>
      </c>
      <c r="F167" s="469">
        <f t="shared" ref="F167:J167" si="232">F24</f>
        <v>6059</v>
      </c>
      <c r="G167" s="257">
        <f t="shared" si="232"/>
        <v>1600</v>
      </c>
      <c r="H167" s="257">
        <f t="shared" si="232"/>
        <v>1600</v>
      </c>
      <c r="I167" s="257">
        <f t="shared" si="232"/>
        <v>1300</v>
      </c>
      <c r="J167" s="257">
        <f t="shared" si="232"/>
        <v>1559</v>
      </c>
      <c r="K167" s="23">
        <f t="shared" si="181"/>
        <v>6059</v>
      </c>
      <c r="L167" s="23">
        <f t="shared" si="182"/>
        <v>0</v>
      </c>
      <c r="M167" s="257">
        <f t="shared" ref="M167:O167" si="233">M24</f>
        <v>6259</v>
      </c>
      <c r="N167" s="257">
        <f t="shared" si="233"/>
        <v>6447</v>
      </c>
      <c r="O167" s="257">
        <f t="shared" si="233"/>
        <v>6640</v>
      </c>
      <c r="P167" s="45">
        <f t="shared" ref="P167" si="234">P24</f>
        <v>0</v>
      </c>
    </row>
    <row r="168" spans="1:16" ht="0.75" customHeight="1">
      <c r="A168" s="43"/>
      <c r="B168" s="28" t="s">
        <v>235</v>
      </c>
      <c r="C168" s="29" t="s">
        <v>22</v>
      </c>
      <c r="D168" s="257">
        <f>D31</f>
        <v>24971</v>
      </c>
      <c r="E168" s="45">
        <f t="shared" ref="E168:E169" si="235">E31</f>
        <v>0</v>
      </c>
      <c r="F168" s="469">
        <f t="shared" ref="F168:J169" si="236">F31</f>
        <v>0</v>
      </c>
      <c r="G168" s="257">
        <f t="shared" si="236"/>
        <v>0</v>
      </c>
      <c r="H168" s="257">
        <f t="shared" si="236"/>
        <v>0</v>
      </c>
      <c r="I168" s="257">
        <f t="shared" si="236"/>
        <v>0</v>
      </c>
      <c r="J168" s="257">
        <f t="shared" si="236"/>
        <v>0</v>
      </c>
      <c r="K168" s="23">
        <f t="shared" si="181"/>
        <v>0</v>
      </c>
      <c r="L168" s="23">
        <f t="shared" si="182"/>
        <v>0</v>
      </c>
      <c r="M168" s="257">
        <f t="shared" ref="M168:O168" si="237">M31</f>
        <v>0</v>
      </c>
      <c r="N168" s="257">
        <f t="shared" si="237"/>
        <v>0</v>
      </c>
      <c r="O168" s="257">
        <f t="shared" si="237"/>
        <v>0</v>
      </c>
      <c r="P168" s="45">
        <f t="shared" ref="P168" si="238">P31</f>
        <v>0</v>
      </c>
    </row>
    <row r="169" spans="1:16" ht="14.25" hidden="1" customHeight="1">
      <c r="A169" s="43"/>
      <c r="B169" s="28" t="s">
        <v>236</v>
      </c>
      <c r="C169" s="29" t="s">
        <v>22</v>
      </c>
      <c r="D169" s="257">
        <f>D32</f>
        <v>24971</v>
      </c>
      <c r="E169" s="45">
        <f t="shared" si="235"/>
        <v>0</v>
      </c>
      <c r="F169" s="469">
        <f t="shared" si="236"/>
        <v>0</v>
      </c>
      <c r="G169" s="257">
        <f t="shared" si="236"/>
        <v>0</v>
      </c>
      <c r="H169" s="257">
        <f t="shared" si="236"/>
        <v>0</v>
      </c>
      <c r="I169" s="257">
        <f t="shared" si="236"/>
        <v>0</v>
      </c>
      <c r="J169" s="257">
        <f t="shared" si="236"/>
        <v>0</v>
      </c>
      <c r="K169" s="23">
        <f t="shared" si="181"/>
        <v>0</v>
      </c>
      <c r="L169" s="23">
        <f t="shared" si="182"/>
        <v>0</v>
      </c>
      <c r="M169" s="257">
        <f t="shared" ref="M169:O169" si="239">M32</f>
        <v>0</v>
      </c>
      <c r="N169" s="257">
        <f t="shared" si="239"/>
        <v>0</v>
      </c>
      <c r="O169" s="257">
        <f t="shared" si="239"/>
        <v>0</v>
      </c>
      <c r="P169" s="45">
        <f t="shared" ref="P169" si="240">P32</f>
        <v>0</v>
      </c>
    </row>
    <row r="170" spans="1:16" ht="0.75" hidden="1" customHeight="1">
      <c r="A170" s="43"/>
      <c r="B170" s="28" t="s">
        <v>237</v>
      </c>
      <c r="C170" s="29" t="s">
        <v>22</v>
      </c>
      <c r="D170" s="187"/>
      <c r="E170" s="30"/>
      <c r="F170" s="93"/>
      <c r="G170" s="187"/>
      <c r="H170" s="187"/>
      <c r="I170" s="187"/>
      <c r="J170" s="187"/>
      <c r="K170" s="23">
        <f t="shared" si="181"/>
        <v>0</v>
      </c>
      <c r="L170" s="23">
        <f t="shared" si="182"/>
        <v>0</v>
      </c>
      <c r="M170" s="187"/>
      <c r="N170" s="187"/>
      <c r="O170" s="187"/>
      <c r="P170" s="30"/>
    </row>
    <row r="171" spans="1:16" ht="18.75" hidden="1" customHeight="1">
      <c r="A171" s="43"/>
      <c r="B171" s="28" t="s">
        <v>38</v>
      </c>
      <c r="C171" s="29" t="s">
        <v>22</v>
      </c>
      <c r="D171" s="257">
        <f>D34</f>
        <v>0</v>
      </c>
      <c r="E171" s="45">
        <f t="shared" ref="E171" si="241">E34</f>
        <v>0</v>
      </c>
      <c r="F171" s="469">
        <f t="shared" ref="F171:J171" si="242">F34</f>
        <v>0</v>
      </c>
      <c r="G171" s="257">
        <f t="shared" si="242"/>
        <v>0</v>
      </c>
      <c r="H171" s="257">
        <f t="shared" si="242"/>
        <v>0</v>
      </c>
      <c r="I171" s="257">
        <f t="shared" si="242"/>
        <v>0</v>
      </c>
      <c r="J171" s="257">
        <f t="shared" si="242"/>
        <v>0</v>
      </c>
      <c r="K171" s="23">
        <f t="shared" si="181"/>
        <v>0</v>
      </c>
      <c r="L171" s="23">
        <f t="shared" si="182"/>
        <v>0</v>
      </c>
      <c r="M171" s="257">
        <f t="shared" ref="M171:O171" si="243">M34</f>
        <v>0</v>
      </c>
      <c r="N171" s="257">
        <f t="shared" si="243"/>
        <v>0</v>
      </c>
      <c r="O171" s="257">
        <f t="shared" si="243"/>
        <v>0</v>
      </c>
      <c r="P171" s="45">
        <f t="shared" ref="P171" si="244">P34</f>
        <v>0</v>
      </c>
    </row>
    <row r="172" spans="1:16" ht="0.75" customHeight="1">
      <c r="A172" s="43"/>
      <c r="B172" s="16" t="s">
        <v>39</v>
      </c>
      <c r="C172" s="29"/>
      <c r="D172" s="187"/>
      <c r="E172" s="30"/>
      <c r="F172" s="93"/>
      <c r="G172" s="187"/>
      <c r="H172" s="187"/>
      <c r="I172" s="187"/>
      <c r="J172" s="187"/>
      <c r="K172" s="23">
        <f t="shared" si="181"/>
        <v>0</v>
      </c>
      <c r="L172" s="23">
        <f t="shared" si="182"/>
        <v>0</v>
      </c>
      <c r="M172" s="187"/>
      <c r="N172" s="187"/>
      <c r="O172" s="187"/>
      <c r="P172" s="30"/>
    </row>
    <row r="173" spans="1:16" ht="18.75" customHeight="1">
      <c r="A173" s="43">
        <v>2</v>
      </c>
      <c r="B173" s="25" t="s">
        <v>40</v>
      </c>
      <c r="C173" s="29" t="s">
        <v>41</v>
      </c>
      <c r="D173" s="254">
        <f>D36</f>
        <v>24226</v>
      </c>
      <c r="E173" s="44">
        <f t="shared" ref="E173:E174" si="245">E36</f>
        <v>50000</v>
      </c>
      <c r="F173" s="90">
        <f t="shared" ref="F173:J174" si="246">F36</f>
        <v>29370</v>
      </c>
      <c r="G173" s="254">
        <f t="shared" si="246"/>
        <v>9000</v>
      </c>
      <c r="H173" s="254">
        <f t="shared" si="246"/>
        <v>8000</v>
      </c>
      <c r="I173" s="254">
        <f t="shared" si="246"/>
        <v>6400</v>
      </c>
      <c r="J173" s="254">
        <f t="shared" si="246"/>
        <v>5970</v>
      </c>
      <c r="K173" s="23">
        <f t="shared" si="181"/>
        <v>29370</v>
      </c>
      <c r="L173" s="23">
        <f t="shared" si="182"/>
        <v>0</v>
      </c>
      <c r="M173" s="254">
        <f t="shared" ref="M173:O173" si="247">M36</f>
        <v>21696</v>
      </c>
      <c r="N173" s="254">
        <f t="shared" si="247"/>
        <v>22189</v>
      </c>
      <c r="O173" s="254">
        <f t="shared" si="247"/>
        <v>23421</v>
      </c>
      <c r="P173" s="44">
        <f t="shared" ref="P173" si="248">P36</f>
        <v>0</v>
      </c>
    </row>
    <row r="174" spans="1:16" ht="15.75" customHeight="1">
      <c r="A174" s="43">
        <v>3</v>
      </c>
      <c r="B174" s="25" t="s">
        <v>238</v>
      </c>
      <c r="C174" s="29" t="s">
        <v>43</v>
      </c>
      <c r="D174" s="254">
        <f>D37</f>
        <v>97213</v>
      </c>
      <c r="E174" s="44">
        <f t="shared" si="245"/>
        <v>9242</v>
      </c>
      <c r="F174" s="90">
        <f t="shared" si="246"/>
        <v>26522</v>
      </c>
      <c r="G174" s="254">
        <f t="shared" si="246"/>
        <v>8000</v>
      </c>
      <c r="H174" s="254">
        <f t="shared" si="246"/>
        <v>8000</v>
      </c>
      <c r="I174" s="254">
        <f t="shared" si="246"/>
        <v>8000</v>
      </c>
      <c r="J174" s="254">
        <f t="shared" si="246"/>
        <v>2522</v>
      </c>
      <c r="K174" s="23">
        <f t="shared" si="181"/>
        <v>26522</v>
      </c>
      <c r="L174" s="23">
        <f t="shared" si="182"/>
        <v>0</v>
      </c>
      <c r="M174" s="254">
        <f t="shared" ref="M174:O174" si="249">M37</f>
        <v>22415</v>
      </c>
      <c r="N174" s="254">
        <f t="shared" si="249"/>
        <v>23604</v>
      </c>
      <c r="O174" s="254">
        <f t="shared" si="249"/>
        <v>24738</v>
      </c>
      <c r="P174" s="44">
        <f t="shared" ref="P174" si="250">P37</f>
        <v>0</v>
      </c>
    </row>
    <row r="175" spans="1:16" ht="19.5" customHeight="1">
      <c r="A175" s="24" t="s">
        <v>44</v>
      </c>
      <c r="B175" s="25" t="s">
        <v>45</v>
      </c>
      <c r="C175" s="26"/>
      <c r="D175" s="251">
        <f t="shared" ref="D175" si="251">D176+D180+D188+D196+D199+D194+D203</f>
        <v>-6668.7099999999991</v>
      </c>
      <c r="E175" s="32">
        <f t="shared" ref="E175:P175" si="252">E176+E180+E188+E196+E199+E194+E203+E186</f>
        <v>-25780</v>
      </c>
      <c r="F175" s="465">
        <f t="shared" si="252"/>
        <v>6630</v>
      </c>
      <c r="G175" s="251">
        <f t="shared" ref="G175:J175" si="253">G176+G180+G188+G196+G199+G194+G203+G186</f>
        <v>3650</v>
      </c>
      <c r="H175" s="251">
        <f t="shared" si="253"/>
        <v>3550</v>
      </c>
      <c r="I175" s="251">
        <f t="shared" si="253"/>
        <v>550</v>
      </c>
      <c r="J175" s="251">
        <f t="shared" si="253"/>
        <v>-1120</v>
      </c>
      <c r="K175" s="23">
        <f t="shared" si="181"/>
        <v>6630</v>
      </c>
      <c r="L175" s="23">
        <f t="shared" si="182"/>
        <v>0</v>
      </c>
      <c r="M175" s="251">
        <f t="shared" si="252"/>
        <v>14000</v>
      </c>
      <c r="N175" s="251">
        <f t="shared" si="252"/>
        <v>14000</v>
      </c>
      <c r="O175" s="251">
        <f t="shared" si="252"/>
        <v>14000</v>
      </c>
      <c r="P175" s="32">
        <f t="shared" si="252"/>
        <v>0</v>
      </c>
    </row>
    <row r="176" spans="1:16" ht="25.5" customHeight="1">
      <c r="A176" s="43">
        <v>1</v>
      </c>
      <c r="B176" s="31" t="s">
        <v>239</v>
      </c>
      <c r="C176" s="29">
        <v>16.02</v>
      </c>
      <c r="D176" s="254">
        <f t="shared" ref="D176:E176" si="254">D177+D179+D178</f>
        <v>3268</v>
      </c>
      <c r="E176" s="44">
        <f t="shared" si="254"/>
        <v>3792</v>
      </c>
      <c r="F176" s="90">
        <f t="shared" ref="F176:J176" si="255">F177+F179+F178</f>
        <v>3950</v>
      </c>
      <c r="G176" s="254">
        <f t="shared" si="255"/>
        <v>972</v>
      </c>
      <c r="H176" s="254">
        <f t="shared" si="255"/>
        <v>1018</v>
      </c>
      <c r="I176" s="254">
        <f t="shared" si="255"/>
        <v>972</v>
      </c>
      <c r="J176" s="254">
        <f t="shared" si="255"/>
        <v>988</v>
      </c>
      <c r="K176" s="23">
        <f t="shared" si="181"/>
        <v>3950</v>
      </c>
      <c r="L176" s="23">
        <f t="shared" si="182"/>
        <v>0</v>
      </c>
      <c r="M176" s="254">
        <f t="shared" ref="M176:O176" si="256">M177+M179+M178</f>
        <v>4310</v>
      </c>
      <c r="N176" s="254">
        <f t="shared" si="256"/>
        <v>4310</v>
      </c>
      <c r="O176" s="254">
        <f t="shared" si="256"/>
        <v>4310</v>
      </c>
      <c r="P176" s="44">
        <f t="shared" ref="P176" si="257">P177+P179+P178</f>
        <v>0</v>
      </c>
    </row>
    <row r="177" spans="1:16" ht="22.5" customHeight="1">
      <c r="A177" s="43"/>
      <c r="B177" s="28" t="s">
        <v>47</v>
      </c>
      <c r="C177" s="29" t="s">
        <v>48</v>
      </c>
      <c r="D177" s="257">
        <f t="shared" ref="D177:E180" si="258">D41</f>
        <v>250</v>
      </c>
      <c r="E177" s="45">
        <f t="shared" si="258"/>
        <v>365</v>
      </c>
      <c r="F177" s="469">
        <f t="shared" ref="F177:J180" si="259">F41</f>
        <v>365</v>
      </c>
      <c r="G177" s="257">
        <f t="shared" si="259"/>
        <v>100</v>
      </c>
      <c r="H177" s="257">
        <f t="shared" si="259"/>
        <v>100</v>
      </c>
      <c r="I177" s="257">
        <f t="shared" si="259"/>
        <v>100</v>
      </c>
      <c r="J177" s="257">
        <f t="shared" si="259"/>
        <v>65</v>
      </c>
      <c r="K177" s="23">
        <f t="shared" si="181"/>
        <v>365</v>
      </c>
      <c r="L177" s="23">
        <f t="shared" si="182"/>
        <v>0</v>
      </c>
      <c r="M177" s="257">
        <f t="shared" ref="M177:O177" si="260">M41</f>
        <v>460</v>
      </c>
      <c r="N177" s="257">
        <f t="shared" si="260"/>
        <v>460</v>
      </c>
      <c r="O177" s="257">
        <f t="shared" si="260"/>
        <v>460</v>
      </c>
      <c r="P177" s="45">
        <f t="shared" ref="P177" si="261">P41</f>
        <v>0</v>
      </c>
    </row>
    <row r="178" spans="1:16" ht="28.5" customHeight="1">
      <c r="A178" s="43"/>
      <c r="B178" s="16" t="s">
        <v>49</v>
      </c>
      <c r="C178" s="29" t="s">
        <v>50</v>
      </c>
      <c r="D178" s="257">
        <f t="shared" si="258"/>
        <v>2900</v>
      </c>
      <c r="E178" s="45">
        <f t="shared" si="258"/>
        <v>3217</v>
      </c>
      <c r="F178" s="469">
        <f t="shared" si="259"/>
        <v>3375</v>
      </c>
      <c r="G178" s="257">
        <f t="shared" si="259"/>
        <v>822</v>
      </c>
      <c r="H178" s="257">
        <f t="shared" si="259"/>
        <v>868</v>
      </c>
      <c r="I178" s="257">
        <f t="shared" si="259"/>
        <v>822</v>
      </c>
      <c r="J178" s="257">
        <f t="shared" si="259"/>
        <v>863</v>
      </c>
      <c r="K178" s="23">
        <f t="shared" si="181"/>
        <v>3375</v>
      </c>
      <c r="L178" s="23">
        <f t="shared" si="182"/>
        <v>0</v>
      </c>
      <c r="M178" s="257">
        <f t="shared" ref="M178:O178" si="262">M42</f>
        <v>3600</v>
      </c>
      <c r="N178" s="257">
        <f t="shared" si="262"/>
        <v>3600</v>
      </c>
      <c r="O178" s="257">
        <f t="shared" si="262"/>
        <v>3600</v>
      </c>
      <c r="P178" s="45">
        <f t="shared" ref="P178" si="263">P42</f>
        <v>0</v>
      </c>
    </row>
    <row r="179" spans="1:16" ht="18.75" customHeight="1">
      <c r="A179" s="43"/>
      <c r="B179" s="28" t="s">
        <v>240</v>
      </c>
      <c r="C179" s="29" t="s">
        <v>52</v>
      </c>
      <c r="D179" s="257">
        <f t="shared" si="258"/>
        <v>118</v>
      </c>
      <c r="E179" s="45">
        <f t="shared" si="258"/>
        <v>210</v>
      </c>
      <c r="F179" s="469">
        <f t="shared" si="259"/>
        <v>210</v>
      </c>
      <c r="G179" s="257">
        <f t="shared" si="259"/>
        <v>50</v>
      </c>
      <c r="H179" s="257">
        <f t="shared" si="259"/>
        <v>50</v>
      </c>
      <c r="I179" s="257">
        <f t="shared" si="259"/>
        <v>50</v>
      </c>
      <c r="J179" s="257">
        <f t="shared" si="259"/>
        <v>60</v>
      </c>
      <c r="K179" s="23">
        <f t="shared" si="181"/>
        <v>210</v>
      </c>
      <c r="L179" s="23">
        <f t="shared" si="182"/>
        <v>0</v>
      </c>
      <c r="M179" s="257">
        <f t="shared" ref="M179:O179" si="264">M43</f>
        <v>250</v>
      </c>
      <c r="N179" s="257">
        <f t="shared" si="264"/>
        <v>250</v>
      </c>
      <c r="O179" s="257">
        <f t="shared" si="264"/>
        <v>250</v>
      </c>
      <c r="P179" s="45">
        <f t="shared" ref="P179" si="265">P43</f>
        <v>0</v>
      </c>
    </row>
    <row r="180" spans="1:16" ht="15" customHeight="1">
      <c r="A180" s="43">
        <v>2</v>
      </c>
      <c r="B180" s="25" t="s">
        <v>241</v>
      </c>
      <c r="C180" s="29" t="s">
        <v>54</v>
      </c>
      <c r="D180" s="23">
        <f t="shared" si="258"/>
        <v>10194</v>
      </c>
      <c r="E180" s="27">
        <f t="shared" si="258"/>
        <v>6710</v>
      </c>
      <c r="F180" s="48">
        <f t="shared" si="259"/>
        <v>7935</v>
      </c>
      <c r="G180" s="23">
        <f t="shared" si="259"/>
        <v>2150</v>
      </c>
      <c r="H180" s="23">
        <f t="shared" si="259"/>
        <v>2000</v>
      </c>
      <c r="I180" s="23">
        <f t="shared" si="259"/>
        <v>1950</v>
      </c>
      <c r="J180" s="23">
        <f t="shared" si="259"/>
        <v>1835</v>
      </c>
      <c r="K180" s="23">
        <f t="shared" si="181"/>
        <v>7935</v>
      </c>
      <c r="L180" s="23">
        <f t="shared" si="182"/>
        <v>0</v>
      </c>
      <c r="M180" s="23">
        <f t="shared" ref="M180:O180" si="266">M44</f>
        <v>7300</v>
      </c>
      <c r="N180" s="23">
        <f t="shared" si="266"/>
        <v>7300</v>
      </c>
      <c r="O180" s="23">
        <f t="shared" si="266"/>
        <v>7300</v>
      </c>
      <c r="P180" s="27">
        <f t="shared" ref="P180" si="267">P44</f>
        <v>0</v>
      </c>
    </row>
    <row r="181" spans="1:16" ht="18" customHeight="1">
      <c r="A181" s="43"/>
      <c r="B181" s="28" t="s">
        <v>55</v>
      </c>
      <c r="C181" s="29" t="s">
        <v>56</v>
      </c>
      <c r="D181" s="187"/>
      <c r="E181" s="30">
        <f t="shared" ref="E181:P181" si="268">E45</f>
        <v>25</v>
      </c>
      <c r="F181" s="93">
        <f t="shared" si="268"/>
        <v>250</v>
      </c>
      <c r="G181" s="187">
        <f t="shared" ref="G181:J181" si="269">G45</f>
        <v>200</v>
      </c>
      <c r="H181" s="187">
        <f t="shared" si="269"/>
        <v>50</v>
      </c>
      <c r="I181" s="187">
        <f t="shared" si="269"/>
        <v>0</v>
      </c>
      <c r="J181" s="187">
        <f t="shared" si="269"/>
        <v>0</v>
      </c>
      <c r="K181" s="23">
        <f t="shared" si="181"/>
        <v>250</v>
      </c>
      <c r="L181" s="23">
        <f t="shared" si="182"/>
        <v>0</v>
      </c>
      <c r="M181" s="187">
        <f t="shared" si="268"/>
        <v>300</v>
      </c>
      <c r="N181" s="187">
        <f t="shared" si="268"/>
        <v>300</v>
      </c>
      <c r="O181" s="187">
        <f t="shared" si="268"/>
        <v>300</v>
      </c>
      <c r="P181" s="30">
        <f t="shared" si="268"/>
        <v>0</v>
      </c>
    </row>
    <row r="182" spans="1:16" ht="15" hidden="1" customHeight="1">
      <c r="A182" s="43"/>
      <c r="B182" s="28" t="s">
        <v>57</v>
      </c>
      <c r="C182" s="29" t="s">
        <v>58</v>
      </c>
      <c r="D182" s="187"/>
      <c r="E182" s="30"/>
      <c r="F182" s="93"/>
      <c r="G182" s="187"/>
      <c r="H182" s="187"/>
      <c r="I182" s="187"/>
      <c r="J182" s="187"/>
      <c r="K182" s="23">
        <f t="shared" si="181"/>
        <v>0</v>
      </c>
      <c r="L182" s="23">
        <f t="shared" si="182"/>
        <v>0</v>
      </c>
      <c r="M182" s="187"/>
      <c r="N182" s="187"/>
      <c r="O182" s="187"/>
      <c r="P182" s="30"/>
    </row>
    <row r="183" spans="1:16" ht="24" customHeight="1">
      <c r="A183" s="43"/>
      <c r="B183" s="16" t="s">
        <v>61</v>
      </c>
      <c r="C183" s="29" t="s">
        <v>62</v>
      </c>
      <c r="D183" s="257">
        <f>D48</f>
        <v>600</v>
      </c>
      <c r="E183" s="45">
        <f t="shared" ref="E183:E184" si="270">E48</f>
        <v>385</v>
      </c>
      <c r="F183" s="469">
        <f t="shared" ref="F183:J184" si="271">F48</f>
        <v>385</v>
      </c>
      <c r="G183" s="257">
        <f t="shared" si="271"/>
        <v>100</v>
      </c>
      <c r="H183" s="257">
        <f t="shared" si="271"/>
        <v>100</v>
      </c>
      <c r="I183" s="257">
        <f t="shared" si="271"/>
        <v>100</v>
      </c>
      <c r="J183" s="257">
        <f t="shared" si="271"/>
        <v>85</v>
      </c>
      <c r="K183" s="23">
        <f t="shared" si="181"/>
        <v>385</v>
      </c>
      <c r="L183" s="23">
        <f t="shared" si="182"/>
        <v>0</v>
      </c>
      <c r="M183" s="257">
        <f t="shared" ref="M183:O183" si="272">M48</f>
        <v>400</v>
      </c>
      <c r="N183" s="257">
        <f t="shared" si="272"/>
        <v>400</v>
      </c>
      <c r="O183" s="257">
        <f t="shared" si="272"/>
        <v>400</v>
      </c>
      <c r="P183" s="45">
        <f t="shared" ref="P183" si="273">P48</f>
        <v>0</v>
      </c>
    </row>
    <row r="184" spans="1:16" ht="16.5" customHeight="1">
      <c r="A184" s="43"/>
      <c r="B184" s="28" t="s">
        <v>63</v>
      </c>
      <c r="C184" s="29" t="s">
        <v>64</v>
      </c>
      <c r="D184" s="257">
        <f>D49</f>
        <v>9594</v>
      </c>
      <c r="E184" s="45">
        <f t="shared" si="270"/>
        <v>6300</v>
      </c>
      <c r="F184" s="469">
        <f t="shared" si="271"/>
        <v>7300</v>
      </c>
      <c r="G184" s="257">
        <f t="shared" si="271"/>
        <v>1850</v>
      </c>
      <c r="H184" s="257">
        <f t="shared" si="271"/>
        <v>1850</v>
      </c>
      <c r="I184" s="257">
        <f t="shared" si="271"/>
        <v>1850</v>
      </c>
      <c r="J184" s="257">
        <f t="shared" si="271"/>
        <v>1750</v>
      </c>
      <c r="K184" s="23">
        <f t="shared" si="181"/>
        <v>7300</v>
      </c>
      <c r="L184" s="23">
        <f t="shared" si="182"/>
        <v>0</v>
      </c>
      <c r="M184" s="257">
        <f t="shared" ref="M184:O184" si="274">M49</f>
        <v>6600</v>
      </c>
      <c r="N184" s="257">
        <f t="shared" si="274"/>
        <v>6600</v>
      </c>
      <c r="O184" s="257">
        <f t="shared" si="274"/>
        <v>6600</v>
      </c>
      <c r="P184" s="45">
        <f t="shared" ref="P184" si="275">P49</f>
        <v>0</v>
      </c>
    </row>
    <row r="185" spans="1:16" ht="16.5" hidden="1" customHeight="1">
      <c r="A185" s="43"/>
      <c r="B185" s="28" t="s">
        <v>65</v>
      </c>
      <c r="C185" s="29" t="s">
        <v>66</v>
      </c>
      <c r="D185" s="187"/>
      <c r="E185" s="30"/>
      <c r="F185" s="93"/>
      <c r="G185" s="187"/>
      <c r="H185" s="187"/>
      <c r="I185" s="187"/>
      <c r="J185" s="187"/>
      <c r="K185" s="23">
        <f t="shared" si="181"/>
        <v>0</v>
      </c>
      <c r="L185" s="23">
        <f t="shared" si="182"/>
        <v>0</v>
      </c>
      <c r="M185" s="187"/>
      <c r="N185" s="187"/>
      <c r="O185" s="187"/>
      <c r="P185" s="30"/>
    </row>
    <row r="186" spans="1:16" ht="15.75" customHeight="1">
      <c r="A186" s="43"/>
      <c r="B186" s="28" t="s">
        <v>67</v>
      </c>
      <c r="C186" s="29" t="s">
        <v>68</v>
      </c>
      <c r="D186" s="257">
        <f t="shared" ref="D186:E186" si="276">D187</f>
        <v>130</v>
      </c>
      <c r="E186" s="45">
        <f t="shared" si="276"/>
        <v>75</v>
      </c>
      <c r="F186" s="469">
        <f t="shared" ref="F186:P186" si="277">F187</f>
        <v>75</v>
      </c>
      <c r="G186" s="257">
        <f t="shared" si="277"/>
        <v>20</v>
      </c>
      <c r="H186" s="257">
        <f t="shared" si="277"/>
        <v>20</v>
      </c>
      <c r="I186" s="257">
        <f t="shared" si="277"/>
        <v>20</v>
      </c>
      <c r="J186" s="257">
        <f t="shared" si="277"/>
        <v>15</v>
      </c>
      <c r="K186" s="23">
        <f t="shared" si="181"/>
        <v>75</v>
      </c>
      <c r="L186" s="23">
        <f t="shared" si="182"/>
        <v>0</v>
      </c>
      <c r="M186" s="257">
        <f t="shared" si="277"/>
        <v>100</v>
      </c>
      <c r="N186" s="257">
        <f t="shared" si="277"/>
        <v>100</v>
      </c>
      <c r="O186" s="257">
        <f t="shared" si="277"/>
        <v>100</v>
      </c>
      <c r="P186" s="45">
        <f t="shared" si="277"/>
        <v>0</v>
      </c>
    </row>
    <row r="187" spans="1:16" ht="18.75" customHeight="1">
      <c r="A187" s="43"/>
      <c r="B187" s="28" t="s">
        <v>69</v>
      </c>
      <c r="C187" s="29" t="s">
        <v>70</v>
      </c>
      <c r="D187" s="256">
        <f>D52</f>
        <v>130</v>
      </c>
      <c r="E187" s="47">
        <f t="shared" ref="E187" si="278">E52</f>
        <v>75</v>
      </c>
      <c r="F187" s="471">
        <f t="shared" ref="F187:J187" si="279">F52</f>
        <v>75</v>
      </c>
      <c r="G187" s="256">
        <f t="shared" si="279"/>
        <v>20</v>
      </c>
      <c r="H187" s="256">
        <f t="shared" si="279"/>
        <v>20</v>
      </c>
      <c r="I187" s="256">
        <f t="shared" si="279"/>
        <v>20</v>
      </c>
      <c r="J187" s="256">
        <f t="shared" si="279"/>
        <v>15</v>
      </c>
      <c r="K187" s="23">
        <f t="shared" si="181"/>
        <v>75</v>
      </c>
      <c r="L187" s="23">
        <f t="shared" si="182"/>
        <v>0</v>
      </c>
      <c r="M187" s="256">
        <f t="shared" ref="M187:O187" si="280">M52</f>
        <v>100</v>
      </c>
      <c r="N187" s="256">
        <f t="shared" si="280"/>
        <v>100</v>
      </c>
      <c r="O187" s="256">
        <f t="shared" si="280"/>
        <v>100</v>
      </c>
      <c r="P187" s="47">
        <f t="shared" ref="P187" si="281">P52</f>
        <v>0</v>
      </c>
    </row>
    <row r="188" spans="1:16" ht="18.75" customHeight="1">
      <c r="A188" s="43">
        <v>3</v>
      </c>
      <c r="B188" s="25" t="s">
        <v>71</v>
      </c>
      <c r="C188" s="29">
        <v>33.020000000000003</v>
      </c>
      <c r="D188" s="44">
        <f t="shared" ref="D188:E188" si="282">D190+D191+D192+D193+D189</f>
        <v>1327</v>
      </c>
      <c r="E188" s="44">
        <f t="shared" si="282"/>
        <v>1610</v>
      </c>
      <c r="F188" s="90">
        <f t="shared" ref="F188:J188" si="283">F190+F191+F192+F193+F189</f>
        <v>1610</v>
      </c>
      <c r="G188" s="254">
        <f t="shared" si="283"/>
        <v>401</v>
      </c>
      <c r="H188" s="254">
        <f t="shared" si="283"/>
        <v>404</v>
      </c>
      <c r="I188" s="254">
        <f t="shared" si="283"/>
        <v>401</v>
      </c>
      <c r="J188" s="254">
        <f t="shared" si="283"/>
        <v>404</v>
      </c>
      <c r="K188" s="23">
        <f t="shared" si="181"/>
        <v>1610</v>
      </c>
      <c r="L188" s="23">
        <f t="shared" si="182"/>
        <v>0</v>
      </c>
      <c r="M188" s="254">
        <f t="shared" ref="M188:O188" si="284">M190+M191+M192+M193+M189</f>
        <v>1760</v>
      </c>
      <c r="N188" s="254">
        <f t="shared" si="284"/>
        <v>1760</v>
      </c>
      <c r="O188" s="254">
        <f t="shared" si="284"/>
        <v>1760</v>
      </c>
      <c r="P188" s="44">
        <f t="shared" ref="P188" si="285">P190+P191+P192+P193+P189</f>
        <v>0</v>
      </c>
    </row>
    <row r="189" spans="1:16" ht="18.75" customHeight="1">
      <c r="A189" s="43"/>
      <c r="B189" s="25" t="s">
        <v>72</v>
      </c>
      <c r="C189" s="29" t="s">
        <v>73</v>
      </c>
      <c r="D189" s="44">
        <f t="shared" ref="D189:E191" si="286">D54</f>
        <v>0</v>
      </c>
      <c r="E189" s="44">
        <f t="shared" si="286"/>
        <v>250</v>
      </c>
      <c r="F189" s="90">
        <f t="shared" ref="F189:J191" si="287">F54</f>
        <v>250</v>
      </c>
      <c r="G189" s="254">
        <f t="shared" si="287"/>
        <v>62</v>
      </c>
      <c r="H189" s="254">
        <f t="shared" si="287"/>
        <v>63</v>
      </c>
      <c r="I189" s="254">
        <f t="shared" si="287"/>
        <v>62</v>
      </c>
      <c r="J189" s="254">
        <f t="shared" si="287"/>
        <v>63</v>
      </c>
      <c r="K189" s="23">
        <f t="shared" si="181"/>
        <v>250</v>
      </c>
      <c r="L189" s="23">
        <f t="shared" si="182"/>
        <v>0</v>
      </c>
      <c r="M189" s="254">
        <f t="shared" ref="M189:O189" si="288">M54</f>
        <v>300</v>
      </c>
      <c r="N189" s="254">
        <f t="shared" si="288"/>
        <v>300</v>
      </c>
      <c r="O189" s="254">
        <f t="shared" si="288"/>
        <v>300</v>
      </c>
      <c r="P189" s="44">
        <f t="shared" ref="P189" si="289">P54</f>
        <v>0</v>
      </c>
    </row>
    <row r="190" spans="1:16" ht="18.75" customHeight="1">
      <c r="A190" s="43"/>
      <c r="B190" s="28" t="s">
        <v>242</v>
      </c>
      <c r="C190" s="29" t="s">
        <v>75</v>
      </c>
      <c r="D190" s="254">
        <f>D55</f>
        <v>1300</v>
      </c>
      <c r="E190" s="44">
        <f t="shared" si="286"/>
        <v>1300</v>
      </c>
      <c r="F190" s="90">
        <f t="shared" si="287"/>
        <v>1300</v>
      </c>
      <c r="G190" s="254">
        <f t="shared" si="287"/>
        <v>325</v>
      </c>
      <c r="H190" s="254">
        <f t="shared" si="287"/>
        <v>325</v>
      </c>
      <c r="I190" s="254">
        <f t="shared" si="287"/>
        <v>325</v>
      </c>
      <c r="J190" s="254">
        <f t="shared" si="287"/>
        <v>325</v>
      </c>
      <c r="K190" s="23">
        <f t="shared" si="181"/>
        <v>1300</v>
      </c>
      <c r="L190" s="23">
        <f t="shared" si="182"/>
        <v>0</v>
      </c>
      <c r="M190" s="254">
        <f t="shared" ref="M190:O190" si="290">M55</f>
        <v>1400</v>
      </c>
      <c r="N190" s="254">
        <f t="shared" si="290"/>
        <v>1400</v>
      </c>
      <c r="O190" s="254">
        <f t="shared" si="290"/>
        <v>1400</v>
      </c>
      <c r="P190" s="44">
        <f t="shared" ref="P190" si="291">P55</f>
        <v>0</v>
      </c>
    </row>
    <row r="191" spans="1:16" ht="15" customHeight="1">
      <c r="A191" s="43"/>
      <c r="B191" s="28" t="s">
        <v>76</v>
      </c>
      <c r="C191" s="29" t="s">
        <v>77</v>
      </c>
      <c r="D191" s="256">
        <f>D56</f>
        <v>20</v>
      </c>
      <c r="E191" s="47">
        <f t="shared" si="286"/>
        <v>50</v>
      </c>
      <c r="F191" s="471">
        <f t="shared" si="287"/>
        <v>50</v>
      </c>
      <c r="G191" s="256">
        <f t="shared" si="287"/>
        <v>12</v>
      </c>
      <c r="H191" s="256">
        <f t="shared" si="287"/>
        <v>13</v>
      </c>
      <c r="I191" s="256">
        <f t="shared" si="287"/>
        <v>12</v>
      </c>
      <c r="J191" s="256">
        <f t="shared" si="287"/>
        <v>13</v>
      </c>
      <c r="K191" s="23">
        <f t="shared" si="181"/>
        <v>50</v>
      </c>
      <c r="L191" s="23">
        <f t="shared" si="182"/>
        <v>0</v>
      </c>
      <c r="M191" s="256">
        <f t="shared" ref="M191:O191" si="292">M56</f>
        <v>50</v>
      </c>
      <c r="N191" s="256">
        <f t="shared" si="292"/>
        <v>50</v>
      </c>
      <c r="O191" s="256">
        <f t="shared" si="292"/>
        <v>50</v>
      </c>
      <c r="P191" s="47">
        <f t="shared" ref="P191" si="293">P56</f>
        <v>0</v>
      </c>
    </row>
    <row r="192" spans="1:16" ht="18" hidden="1" customHeight="1">
      <c r="A192" s="43"/>
      <c r="B192" s="28" t="s">
        <v>78</v>
      </c>
      <c r="C192" s="29" t="s">
        <v>79</v>
      </c>
      <c r="D192" s="187"/>
      <c r="E192" s="30"/>
      <c r="F192" s="93"/>
      <c r="G192" s="187"/>
      <c r="H192" s="187"/>
      <c r="I192" s="187"/>
      <c r="J192" s="187"/>
      <c r="K192" s="23">
        <f t="shared" si="181"/>
        <v>0</v>
      </c>
      <c r="L192" s="23">
        <f t="shared" si="182"/>
        <v>0</v>
      </c>
      <c r="M192" s="187"/>
      <c r="N192" s="187"/>
      <c r="O192" s="187"/>
      <c r="P192" s="30"/>
    </row>
    <row r="193" spans="1:16" ht="19.5" customHeight="1">
      <c r="A193" s="43"/>
      <c r="B193" s="28" t="s">
        <v>71</v>
      </c>
      <c r="C193" s="29" t="s">
        <v>81</v>
      </c>
      <c r="D193" s="256">
        <f>D59</f>
        <v>7</v>
      </c>
      <c r="E193" s="47">
        <f t="shared" ref="E193" si="294">E59</f>
        <v>10</v>
      </c>
      <c r="F193" s="471">
        <f t="shared" ref="F193:J193" si="295">F59</f>
        <v>10</v>
      </c>
      <c r="G193" s="256">
        <f t="shared" si="295"/>
        <v>2</v>
      </c>
      <c r="H193" s="256">
        <f t="shared" si="295"/>
        <v>3</v>
      </c>
      <c r="I193" s="256">
        <f t="shared" si="295"/>
        <v>2</v>
      </c>
      <c r="J193" s="256">
        <f t="shared" si="295"/>
        <v>3</v>
      </c>
      <c r="K193" s="23">
        <f t="shared" si="181"/>
        <v>10</v>
      </c>
      <c r="L193" s="23">
        <f t="shared" si="182"/>
        <v>0</v>
      </c>
      <c r="M193" s="256">
        <f t="shared" ref="M193:O193" si="296">M59</f>
        <v>10</v>
      </c>
      <c r="N193" s="256">
        <f t="shared" si="296"/>
        <v>10</v>
      </c>
      <c r="O193" s="256">
        <f t="shared" si="296"/>
        <v>10</v>
      </c>
      <c r="P193" s="47">
        <f t="shared" ref="P193" si="297">P59</f>
        <v>0</v>
      </c>
    </row>
    <row r="194" spans="1:16" ht="19.5" customHeight="1">
      <c r="A194" s="43">
        <v>4</v>
      </c>
      <c r="B194" s="25" t="s">
        <v>82</v>
      </c>
      <c r="C194" s="29">
        <v>35.020000000000003</v>
      </c>
      <c r="D194" s="254">
        <f t="shared" ref="D194:E194" si="298">D195</f>
        <v>4</v>
      </c>
      <c r="E194" s="44">
        <f t="shared" si="298"/>
        <v>30</v>
      </c>
      <c r="F194" s="90">
        <f t="shared" ref="F194:P194" si="299">F195</f>
        <v>30</v>
      </c>
      <c r="G194" s="254">
        <f t="shared" si="299"/>
        <v>7</v>
      </c>
      <c r="H194" s="254">
        <f t="shared" si="299"/>
        <v>8</v>
      </c>
      <c r="I194" s="254">
        <f t="shared" si="299"/>
        <v>7</v>
      </c>
      <c r="J194" s="254">
        <f t="shared" si="299"/>
        <v>8</v>
      </c>
      <c r="K194" s="23">
        <f t="shared" si="181"/>
        <v>30</v>
      </c>
      <c r="L194" s="23">
        <f t="shared" si="182"/>
        <v>0</v>
      </c>
      <c r="M194" s="254">
        <f t="shared" si="299"/>
        <v>30</v>
      </c>
      <c r="N194" s="254">
        <f t="shared" si="299"/>
        <v>30</v>
      </c>
      <c r="O194" s="254">
        <f t="shared" si="299"/>
        <v>30</v>
      </c>
      <c r="P194" s="44">
        <f t="shared" si="299"/>
        <v>0</v>
      </c>
    </row>
    <row r="195" spans="1:16" ht="19.5" customHeight="1">
      <c r="A195" s="43"/>
      <c r="B195" s="28" t="s">
        <v>83</v>
      </c>
      <c r="C195" s="29" t="s">
        <v>84</v>
      </c>
      <c r="D195" s="257">
        <f>D61</f>
        <v>4</v>
      </c>
      <c r="E195" s="45">
        <f t="shared" ref="E195" si="300">E61</f>
        <v>30</v>
      </c>
      <c r="F195" s="469">
        <f t="shared" ref="F195:J195" si="301">F61</f>
        <v>30</v>
      </c>
      <c r="G195" s="257">
        <f t="shared" si="301"/>
        <v>7</v>
      </c>
      <c r="H195" s="257">
        <f t="shared" si="301"/>
        <v>8</v>
      </c>
      <c r="I195" s="257">
        <f t="shared" si="301"/>
        <v>7</v>
      </c>
      <c r="J195" s="257">
        <f t="shared" si="301"/>
        <v>8</v>
      </c>
      <c r="K195" s="23">
        <f t="shared" si="181"/>
        <v>30</v>
      </c>
      <c r="L195" s="23">
        <f t="shared" si="182"/>
        <v>0</v>
      </c>
      <c r="M195" s="257">
        <f t="shared" ref="M195:O195" si="302">M61</f>
        <v>30</v>
      </c>
      <c r="N195" s="257">
        <f t="shared" si="302"/>
        <v>30</v>
      </c>
      <c r="O195" s="257">
        <f t="shared" si="302"/>
        <v>30</v>
      </c>
      <c r="P195" s="45">
        <f t="shared" ref="P195" si="303">P61</f>
        <v>0</v>
      </c>
    </row>
    <row r="196" spans="1:16" ht="19.5" customHeight="1">
      <c r="A196" s="43">
        <v>5</v>
      </c>
      <c r="B196" s="25" t="s">
        <v>85</v>
      </c>
      <c r="C196" s="29">
        <v>36.020000000000003</v>
      </c>
      <c r="D196" s="254">
        <f t="shared" ref="D196:E196" si="304">D197+D198</f>
        <v>75</v>
      </c>
      <c r="E196" s="44">
        <f t="shared" si="304"/>
        <v>400</v>
      </c>
      <c r="F196" s="90">
        <f t="shared" ref="F196:J196" si="305">F197+F198</f>
        <v>400</v>
      </c>
      <c r="G196" s="254">
        <f t="shared" si="305"/>
        <v>100</v>
      </c>
      <c r="H196" s="254">
        <f t="shared" si="305"/>
        <v>100</v>
      </c>
      <c r="I196" s="254">
        <f t="shared" si="305"/>
        <v>100</v>
      </c>
      <c r="J196" s="254">
        <f t="shared" si="305"/>
        <v>100</v>
      </c>
      <c r="K196" s="23">
        <f t="shared" si="181"/>
        <v>400</v>
      </c>
      <c r="L196" s="23">
        <f t="shared" si="182"/>
        <v>0</v>
      </c>
      <c r="M196" s="254">
        <f t="shared" ref="M196:O196" si="306">M197+M198</f>
        <v>500</v>
      </c>
      <c r="N196" s="254">
        <f t="shared" si="306"/>
        <v>500</v>
      </c>
      <c r="O196" s="254">
        <f t="shared" si="306"/>
        <v>500</v>
      </c>
      <c r="P196" s="44">
        <f t="shared" ref="P196" si="307">P197+P198</f>
        <v>0</v>
      </c>
    </row>
    <row r="197" spans="1:16" ht="18" hidden="1" customHeight="1">
      <c r="A197" s="43"/>
      <c r="B197" s="28" t="s">
        <v>243</v>
      </c>
      <c r="C197" s="29" t="s">
        <v>87</v>
      </c>
      <c r="D197" s="187"/>
      <c r="E197" s="30"/>
      <c r="F197" s="93"/>
      <c r="G197" s="187"/>
      <c r="H197" s="187"/>
      <c r="I197" s="187"/>
      <c r="J197" s="187"/>
      <c r="K197" s="23">
        <f t="shared" si="181"/>
        <v>0</v>
      </c>
      <c r="L197" s="23">
        <f t="shared" si="182"/>
        <v>0</v>
      </c>
      <c r="M197" s="187"/>
      <c r="N197" s="187"/>
      <c r="O197" s="187"/>
      <c r="P197" s="30"/>
    </row>
    <row r="198" spans="1:16" ht="18" customHeight="1">
      <c r="A198" s="43"/>
      <c r="B198" s="28" t="s">
        <v>90</v>
      </c>
      <c r="C198" s="29" t="s">
        <v>91</v>
      </c>
      <c r="D198" s="257">
        <f>D65</f>
        <v>75</v>
      </c>
      <c r="E198" s="45">
        <f t="shared" ref="E198" si="308">E65</f>
        <v>400</v>
      </c>
      <c r="F198" s="469">
        <f t="shared" ref="F198:J198" si="309">F65</f>
        <v>400</v>
      </c>
      <c r="G198" s="257">
        <f t="shared" si="309"/>
        <v>100</v>
      </c>
      <c r="H198" s="257">
        <f t="shared" si="309"/>
        <v>100</v>
      </c>
      <c r="I198" s="257">
        <f t="shared" si="309"/>
        <v>100</v>
      </c>
      <c r="J198" s="257">
        <f t="shared" si="309"/>
        <v>100</v>
      </c>
      <c r="K198" s="23">
        <f t="shared" si="181"/>
        <v>400</v>
      </c>
      <c r="L198" s="23">
        <f t="shared" si="182"/>
        <v>0</v>
      </c>
      <c r="M198" s="257">
        <f t="shared" ref="M198:O198" si="310">M65</f>
        <v>500</v>
      </c>
      <c r="N198" s="257">
        <f t="shared" si="310"/>
        <v>500</v>
      </c>
      <c r="O198" s="257">
        <f t="shared" si="310"/>
        <v>500</v>
      </c>
      <c r="P198" s="45">
        <f t="shared" ref="P198" si="311">P65</f>
        <v>0</v>
      </c>
    </row>
    <row r="199" spans="1:16" ht="15" customHeight="1">
      <c r="A199" s="43">
        <v>4</v>
      </c>
      <c r="B199" s="25" t="s">
        <v>92</v>
      </c>
      <c r="C199" s="29">
        <v>37.020000000000003</v>
      </c>
      <c r="D199" s="254">
        <f t="shared" ref="D199:E199" si="312">D200+D201+D202</f>
        <v>-21536.71</v>
      </c>
      <c r="E199" s="44">
        <f t="shared" si="312"/>
        <v>-38397</v>
      </c>
      <c r="F199" s="90">
        <f t="shared" ref="F199:J199" si="313">F200+F201+F202</f>
        <v>-7370</v>
      </c>
      <c r="G199" s="254">
        <f t="shared" si="313"/>
        <v>0</v>
      </c>
      <c r="H199" s="254">
        <f t="shared" si="313"/>
        <v>0</v>
      </c>
      <c r="I199" s="254">
        <f t="shared" si="313"/>
        <v>-2900</v>
      </c>
      <c r="J199" s="254">
        <f t="shared" si="313"/>
        <v>-4470</v>
      </c>
      <c r="K199" s="23">
        <f t="shared" si="181"/>
        <v>-7370</v>
      </c>
      <c r="L199" s="23">
        <f t="shared" si="182"/>
        <v>0</v>
      </c>
      <c r="M199" s="254">
        <f t="shared" ref="M199:O199" si="314">M200+M201+M202</f>
        <v>0</v>
      </c>
      <c r="N199" s="254">
        <f t="shared" si="314"/>
        <v>0</v>
      </c>
      <c r="O199" s="254">
        <f t="shared" si="314"/>
        <v>0</v>
      </c>
      <c r="P199" s="44">
        <f t="shared" ref="P199" si="315">P200+P201+P202</f>
        <v>0</v>
      </c>
    </row>
    <row r="200" spans="1:16" ht="15" customHeight="1">
      <c r="A200" s="43"/>
      <c r="B200" s="28" t="s">
        <v>93</v>
      </c>
      <c r="C200" s="29" t="s">
        <v>94</v>
      </c>
      <c r="D200" s="254">
        <f>D67</f>
        <v>76.98</v>
      </c>
      <c r="E200" s="44">
        <f t="shared" ref="E200:E201" si="316">E67</f>
        <v>0</v>
      </c>
      <c r="F200" s="90">
        <f t="shared" ref="F200:J201" si="317">F67</f>
        <v>0</v>
      </c>
      <c r="G200" s="254">
        <f t="shared" si="317"/>
        <v>0</v>
      </c>
      <c r="H200" s="254">
        <f t="shared" si="317"/>
        <v>0</v>
      </c>
      <c r="I200" s="254">
        <f t="shared" si="317"/>
        <v>0</v>
      </c>
      <c r="J200" s="254">
        <f t="shared" si="317"/>
        <v>0</v>
      </c>
      <c r="K200" s="23">
        <f t="shared" si="181"/>
        <v>0</v>
      </c>
      <c r="L200" s="23">
        <f t="shared" si="182"/>
        <v>0</v>
      </c>
      <c r="M200" s="254">
        <f t="shared" ref="M200:O200" si="318">M67</f>
        <v>0</v>
      </c>
      <c r="N200" s="254">
        <f t="shared" si="318"/>
        <v>0</v>
      </c>
      <c r="O200" s="254">
        <f t="shared" si="318"/>
        <v>0</v>
      </c>
      <c r="P200" s="44">
        <f t="shared" ref="P200" si="319">P67</f>
        <v>0</v>
      </c>
    </row>
    <row r="201" spans="1:16" ht="17.25" customHeight="1">
      <c r="A201" s="43"/>
      <c r="B201" s="28" t="s">
        <v>244</v>
      </c>
      <c r="C201" s="29" t="s">
        <v>96</v>
      </c>
      <c r="D201" s="254">
        <f>D68</f>
        <v>-21613.69</v>
      </c>
      <c r="E201" s="44">
        <f t="shared" si="316"/>
        <v>-38397</v>
      </c>
      <c r="F201" s="90">
        <f t="shared" si="317"/>
        <v>-7370</v>
      </c>
      <c r="G201" s="254">
        <f t="shared" si="317"/>
        <v>0</v>
      </c>
      <c r="H201" s="254">
        <f t="shared" si="317"/>
        <v>0</v>
      </c>
      <c r="I201" s="254">
        <f t="shared" si="317"/>
        <v>-2900</v>
      </c>
      <c r="J201" s="254">
        <f t="shared" si="317"/>
        <v>-4470</v>
      </c>
      <c r="K201" s="23">
        <f t="shared" si="181"/>
        <v>-7370</v>
      </c>
      <c r="L201" s="23">
        <f t="shared" si="182"/>
        <v>0</v>
      </c>
      <c r="M201" s="254">
        <f t="shared" ref="M201:O201" si="320">M68</f>
        <v>0</v>
      </c>
      <c r="N201" s="254">
        <f t="shared" si="320"/>
        <v>0</v>
      </c>
      <c r="O201" s="254">
        <f t="shared" si="320"/>
        <v>0</v>
      </c>
      <c r="P201" s="44">
        <f t="shared" ref="P201" si="321">P68</f>
        <v>0</v>
      </c>
    </row>
    <row r="202" spans="1:16" ht="0.75" customHeight="1">
      <c r="A202" s="43"/>
      <c r="B202" s="28" t="s">
        <v>99</v>
      </c>
      <c r="C202" s="29" t="s">
        <v>100</v>
      </c>
      <c r="D202" s="187"/>
      <c r="E202" s="30"/>
      <c r="F202" s="93"/>
      <c r="G202" s="187"/>
      <c r="H202" s="187"/>
      <c r="I202" s="187"/>
      <c r="J202" s="187"/>
      <c r="K202" s="23">
        <f t="shared" ref="K202:K265" si="322">G202+H202+I202+J202</f>
        <v>0</v>
      </c>
      <c r="L202" s="23">
        <f t="shared" ref="L202:L265" si="323">F202-K202</f>
        <v>0</v>
      </c>
      <c r="M202" s="187"/>
      <c r="N202" s="187"/>
      <c r="O202" s="187"/>
      <c r="P202" s="30"/>
    </row>
    <row r="203" spans="1:16" ht="16.5" hidden="1" customHeight="1">
      <c r="A203" s="43">
        <v>7</v>
      </c>
      <c r="B203" s="25" t="s">
        <v>101</v>
      </c>
      <c r="C203" s="29">
        <v>39.020000000000003</v>
      </c>
      <c r="D203" s="187">
        <f t="shared" ref="D203:E205" si="324">D71</f>
        <v>0</v>
      </c>
      <c r="E203" s="30">
        <f t="shared" si="324"/>
        <v>0</v>
      </c>
      <c r="F203" s="93">
        <f t="shared" ref="F203:J205" si="325">F71</f>
        <v>0</v>
      </c>
      <c r="G203" s="187">
        <f t="shared" si="325"/>
        <v>0</v>
      </c>
      <c r="H203" s="187">
        <f t="shared" si="325"/>
        <v>0</v>
      </c>
      <c r="I203" s="187">
        <f t="shared" si="325"/>
        <v>0</v>
      </c>
      <c r="J203" s="187">
        <f t="shared" si="325"/>
        <v>0</v>
      </c>
      <c r="K203" s="23">
        <f t="shared" si="322"/>
        <v>0</v>
      </c>
      <c r="L203" s="23">
        <f t="shared" si="323"/>
        <v>0</v>
      </c>
      <c r="M203" s="187">
        <f t="shared" ref="M203:O203" si="326">M71</f>
        <v>0</v>
      </c>
      <c r="N203" s="187">
        <f t="shared" si="326"/>
        <v>0</v>
      </c>
      <c r="O203" s="187">
        <f t="shared" si="326"/>
        <v>0</v>
      </c>
      <c r="P203" s="30">
        <f t="shared" ref="P203" si="327">P71</f>
        <v>0</v>
      </c>
    </row>
    <row r="204" spans="1:16" ht="14.25" hidden="1" customHeight="1">
      <c r="A204" s="43"/>
      <c r="B204" s="28" t="s">
        <v>102</v>
      </c>
      <c r="C204" s="29" t="s">
        <v>103</v>
      </c>
      <c r="D204" s="187">
        <f t="shared" si="324"/>
        <v>0</v>
      </c>
      <c r="E204" s="30">
        <f t="shared" si="324"/>
        <v>0</v>
      </c>
      <c r="F204" s="93">
        <f t="shared" si="325"/>
        <v>0</v>
      </c>
      <c r="G204" s="187">
        <f t="shared" si="325"/>
        <v>0</v>
      </c>
      <c r="H204" s="187">
        <f t="shared" si="325"/>
        <v>0</v>
      </c>
      <c r="I204" s="187">
        <f t="shared" si="325"/>
        <v>0</v>
      </c>
      <c r="J204" s="187">
        <f t="shared" si="325"/>
        <v>0</v>
      </c>
      <c r="K204" s="23">
        <f t="shared" si="322"/>
        <v>0</v>
      </c>
      <c r="L204" s="23">
        <f t="shared" si="323"/>
        <v>0</v>
      </c>
      <c r="M204" s="187">
        <f t="shared" ref="M204:O204" si="328">M72</f>
        <v>0</v>
      </c>
      <c r="N204" s="187">
        <f t="shared" si="328"/>
        <v>0</v>
      </c>
      <c r="O204" s="187">
        <f t="shared" si="328"/>
        <v>0</v>
      </c>
      <c r="P204" s="30">
        <f t="shared" ref="P204" si="329">P72</f>
        <v>0</v>
      </c>
    </row>
    <row r="205" spans="1:16" ht="14.25" hidden="1" customHeight="1">
      <c r="A205" s="43"/>
      <c r="B205" s="28" t="s">
        <v>104</v>
      </c>
      <c r="C205" s="29" t="s">
        <v>105</v>
      </c>
      <c r="D205" s="187">
        <f t="shared" si="324"/>
        <v>0</v>
      </c>
      <c r="E205" s="30">
        <f t="shared" si="324"/>
        <v>0</v>
      </c>
      <c r="F205" s="93">
        <f t="shared" si="325"/>
        <v>0</v>
      </c>
      <c r="G205" s="187">
        <f t="shared" si="325"/>
        <v>0</v>
      </c>
      <c r="H205" s="187">
        <f t="shared" si="325"/>
        <v>0</v>
      </c>
      <c r="I205" s="187">
        <f t="shared" si="325"/>
        <v>0</v>
      </c>
      <c r="J205" s="187">
        <f t="shared" si="325"/>
        <v>0</v>
      </c>
      <c r="K205" s="23">
        <f t="shared" si="322"/>
        <v>0</v>
      </c>
      <c r="L205" s="23">
        <f t="shared" si="323"/>
        <v>0</v>
      </c>
      <c r="M205" s="187">
        <f t="shared" ref="M205:O205" si="330">M73</f>
        <v>0</v>
      </c>
      <c r="N205" s="187">
        <f t="shared" si="330"/>
        <v>0</v>
      </c>
      <c r="O205" s="187">
        <f t="shared" si="330"/>
        <v>0</v>
      </c>
      <c r="P205" s="30">
        <f t="shared" ref="P205" si="331">P73</f>
        <v>0</v>
      </c>
    </row>
    <row r="206" spans="1:16" ht="14.25" hidden="1" customHeight="1">
      <c r="A206" s="43"/>
      <c r="B206" s="28" t="s">
        <v>245</v>
      </c>
      <c r="C206" s="29">
        <v>40.020000000000003</v>
      </c>
      <c r="D206" s="187"/>
      <c r="E206" s="30"/>
      <c r="F206" s="93"/>
      <c r="G206" s="187"/>
      <c r="H206" s="187"/>
      <c r="I206" s="187"/>
      <c r="J206" s="187"/>
      <c r="K206" s="23">
        <f t="shared" si="322"/>
        <v>0</v>
      </c>
      <c r="L206" s="23">
        <f t="shared" si="323"/>
        <v>0</v>
      </c>
      <c r="M206" s="187"/>
      <c r="N206" s="187"/>
      <c r="O206" s="187"/>
      <c r="P206" s="30"/>
    </row>
    <row r="207" spans="1:16" ht="17.25" customHeight="1">
      <c r="A207" s="24" t="s">
        <v>110</v>
      </c>
      <c r="B207" s="25" t="s">
        <v>111</v>
      </c>
      <c r="C207" s="29" t="s">
        <v>112</v>
      </c>
      <c r="D207" s="251">
        <f t="shared" ref="D207:E207" si="332">D208</f>
        <v>18784.2</v>
      </c>
      <c r="E207" s="32">
        <f t="shared" si="332"/>
        <v>33296</v>
      </c>
      <c r="F207" s="465">
        <f t="shared" ref="F207:P207" si="333">F208</f>
        <v>22549</v>
      </c>
      <c r="G207" s="251">
        <f t="shared" si="333"/>
        <v>8644</v>
      </c>
      <c r="H207" s="251">
        <f t="shared" si="333"/>
        <v>9613</v>
      </c>
      <c r="I207" s="251">
        <f t="shared" si="333"/>
        <v>2378</v>
      </c>
      <c r="J207" s="251">
        <f t="shared" si="333"/>
        <v>1914</v>
      </c>
      <c r="K207" s="23">
        <f t="shared" si="322"/>
        <v>22549</v>
      </c>
      <c r="L207" s="23">
        <f t="shared" si="323"/>
        <v>0</v>
      </c>
      <c r="M207" s="251">
        <f t="shared" si="333"/>
        <v>37736</v>
      </c>
      <c r="N207" s="251">
        <f t="shared" si="333"/>
        <v>37736</v>
      </c>
      <c r="O207" s="251">
        <f t="shared" si="333"/>
        <v>37736</v>
      </c>
      <c r="P207" s="32">
        <f t="shared" si="333"/>
        <v>0</v>
      </c>
    </row>
    <row r="208" spans="1:16" ht="16.5" customHeight="1">
      <c r="A208" s="43"/>
      <c r="B208" s="28" t="s">
        <v>113</v>
      </c>
      <c r="C208" s="29">
        <v>42.02</v>
      </c>
      <c r="D208" s="23">
        <f t="shared" ref="D208:E208" si="334">D212+D213+D214+D216+D217+D219+D220</f>
        <v>18784.2</v>
      </c>
      <c r="E208" s="27">
        <f t="shared" si="334"/>
        <v>33296</v>
      </c>
      <c r="F208" s="48">
        <f t="shared" ref="F208:J208" si="335">F212+F213+F214+F216+F217+F219+F220</f>
        <v>22549</v>
      </c>
      <c r="G208" s="23">
        <f t="shared" si="335"/>
        <v>8644</v>
      </c>
      <c r="H208" s="23">
        <f t="shared" si="335"/>
        <v>9613</v>
      </c>
      <c r="I208" s="23">
        <f t="shared" si="335"/>
        <v>2378</v>
      </c>
      <c r="J208" s="23">
        <f t="shared" si="335"/>
        <v>1914</v>
      </c>
      <c r="K208" s="23">
        <f t="shared" si="322"/>
        <v>22549</v>
      </c>
      <c r="L208" s="23">
        <f t="shared" si="323"/>
        <v>0</v>
      </c>
      <c r="M208" s="23">
        <f t="shared" ref="M208:O208" si="336">M212+M213+M214+M216+M217+M219+M220</f>
        <v>37736</v>
      </c>
      <c r="N208" s="23">
        <f t="shared" si="336"/>
        <v>37736</v>
      </c>
      <c r="O208" s="23">
        <f t="shared" si="336"/>
        <v>37736</v>
      </c>
      <c r="P208" s="27">
        <f t="shared" ref="P208" si="337">P212+P213+P214+P216+P217+P219+P220</f>
        <v>0</v>
      </c>
    </row>
    <row r="209" spans="1:16" ht="20.25" hidden="1" customHeight="1">
      <c r="A209" s="43"/>
      <c r="B209" s="28" t="s">
        <v>114</v>
      </c>
      <c r="C209" s="29" t="s">
        <v>115</v>
      </c>
      <c r="D209" s="187"/>
      <c r="E209" s="30"/>
      <c r="F209" s="93"/>
      <c r="G209" s="187"/>
      <c r="H209" s="187"/>
      <c r="I209" s="187"/>
      <c r="J209" s="187"/>
      <c r="K209" s="23">
        <f t="shared" si="322"/>
        <v>0</v>
      </c>
      <c r="L209" s="23">
        <f t="shared" si="323"/>
        <v>0</v>
      </c>
      <c r="M209" s="187"/>
      <c r="N209" s="187"/>
      <c r="O209" s="187"/>
      <c r="P209" s="30"/>
    </row>
    <row r="210" spans="1:16" ht="19.5" hidden="1" customHeight="1">
      <c r="A210" s="43"/>
      <c r="B210" s="28" t="s">
        <v>126</v>
      </c>
      <c r="C210" s="29" t="s">
        <v>127</v>
      </c>
      <c r="D210" s="187"/>
      <c r="E210" s="30"/>
      <c r="F210" s="93"/>
      <c r="G210" s="187"/>
      <c r="H210" s="187"/>
      <c r="I210" s="187"/>
      <c r="J210" s="187"/>
      <c r="K210" s="23">
        <f t="shared" si="322"/>
        <v>0</v>
      </c>
      <c r="L210" s="23">
        <f t="shared" si="323"/>
        <v>0</v>
      </c>
      <c r="M210" s="187"/>
      <c r="N210" s="187"/>
      <c r="O210" s="187"/>
      <c r="P210" s="30"/>
    </row>
    <row r="211" spans="1:16" ht="17.25" hidden="1" customHeight="1">
      <c r="A211" s="43"/>
      <c r="B211" s="28" t="s">
        <v>128</v>
      </c>
      <c r="C211" s="29" t="s">
        <v>129</v>
      </c>
      <c r="D211" s="187"/>
      <c r="E211" s="30"/>
      <c r="F211" s="93"/>
      <c r="G211" s="187"/>
      <c r="H211" s="187"/>
      <c r="I211" s="187"/>
      <c r="J211" s="187"/>
      <c r="K211" s="23">
        <f t="shared" si="322"/>
        <v>0</v>
      </c>
      <c r="L211" s="23">
        <f t="shared" si="323"/>
        <v>0</v>
      </c>
      <c r="M211" s="187"/>
      <c r="N211" s="187"/>
      <c r="O211" s="187"/>
      <c r="P211" s="30"/>
    </row>
    <row r="212" spans="1:16" ht="16.5" customHeight="1">
      <c r="A212" s="43"/>
      <c r="B212" s="28" t="s">
        <v>130</v>
      </c>
      <c r="C212" s="29" t="s">
        <v>131</v>
      </c>
      <c r="D212" s="256">
        <f>D89</f>
        <v>12663.2</v>
      </c>
      <c r="E212" s="47">
        <f t="shared" ref="E212" si="338">E89</f>
        <v>25360</v>
      </c>
      <c r="F212" s="471">
        <f t="shared" ref="F212:J212" si="339">F89</f>
        <v>14513</v>
      </c>
      <c r="G212" s="256">
        <f t="shared" si="339"/>
        <v>6570</v>
      </c>
      <c r="H212" s="256">
        <f t="shared" si="339"/>
        <v>7580</v>
      </c>
      <c r="I212" s="256">
        <f t="shared" si="339"/>
        <v>340</v>
      </c>
      <c r="J212" s="256">
        <f t="shared" si="339"/>
        <v>23</v>
      </c>
      <c r="K212" s="23">
        <f t="shared" si="322"/>
        <v>14513</v>
      </c>
      <c r="L212" s="23">
        <f t="shared" si="323"/>
        <v>0</v>
      </c>
      <c r="M212" s="256">
        <f t="shared" ref="M212:O212" si="340">M89</f>
        <v>30400</v>
      </c>
      <c r="N212" s="256">
        <f t="shared" si="340"/>
        <v>30400</v>
      </c>
      <c r="O212" s="256">
        <f t="shared" si="340"/>
        <v>30400</v>
      </c>
      <c r="P212" s="47">
        <f t="shared" ref="P212" si="341">P89</f>
        <v>0</v>
      </c>
    </row>
    <row r="213" spans="1:16" ht="15" hidden="1" customHeight="1">
      <c r="A213" s="43"/>
      <c r="B213" s="28" t="s">
        <v>132</v>
      </c>
      <c r="C213" s="29" t="s">
        <v>133</v>
      </c>
      <c r="D213" s="187"/>
      <c r="E213" s="30"/>
      <c r="F213" s="93"/>
      <c r="G213" s="187"/>
      <c r="H213" s="187"/>
      <c r="I213" s="187"/>
      <c r="J213" s="187"/>
      <c r="K213" s="23">
        <f t="shared" si="322"/>
        <v>0</v>
      </c>
      <c r="L213" s="23">
        <f t="shared" si="323"/>
        <v>0</v>
      </c>
      <c r="M213" s="187"/>
      <c r="N213" s="187"/>
      <c r="O213" s="187"/>
      <c r="P213" s="30"/>
    </row>
    <row r="214" spans="1:16" ht="21" customHeight="1">
      <c r="A214" s="43"/>
      <c r="B214" s="28" t="s">
        <v>246</v>
      </c>
      <c r="C214" s="29" t="s">
        <v>139</v>
      </c>
      <c r="D214" s="257">
        <f>D93</f>
        <v>5940</v>
      </c>
      <c r="E214" s="45">
        <f t="shared" ref="E214" si="342">E93</f>
        <v>7600</v>
      </c>
      <c r="F214" s="469">
        <f t="shared" ref="F214:J214" si="343">F93</f>
        <v>7700</v>
      </c>
      <c r="G214" s="257">
        <f t="shared" si="343"/>
        <v>1990</v>
      </c>
      <c r="H214" s="257">
        <f t="shared" si="343"/>
        <v>1949</v>
      </c>
      <c r="I214" s="257">
        <f t="shared" si="343"/>
        <v>1954</v>
      </c>
      <c r="J214" s="257">
        <f t="shared" si="343"/>
        <v>1807</v>
      </c>
      <c r="K214" s="23">
        <f t="shared" si="322"/>
        <v>7700</v>
      </c>
      <c r="L214" s="23">
        <f t="shared" si="323"/>
        <v>0</v>
      </c>
      <c r="M214" s="257">
        <f t="shared" ref="M214:O214" si="344">M93</f>
        <v>7000</v>
      </c>
      <c r="N214" s="257">
        <f t="shared" si="344"/>
        <v>7000</v>
      </c>
      <c r="O214" s="257">
        <f t="shared" si="344"/>
        <v>7000</v>
      </c>
      <c r="P214" s="45">
        <f t="shared" ref="P214" si="345">P93</f>
        <v>0</v>
      </c>
    </row>
    <row r="215" spans="1:16" ht="0.75" customHeight="1">
      <c r="A215" s="43"/>
      <c r="B215" s="28" t="s">
        <v>134</v>
      </c>
      <c r="C215" s="29" t="s">
        <v>135</v>
      </c>
      <c r="D215" s="187"/>
      <c r="E215" s="30"/>
      <c r="F215" s="93"/>
      <c r="G215" s="187"/>
      <c r="H215" s="187"/>
      <c r="I215" s="187"/>
      <c r="J215" s="187"/>
      <c r="K215" s="23">
        <f t="shared" si="322"/>
        <v>0</v>
      </c>
      <c r="L215" s="23">
        <f t="shared" si="323"/>
        <v>0</v>
      </c>
      <c r="M215" s="187"/>
      <c r="N215" s="187"/>
      <c r="O215" s="187"/>
      <c r="P215" s="30"/>
    </row>
    <row r="216" spans="1:16" ht="21" hidden="1" customHeight="1">
      <c r="A216" s="43"/>
      <c r="B216" s="28" t="s">
        <v>136</v>
      </c>
      <c r="C216" s="29" t="s">
        <v>137</v>
      </c>
      <c r="D216" s="187"/>
      <c r="E216" s="30"/>
      <c r="F216" s="93"/>
      <c r="G216" s="187"/>
      <c r="H216" s="187"/>
      <c r="I216" s="187"/>
      <c r="J216" s="187"/>
      <c r="K216" s="23">
        <f t="shared" si="322"/>
        <v>0</v>
      </c>
      <c r="L216" s="23">
        <f t="shared" si="323"/>
        <v>0</v>
      </c>
      <c r="M216" s="187"/>
      <c r="N216" s="187"/>
      <c r="O216" s="187"/>
      <c r="P216" s="30"/>
    </row>
    <row r="217" spans="1:16" ht="21" hidden="1" customHeight="1">
      <c r="A217" s="43"/>
      <c r="B217" s="28" t="s">
        <v>140</v>
      </c>
      <c r="C217" s="29" t="s">
        <v>141</v>
      </c>
      <c r="D217" s="187"/>
      <c r="E217" s="30"/>
      <c r="F217" s="93"/>
      <c r="G217" s="187"/>
      <c r="H217" s="187"/>
      <c r="I217" s="187"/>
      <c r="J217" s="187"/>
      <c r="K217" s="23">
        <f t="shared" si="322"/>
        <v>0</v>
      </c>
      <c r="L217" s="23">
        <f t="shared" si="323"/>
        <v>0</v>
      </c>
      <c r="M217" s="187"/>
      <c r="N217" s="187"/>
      <c r="O217" s="187"/>
      <c r="P217" s="30"/>
    </row>
    <row r="218" spans="1:16" ht="21" hidden="1" customHeight="1">
      <c r="A218" s="85"/>
      <c r="B218" s="28" t="s">
        <v>136</v>
      </c>
      <c r="C218" s="29" t="s">
        <v>137</v>
      </c>
      <c r="D218" s="187"/>
      <c r="E218" s="30"/>
      <c r="F218" s="93"/>
      <c r="G218" s="187"/>
      <c r="H218" s="187"/>
      <c r="I218" s="187"/>
      <c r="J218" s="187"/>
      <c r="K218" s="23">
        <f t="shared" si="322"/>
        <v>0</v>
      </c>
      <c r="L218" s="23">
        <f t="shared" si="323"/>
        <v>0</v>
      </c>
      <c r="M218" s="187"/>
      <c r="N218" s="187"/>
      <c r="O218" s="187"/>
      <c r="P218" s="30"/>
    </row>
    <row r="219" spans="1:16" ht="23.25" hidden="1" customHeight="1">
      <c r="A219" s="85"/>
      <c r="B219" s="16" t="s">
        <v>247</v>
      </c>
      <c r="C219" s="29" t="s">
        <v>145</v>
      </c>
      <c r="D219" s="187">
        <f>D96</f>
        <v>0</v>
      </c>
      <c r="E219" s="30">
        <f t="shared" ref="E219" si="346">E96</f>
        <v>0</v>
      </c>
      <c r="F219" s="93">
        <f t="shared" ref="F219:J219" si="347">F96</f>
        <v>0</v>
      </c>
      <c r="G219" s="187">
        <f t="shared" si="347"/>
        <v>0</v>
      </c>
      <c r="H219" s="187">
        <f t="shared" si="347"/>
        <v>0</v>
      </c>
      <c r="I219" s="187">
        <f t="shared" si="347"/>
        <v>0</v>
      </c>
      <c r="J219" s="187">
        <f t="shared" si="347"/>
        <v>0</v>
      </c>
      <c r="K219" s="23">
        <f t="shared" si="322"/>
        <v>0</v>
      </c>
      <c r="L219" s="23">
        <f t="shared" si="323"/>
        <v>0</v>
      </c>
      <c r="M219" s="187">
        <f t="shared" ref="M219:O219" si="348">M96</f>
        <v>0</v>
      </c>
      <c r="N219" s="187">
        <f t="shared" si="348"/>
        <v>0</v>
      </c>
      <c r="O219" s="187">
        <f t="shared" si="348"/>
        <v>0</v>
      </c>
      <c r="P219" s="30">
        <f t="shared" ref="P219" si="349">P96</f>
        <v>0</v>
      </c>
    </row>
    <row r="220" spans="1:16" ht="27.75" customHeight="1">
      <c r="A220" s="85"/>
      <c r="B220" s="16" t="s">
        <v>158</v>
      </c>
      <c r="C220" s="29" t="s">
        <v>248</v>
      </c>
      <c r="D220" s="187">
        <f>D103</f>
        <v>181</v>
      </c>
      <c r="E220" s="30">
        <f t="shared" ref="E220" si="350">E103</f>
        <v>336</v>
      </c>
      <c r="F220" s="93">
        <f t="shared" ref="F220:J220" si="351">F103</f>
        <v>336</v>
      </c>
      <c r="G220" s="187">
        <f t="shared" si="351"/>
        <v>84</v>
      </c>
      <c r="H220" s="187">
        <f t="shared" si="351"/>
        <v>84</v>
      </c>
      <c r="I220" s="187">
        <f t="shared" si="351"/>
        <v>84</v>
      </c>
      <c r="J220" s="187">
        <f t="shared" si="351"/>
        <v>84</v>
      </c>
      <c r="K220" s="23">
        <f t="shared" si="322"/>
        <v>336</v>
      </c>
      <c r="L220" s="23">
        <f t="shared" si="323"/>
        <v>0</v>
      </c>
      <c r="M220" s="187">
        <f t="shared" ref="M220:O220" si="352">M103</f>
        <v>336</v>
      </c>
      <c r="N220" s="187">
        <f t="shared" si="352"/>
        <v>336</v>
      </c>
      <c r="O220" s="187">
        <f t="shared" si="352"/>
        <v>336</v>
      </c>
      <c r="P220" s="30">
        <f t="shared" ref="P220" si="353">P103</f>
        <v>0</v>
      </c>
    </row>
    <row r="221" spans="1:16" ht="21" hidden="1" customHeight="1">
      <c r="A221" s="85"/>
      <c r="B221" s="16" t="s">
        <v>160</v>
      </c>
      <c r="C221" s="29" t="s">
        <v>161</v>
      </c>
      <c r="D221" s="187"/>
      <c r="E221" s="30"/>
      <c r="F221" s="93"/>
      <c r="G221" s="187"/>
      <c r="H221" s="187"/>
      <c r="I221" s="187"/>
      <c r="J221" s="187"/>
      <c r="K221" s="23">
        <f t="shared" si="322"/>
        <v>0</v>
      </c>
      <c r="L221" s="23">
        <f t="shared" si="323"/>
        <v>0</v>
      </c>
      <c r="M221" s="187"/>
      <c r="N221" s="187"/>
      <c r="O221" s="187"/>
      <c r="P221" s="30"/>
    </row>
    <row r="222" spans="1:16" ht="22.5" customHeight="1">
      <c r="A222" s="86"/>
      <c r="B222" s="82" t="s">
        <v>249</v>
      </c>
      <c r="C222" s="87"/>
      <c r="D222" s="88">
        <f t="shared" ref="D222:E222" si="354">D223+D225+D227+D229+D268+D226+D256+D262</f>
        <v>281496.69</v>
      </c>
      <c r="E222" s="88">
        <f t="shared" si="354"/>
        <v>363231</v>
      </c>
      <c r="F222" s="88">
        <f t="shared" ref="F222:J222" si="355">F223+F225+F227+F229+F268+F226+F256+F262</f>
        <v>336273</v>
      </c>
      <c r="G222" s="260">
        <f t="shared" si="355"/>
        <v>50863</v>
      </c>
      <c r="H222" s="260">
        <f t="shared" si="355"/>
        <v>89525</v>
      </c>
      <c r="I222" s="260">
        <f t="shared" si="355"/>
        <v>93922</v>
      </c>
      <c r="J222" s="260">
        <f t="shared" si="355"/>
        <v>101963</v>
      </c>
      <c r="K222" s="23">
        <f t="shared" si="322"/>
        <v>336273</v>
      </c>
      <c r="L222" s="23">
        <f t="shared" si="323"/>
        <v>0</v>
      </c>
      <c r="M222" s="260">
        <f t="shared" ref="M222:O222" si="356">M223+M225+M227+M229+M268+M226+M256+M262</f>
        <v>272494</v>
      </c>
      <c r="N222" s="260">
        <f t="shared" si="356"/>
        <v>236194</v>
      </c>
      <c r="O222" s="260">
        <f t="shared" si="356"/>
        <v>80263</v>
      </c>
      <c r="P222" s="88">
        <f t="shared" ref="P222" si="357">P223+P225+P227+P229+P268+P226+P256+P262</f>
        <v>0</v>
      </c>
    </row>
    <row r="223" spans="1:16" ht="16.5" customHeight="1">
      <c r="A223" s="85"/>
      <c r="B223" s="28" t="s">
        <v>250</v>
      </c>
      <c r="C223" s="29" t="s">
        <v>251</v>
      </c>
      <c r="D223" s="254">
        <f t="shared" ref="D223:E223" si="358">D224</f>
        <v>21613.69</v>
      </c>
      <c r="E223" s="44">
        <f t="shared" si="358"/>
        <v>38397</v>
      </c>
      <c r="F223" s="90">
        <f t="shared" ref="F223:P223" si="359">F224</f>
        <v>7370</v>
      </c>
      <c r="G223" s="254">
        <f t="shared" si="359"/>
        <v>0</v>
      </c>
      <c r="H223" s="254">
        <f t="shared" si="359"/>
        <v>0</v>
      </c>
      <c r="I223" s="254">
        <f t="shared" si="359"/>
        <v>2900</v>
      </c>
      <c r="J223" s="254">
        <f t="shared" si="359"/>
        <v>4470</v>
      </c>
      <c r="K223" s="23">
        <f t="shared" si="322"/>
        <v>7370</v>
      </c>
      <c r="L223" s="23">
        <f t="shared" si="323"/>
        <v>0</v>
      </c>
      <c r="M223" s="254">
        <f t="shared" si="359"/>
        <v>0</v>
      </c>
      <c r="N223" s="254">
        <f t="shared" si="359"/>
        <v>0</v>
      </c>
      <c r="O223" s="254">
        <f t="shared" si="359"/>
        <v>0</v>
      </c>
      <c r="P223" s="44">
        <f t="shared" si="359"/>
        <v>0</v>
      </c>
    </row>
    <row r="224" spans="1:16" ht="18.75" customHeight="1">
      <c r="A224" s="85"/>
      <c r="B224" s="28" t="s">
        <v>244</v>
      </c>
      <c r="C224" s="29" t="s">
        <v>98</v>
      </c>
      <c r="D224" s="261">
        <f t="shared" ref="D224:E224" si="360">-D201</f>
        <v>21613.69</v>
      </c>
      <c r="E224" s="89">
        <f t="shared" si="360"/>
        <v>38397</v>
      </c>
      <c r="F224" s="475">
        <f t="shared" ref="F224:J224" si="361">-F201</f>
        <v>7370</v>
      </c>
      <c r="G224" s="261">
        <f t="shared" si="361"/>
        <v>0</v>
      </c>
      <c r="H224" s="261">
        <f t="shared" si="361"/>
        <v>0</v>
      </c>
      <c r="I224" s="261">
        <f t="shared" si="361"/>
        <v>2900</v>
      </c>
      <c r="J224" s="261">
        <f t="shared" si="361"/>
        <v>4470</v>
      </c>
      <c r="K224" s="23">
        <f t="shared" si="322"/>
        <v>7370</v>
      </c>
      <c r="L224" s="23">
        <f t="shared" si="323"/>
        <v>0</v>
      </c>
      <c r="M224" s="261">
        <f t="shared" ref="M224:O224" si="362">-M201</f>
        <v>0</v>
      </c>
      <c r="N224" s="261">
        <f t="shared" si="362"/>
        <v>0</v>
      </c>
      <c r="O224" s="261">
        <f t="shared" si="362"/>
        <v>0</v>
      </c>
      <c r="P224" s="89">
        <f t="shared" ref="P224" si="363">-P201</f>
        <v>0</v>
      </c>
    </row>
    <row r="225" spans="1:16" ht="27" hidden="1" customHeight="1">
      <c r="A225" s="85"/>
      <c r="B225" s="28" t="s">
        <v>102</v>
      </c>
      <c r="C225" s="29" t="s">
        <v>103</v>
      </c>
      <c r="D225" s="187"/>
      <c r="E225" s="30"/>
      <c r="F225" s="93"/>
      <c r="G225" s="187"/>
      <c r="H225" s="187"/>
      <c r="I225" s="187"/>
      <c r="J225" s="187"/>
      <c r="K225" s="23">
        <f t="shared" si="322"/>
        <v>0</v>
      </c>
      <c r="L225" s="23">
        <f t="shared" si="323"/>
        <v>0</v>
      </c>
      <c r="M225" s="187"/>
      <c r="N225" s="187"/>
      <c r="O225" s="187"/>
      <c r="P225" s="30"/>
    </row>
    <row r="226" spans="1:16" ht="28.5" hidden="1" customHeight="1">
      <c r="A226" s="85"/>
      <c r="B226" s="28" t="s">
        <v>104</v>
      </c>
      <c r="C226" s="29" t="s">
        <v>105</v>
      </c>
      <c r="D226" s="187"/>
      <c r="E226" s="30"/>
      <c r="F226" s="93"/>
      <c r="G226" s="187"/>
      <c r="H226" s="187"/>
      <c r="I226" s="187"/>
      <c r="J226" s="187"/>
      <c r="K226" s="23">
        <f t="shared" si="322"/>
        <v>0</v>
      </c>
      <c r="L226" s="23">
        <f t="shared" si="323"/>
        <v>0</v>
      </c>
      <c r="M226" s="187"/>
      <c r="N226" s="187"/>
      <c r="O226" s="187"/>
      <c r="P226" s="30"/>
    </row>
    <row r="227" spans="1:16" ht="13.5" hidden="1" customHeight="1">
      <c r="A227" s="85"/>
      <c r="B227" s="28" t="s">
        <v>245</v>
      </c>
      <c r="C227" s="29">
        <v>40.020000000000003</v>
      </c>
      <c r="D227" s="187"/>
      <c r="E227" s="30"/>
      <c r="F227" s="93"/>
      <c r="G227" s="187"/>
      <c r="H227" s="187"/>
      <c r="I227" s="187"/>
      <c r="J227" s="187"/>
      <c r="K227" s="23">
        <f t="shared" si="322"/>
        <v>0</v>
      </c>
      <c r="L227" s="23">
        <f t="shared" si="323"/>
        <v>0</v>
      </c>
      <c r="M227" s="187"/>
      <c r="N227" s="187"/>
      <c r="O227" s="187"/>
      <c r="P227" s="30"/>
    </row>
    <row r="228" spans="1:16" ht="13.5" customHeight="1">
      <c r="A228" s="85"/>
      <c r="B228" s="25" t="s">
        <v>111</v>
      </c>
      <c r="C228" s="29" t="s">
        <v>112</v>
      </c>
      <c r="D228" s="187">
        <f t="shared" ref="D228:E228" si="364">D229+D256</f>
        <v>247821</v>
      </c>
      <c r="E228" s="30">
        <f t="shared" si="364"/>
        <v>178260</v>
      </c>
      <c r="F228" s="93">
        <f t="shared" ref="F228:J228" si="365">F229+F256</f>
        <v>183099</v>
      </c>
      <c r="G228" s="187">
        <f t="shared" si="365"/>
        <v>48099</v>
      </c>
      <c r="H228" s="187">
        <f t="shared" si="365"/>
        <v>53685</v>
      </c>
      <c r="I228" s="187">
        <f t="shared" si="365"/>
        <v>41112</v>
      </c>
      <c r="J228" s="187">
        <f t="shared" si="365"/>
        <v>40203</v>
      </c>
      <c r="K228" s="23">
        <f t="shared" si="322"/>
        <v>183099</v>
      </c>
      <c r="L228" s="23">
        <f t="shared" si="323"/>
        <v>0</v>
      </c>
      <c r="M228" s="187">
        <f t="shared" ref="M228:O228" si="366">M229+M256</f>
        <v>102698</v>
      </c>
      <c r="N228" s="187">
        <f t="shared" si="366"/>
        <v>66527</v>
      </c>
      <c r="O228" s="187">
        <f t="shared" si="366"/>
        <v>10627</v>
      </c>
      <c r="P228" s="30">
        <f t="shared" ref="P228" si="367">P229+P256</f>
        <v>0</v>
      </c>
    </row>
    <row r="229" spans="1:16" ht="18" customHeight="1">
      <c r="A229" s="85"/>
      <c r="B229" s="25" t="s">
        <v>111</v>
      </c>
      <c r="C229" s="29" t="s">
        <v>252</v>
      </c>
      <c r="D229" s="90">
        <f>D230+D232+D233+D234+D235+D238+D239+D240+D241+D242+D243+D245+D244+D253+D231</f>
        <v>238897</v>
      </c>
      <c r="E229" s="90">
        <f t="shared" ref="E229:O229" si="368">E230+E232+E233+E234+E235+E238+E239+E240+E241+E242+E243+E245+E244+E253+E231</f>
        <v>151620</v>
      </c>
      <c r="F229" s="90">
        <f t="shared" si="368"/>
        <v>156459</v>
      </c>
      <c r="G229" s="254">
        <f t="shared" si="368"/>
        <v>47244</v>
      </c>
      <c r="H229" s="254">
        <f t="shared" si="368"/>
        <v>45900</v>
      </c>
      <c r="I229" s="254">
        <f t="shared" si="368"/>
        <v>32112</v>
      </c>
      <c r="J229" s="254">
        <f t="shared" si="368"/>
        <v>31203</v>
      </c>
      <c r="K229" s="23">
        <f t="shared" si="322"/>
        <v>156459</v>
      </c>
      <c r="L229" s="23">
        <f t="shared" si="323"/>
        <v>0</v>
      </c>
      <c r="M229" s="254">
        <f t="shared" si="368"/>
        <v>102698</v>
      </c>
      <c r="N229" s="254">
        <f t="shared" si="368"/>
        <v>66527</v>
      </c>
      <c r="O229" s="254">
        <f t="shared" si="368"/>
        <v>10627</v>
      </c>
      <c r="P229" s="90">
        <f t="shared" ref="P229" si="369">P230+P232+P233+P234+P235+P238+P239+P240+P241+P242+P243+P245+P244+P253+P231</f>
        <v>0</v>
      </c>
    </row>
    <row r="230" spans="1:16" ht="0.75" customHeight="1">
      <c r="A230" s="85"/>
      <c r="B230" s="28" t="s">
        <v>114</v>
      </c>
      <c r="C230" s="29" t="s">
        <v>115</v>
      </c>
      <c r="D230" s="187"/>
      <c r="E230" s="30"/>
      <c r="F230" s="93"/>
      <c r="G230" s="187"/>
      <c r="H230" s="187"/>
      <c r="I230" s="187"/>
      <c r="J230" s="187"/>
      <c r="K230" s="23">
        <f t="shared" si="322"/>
        <v>0</v>
      </c>
      <c r="L230" s="23">
        <f t="shared" si="323"/>
        <v>0</v>
      </c>
      <c r="M230" s="187"/>
      <c r="N230" s="187"/>
      <c r="O230" s="187"/>
      <c r="P230" s="30"/>
    </row>
    <row r="231" spans="1:16" ht="16.5" customHeight="1">
      <c r="A231" s="85"/>
      <c r="B231" s="28" t="s">
        <v>736</v>
      </c>
      <c r="C231" s="29" t="s">
        <v>738</v>
      </c>
      <c r="D231" s="187">
        <f>D81</f>
        <v>0</v>
      </c>
      <c r="E231" s="187">
        <f t="shared" ref="E231:O231" si="370">E81</f>
        <v>0</v>
      </c>
      <c r="F231" s="93">
        <f t="shared" si="370"/>
        <v>4000</v>
      </c>
      <c r="G231" s="187">
        <f t="shared" si="370"/>
        <v>0</v>
      </c>
      <c r="H231" s="187">
        <f t="shared" si="370"/>
        <v>2000</v>
      </c>
      <c r="I231" s="187">
        <f t="shared" si="370"/>
        <v>2000</v>
      </c>
      <c r="J231" s="187">
        <f t="shared" si="370"/>
        <v>0</v>
      </c>
      <c r="K231" s="23">
        <f t="shared" si="322"/>
        <v>4000</v>
      </c>
      <c r="L231" s="23">
        <f t="shared" si="323"/>
        <v>0</v>
      </c>
      <c r="M231" s="187">
        <f t="shared" si="370"/>
        <v>24597</v>
      </c>
      <c r="N231" s="187">
        <f t="shared" si="370"/>
        <v>16398</v>
      </c>
      <c r="O231" s="187">
        <f t="shared" si="370"/>
        <v>0</v>
      </c>
      <c r="P231" s="187">
        <f t="shared" ref="P231" si="371">P81</f>
        <v>0</v>
      </c>
    </row>
    <row r="232" spans="1:16" ht="18" hidden="1" customHeight="1">
      <c r="A232" s="85"/>
      <c r="B232" s="28" t="s">
        <v>118</v>
      </c>
      <c r="C232" s="29" t="s">
        <v>119</v>
      </c>
      <c r="D232" s="257">
        <f>D83</f>
        <v>11745</v>
      </c>
      <c r="E232" s="45">
        <f t="shared" ref="E232" si="372">E83</f>
        <v>0</v>
      </c>
      <c r="F232" s="469">
        <f t="shared" ref="F232:J232" si="373">F83</f>
        <v>0</v>
      </c>
      <c r="G232" s="257">
        <f t="shared" si="373"/>
        <v>0</v>
      </c>
      <c r="H232" s="257">
        <f t="shared" si="373"/>
        <v>0</v>
      </c>
      <c r="I232" s="257">
        <f t="shared" si="373"/>
        <v>0</v>
      </c>
      <c r="J232" s="257">
        <f t="shared" si="373"/>
        <v>0</v>
      </c>
      <c r="K232" s="23">
        <f t="shared" si="322"/>
        <v>0</v>
      </c>
      <c r="L232" s="23">
        <f t="shared" si="323"/>
        <v>0</v>
      </c>
      <c r="M232" s="257">
        <f t="shared" ref="M232:O232" si="374">M83</f>
        <v>0</v>
      </c>
      <c r="N232" s="257">
        <f t="shared" si="374"/>
        <v>0</v>
      </c>
      <c r="O232" s="257">
        <f t="shared" si="374"/>
        <v>0</v>
      </c>
      <c r="P232" s="45">
        <f t="shared" ref="P232" si="375">P83</f>
        <v>0</v>
      </c>
    </row>
    <row r="233" spans="1:16" ht="18" hidden="1" customHeight="1">
      <c r="A233" s="85"/>
      <c r="B233" s="28" t="s">
        <v>120</v>
      </c>
      <c r="C233" s="29" t="s">
        <v>121</v>
      </c>
      <c r="D233" s="187"/>
      <c r="E233" s="30"/>
      <c r="F233" s="93"/>
      <c r="G233" s="187"/>
      <c r="H233" s="187"/>
      <c r="I233" s="187"/>
      <c r="J233" s="187"/>
      <c r="K233" s="23">
        <f t="shared" si="322"/>
        <v>0</v>
      </c>
      <c r="L233" s="23">
        <f t="shared" si="323"/>
        <v>0</v>
      </c>
      <c r="M233" s="187"/>
      <c r="N233" s="187"/>
      <c r="O233" s="187"/>
      <c r="P233" s="30"/>
    </row>
    <row r="234" spans="1:16" ht="25.5" hidden="1" customHeight="1">
      <c r="A234" s="85"/>
      <c r="B234" s="51" t="s">
        <v>124</v>
      </c>
      <c r="C234" s="29" t="s">
        <v>125</v>
      </c>
      <c r="D234" s="187"/>
      <c r="E234" s="30"/>
      <c r="F234" s="93"/>
      <c r="G234" s="187"/>
      <c r="H234" s="187"/>
      <c r="I234" s="187"/>
      <c r="J234" s="187"/>
      <c r="K234" s="23">
        <f t="shared" si="322"/>
        <v>0</v>
      </c>
      <c r="L234" s="23">
        <f t="shared" si="323"/>
        <v>0</v>
      </c>
      <c r="M234" s="187"/>
      <c r="N234" s="187"/>
      <c r="O234" s="187"/>
      <c r="P234" s="30"/>
    </row>
    <row r="235" spans="1:16" ht="18" hidden="1" customHeight="1">
      <c r="A235" s="85"/>
      <c r="B235" s="28" t="s">
        <v>253</v>
      </c>
      <c r="C235" s="29" t="s">
        <v>129</v>
      </c>
      <c r="D235" s="257">
        <f>D88</f>
        <v>0</v>
      </c>
      <c r="E235" s="45">
        <f t="shared" ref="E235" si="376">E88</f>
        <v>0</v>
      </c>
      <c r="F235" s="469">
        <f t="shared" ref="F235:J235" si="377">F88</f>
        <v>0</v>
      </c>
      <c r="G235" s="257">
        <f t="shared" si="377"/>
        <v>0</v>
      </c>
      <c r="H235" s="257">
        <f t="shared" si="377"/>
        <v>0</v>
      </c>
      <c r="I235" s="257">
        <f t="shared" si="377"/>
        <v>0</v>
      </c>
      <c r="J235" s="257">
        <f t="shared" si="377"/>
        <v>0</v>
      </c>
      <c r="K235" s="23">
        <f t="shared" si="322"/>
        <v>0</v>
      </c>
      <c r="L235" s="23">
        <f t="shared" si="323"/>
        <v>0</v>
      </c>
      <c r="M235" s="257">
        <f t="shared" ref="M235:O235" si="378">M88</f>
        <v>0</v>
      </c>
      <c r="N235" s="257">
        <f t="shared" si="378"/>
        <v>0</v>
      </c>
      <c r="O235" s="257">
        <f t="shared" si="378"/>
        <v>0</v>
      </c>
      <c r="P235" s="45">
        <f t="shared" ref="P235" si="379">P88</f>
        <v>0</v>
      </c>
    </row>
    <row r="236" spans="1:16" ht="18" hidden="1" customHeight="1">
      <c r="A236" s="85"/>
      <c r="B236" s="28" t="s">
        <v>136</v>
      </c>
      <c r="C236" s="29" t="s">
        <v>137</v>
      </c>
      <c r="D236" s="187"/>
      <c r="E236" s="30"/>
      <c r="F236" s="93"/>
      <c r="G236" s="187"/>
      <c r="H236" s="187"/>
      <c r="I236" s="187"/>
      <c r="J236" s="187"/>
      <c r="K236" s="23">
        <f t="shared" si="322"/>
        <v>0</v>
      </c>
      <c r="L236" s="23">
        <f t="shared" si="323"/>
        <v>0</v>
      </c>
      <c r="M236" s="187"/>
      <c r="N236" s="187"/>
      <c r="O236" s="187"/>
      <c r="P236" s="30"/>
    </row>
    <row r="237" spans="1:16" ht="18" hidden="1" customHeight="1">
      <c r="A237" s="85"/>
      <c r="B237" s="28" t="s">
        <v>142</v>
      </c>
      <c r="C237" s="29" t="s">
        <v>143</v>
      </c>
      <c r="D237" s="187"/>
      <c r="E237" s="30"/>
      <c r="F237" s="93"/>
      <c r="G237" s="187"/>
      <c r="H237" s="187"/>
      <c r="I237" s="187"/>
      <c r="J237" s="187"/>
      <c r="K237" s="23">
        <f t="shared" si="322"/>
        <v>0</v>
      </c>
      <c r="L237" s="23">
        <f t="shared" si="323"/>
        <v>0</v>
      </c>
      <c r="M237" s="187"/>
      <c r="N237" s="187"/>
      <c r="O237" s="187"/>
      <c r="P237" s="30"/>
    </row>
    <row r="238" spans="1:16" ht="30" customHeight="1">
      <c r="A238" s="85"/>
      <c r="B238" s="16" t="s">
        <v>146</v>
      </c>
      <c r="C238" s="29" t="s">
        <v>147</v>
      </c>
      <c r="D238" s="187">
        <f>D97</f>
        <v>2521</v>
      </c>
      <c r="E238" s="30">
        <f t="shared" ref="E238:E239" si="380">E97</f>
        <v>0</v>
      </c>
      <c r="F238" s="93">
        <f t="shared" ref="F238:J239" si="381">F97</f>
        <v>69</v>
      </c>
      <c r="G238" s="187">
        <f t="shared" si="381"/>
        <v>69</v>
      </c>
      <c r="H238" s="187">
        <f t="shared" si="381"/>
        <v>0</v>
      </c>
      <c r="I238" s="187">
        <f t="shared" si="381"/>
        <v>0</v>
      </c>
      <c r="J238" s="187">
        <f t="shared" si="381"/>
        <v>0</v>
      </c>
      <c r="K238" s="23">
        <f t="shared" si="322"/>
        <v>69</v>
      </c>
      <c r="L238" s="23">
        <f t="shared" si="323"/>
        <v>0</v>
      </c>
      <c r="M238" s="187">
        <f t="shared" ref="M238:O238" si="382">M97</f>
        <v>0</v>
      </c>
      <c r="N238" s="187">
        <f t="shared" si="382"/>
        <v>0</v>
      </c>
      <c r="O238" s="187">
        <f t="shared" si="382"/>
        <v>0</v>
      </c>
      <c r="P238" s="30">
        <f t="shared" ref="P238" si="383">P97</f>
        <v>0</v>
      </c>
    </row>
    <row r="239" spans="1:16" ht="0.75" hidden="1" customHeight="1">
      <c r="A239" s="85"/>
      <c r="B239" s="16" t="s">
        <v>254</v>
      </c>
      <c r="C239" s="29" t="s">
        <v>149</v>
      </c>
      <c r="D239" s="257">
        <f>D98</f>
        <v>0</v>
      </c>
      <c r="E239" s="45">
        <f t="shared" si="380"/>
        <v>0</v>
      </c>
      <c r="F239" s="469">
        <f t="shared" si="381"/>
        <v>0</v>
      </c>
      <c r="G239" s="257">
        <f t="shared" si="381"/>
        <v>0</v>
      </c>
      <c r="H239" s="257">
        <f t="shared" si="381"/>
        <v>0</v>
      </c>
      <c r="I239" s="257">
        <f t="shared" si="381"/>
        <v>0</v>
      </c>
      <c r="J239" s="257">
        <f t="shared" si="381"/>
        <v>0</v>
      </c>
      <c r="K239" s="23">
        <f t="shared" si="322"/>
        <v>0</v>
      </c>
      <c r="L239" s="23">
        <f t="shared" si="323"/>
        <v>0</v>
      </c>
      <c r="M239" s="257">
        <f t="shared" ref="M239:O239" si="384">M98</f>
        <v>0</v>
      </c>
      <c r="N239" s="257">
        <f t="shared" si="384"/>
        <v>0</v>
      </c>
      <c r="O239" s="257">
        <f t="shared" si="384"/>
        <v>0</v>
      </c>
      <c r="P239" s="45">
        <f t="shared" ref="P239" si="385">P98</f>
        <v>0</v>
      </c>
    </row>
    <row r="240" spans="1:16" ht="30" hidden="1" customHeight="1">
      <c r="A240" s="85"/>
      <c r="B240" s="16" t="s">
        <v>150</v>
      </c>
      <c r="C240" s="29" t="s">
        <v>151</v>
      </c>
      <c r="D240" s="187"/>
      <c r="E240" s="30"/>
      <c r="F240" s="93"/>
      <c r="G240" s="187"/>
      <c r="H240" s="187"/>
      <c r="I240" s="187"/>
      <c r="J240" s="187"/>
      <c r="K240" s="23">
        <f t="shared" si="322"/>
        <v>0</v>
      </c>
      <c r="L240" s="23">
        <f t="shared" si="323"/>
        <v>0</v>
      </c>
      <c r="M240" s="187"/>
      <c r="N240" s="187"/>
      <c r="O240" s="187"/>
      <c r="P240" s="30"/>
    </row>
    <row r="241" spans="1:16" ht="18.75" hidden="1" customHeight="1">
      <c r="A241" s="85"/>
      <c r="B241" s="51" t="s">
        <v>154</v>
      </c>
      <c r="C241" s="29" t="s">
        <v>155</v>
      </c>
      <c r="D241" s="257">
        <f>D101</f>
        <v>92794</v>
      </c>
      <c r="E241" s="45">
        <f t="shared" ref="E241:E242" si="386">E101</f>
        <v>0</v>
      </c>
      <c r="F241" s="469">
        <f t="shared" ref="F241:J242" si="387">F101</f>
        <v>0</v>
      </c>
      <c r="G241" s="257">
        <f t="shared" si="387"/>
        <v>0</v>
      </c>
      <c r="H241" s="257">
        <f t="shared" si="387"/>
        <v>0</v>
      </c>
      <c r="I241" s="257">
        <f t="shared" si="387"/>
        <v>0</v>
      </c>
      <c r="J241" s="257">
        <f t="shared" si="387"/>
        <v>0</v>
      </c>
      <c r="K241" s="23">
        <f t="shared" si="322"/>
        <v>0</v>
      </c>
      <c r="L241" s="23">
        <f t="shared" si="323"/>
        <v>0</v>
      </c>
      <c r="M241" s="257">
        <f t="shared" ref="M241:O241" si="388">M101</f>
        <v>0</v>
      </c>
      <c r="N241" s="257">
        <f t="shared" si="388"/>
        <v>0</v>
      </c>
      <c r="O241" s="257">
        <f t="shared" si="388"/>
        <v>0</v>
      </c>
      <c r="P241" s="45">
        <f t="shared" ref="P241" si="389">P101</f>
        <v>0</v>
      </c>
    </row>
    <row r="242" spans="1:16" ht="27.75" hidden="1" customHeight="1">
      <c r="A242" s="85"/>
      <c r="B242" s="16" t="s">
        <v>255</v>
      </c>
      <c r="C242" s="52" t="s">
        <v>157</v>
      </c>
      <c r="D242" s="256">
        <f>D102</f>
        <v>0</v>
      </c>
      <c r="E242" s="47">
        <f t="shared" si="386"/>
        <v>0</v>
      </c>
      <c r="F242" s="471">
        <f t="shared" si="387"/>
        <v>0</v>
      </c>
      <c r="G242" s="256">
        <f t="shared" si="387"/>
        <v>0</v>
      </c>
      <c r="H242" s="256">
        <f t="shared" si="387"/>
        <v>0</v>
      </c>
      <c r="I242" s="256">
        <f t="shared" si="387"/>
        <v>0</v>
      </c>
      <c r="J242" s="256">
        <f t="shared" si="387"/>
        <v>0</v>
      </c>
      <c r="K242" s="23">
        <f t="shared" si="322"/>
        <v>0</v>
      </c>
      <c r="L242" s="23">
        <f t="shared" si="323"/>
        <v>0</v>
      </c>
      <c r="M242" s="256">
        <f t="shared" ref="M242:O242" si="390">M102</f>
        <v>0</v>
      </c>
      <c r="N242" s="256">
        <f t="shared" si="390"/>
        <v>0</v>
      </c>
      <c r="O242" s="256">
        <f t="shared" si="390"/>
        <v>0</v>
      </c>
      <c r="P242" s="47">
        <f t="shared" ref="P242" si="391">P102</f>
        <v>0</v>
      </c>
    </row>
    <row r="243" spans="1:16" ht="24.75" hidden="1" customHeight="1">
      <c r="A243" s="85"/>
      <c r="B243" s="16" t="s">
        <v>158</v>
      </c>
      <c r="C243" s="52" t="s">
        <v>159</v>
      </c>
      <c r="D243" s="187"/>
      <c r="E243" s="30"/>
      <c r="F243" s="93"/>
      <c r="G243" s="187"/>
      <c r="H243" s="187"/>
      <c r="I243" s="187"/>
      <c r="J243" s="187"/>
      <c r="K243" s="23">
        <f t="shared" si="322"/>
        <v>0</v>
      </c>
      <c r="L243" s="23">
        <f t="shared" si="323"/>
        <v>0</v>
      </c>
      <c r="M243" s="187"/>
      <c r="N243" s="187"/>
      <c r="O243" s="187"/>
      <c r="P243" s="30"/>
    </row>
    <row r="244" spans="1:16" ht="36" customHeight="1">
      <c r="A244" s="85"/>
      <c r="B244" s="16" t="s">
        <v>162</v>
      </c>
      <c r="C244" s="52" t="s">
        <v>163</v>
      </c>
      <c r="D244" s="187">
        <f t="shared" ref="D244:E259" si="392">D105</f>
        <v>50506</v>
      </c>
      <c r="E244" s="30">
        <f t="shared" si="392"/>
        <v>29391</v>
      </c>
      <c r="F244" s="93">
        <f t="shared" ref="F244:J261" si="393">F105</f>
        <v>29391</v>
      </c>
      <c r="G244" s="187">
        <f t="shared" si="393"/>
        <v>0</v>
      </c>
      <c r="H244" s="187">
        <f t="shared" si="393"/>
        <v>12391</v>
      </c>
      <c r="I244" s="187">
        <f t="shared" si="393"/>
        <v>8500</v>
      </c>
      <c r="J244" s="187">
        <f t="shared" si="393"/>
        <v>8500</v>
      </c>
      <c r="K244" s="23">
        <f t="shared" si="322"/>
        <v>29391</v>
      </c>
      <c r="L244" s="23">
        <f t="shared" si="323"/>
        <v>0</v>
      </c>
      <c r="M244" s="187">
        <f t="shared" ref="M244:O244" si="394">M105</f>
        <v>51867</v>
      </c>
      <c r="N244" s="187">
        <f t="shared" si="394"/>
        <v>24203</v>
      </c>
      <c r="O244" s="187">
        <f t="shared" si="394"/>
        <v>0</v>
      </c>
      <c r="P244" s="30">
        <f t="shared" ref="P244" si="395">P105</f>
        <v>0</v>
      </c>
    </row>
    <row r="245" spans="1:16" ht="26.25" customHeight="1">
      <c r="A245" s="85"/>
      <c r="B245" s="31" t="s">
        <v>164</v>
      </c>
      <c r="C245" s="70" t="s">
        <v>165</v>
      </c>
      <c r="D245" s="262">
        <f t="shared" si="392"/>
        <v>79228</v>
      </c>
      <c r="E245" s="53">
        <f t="shared" si="392"/>
        <v>100723</v>
      </c>
      <c r="F245" s="472">
        <f t="shared" si="393"/>
        <v>100723</v>
      </c>
      <c r="G245" s="506">
        <f t="shared" si="393"/>
        <v>46776</v>
      </c>
      <c r="H245" s="506">
        <f t="shared" si="393"/>
        <v>26027</v>
      </c>
      <c r="I245" s="506">
        <f t="shared" si="393"/>
        <v>13978</v>
      </c>
      <c r="J245" s="506">
        <f t="shared" si="393"/>
        <v>13942</v>
      </c>
      <c r="K245" s="23">
        <f t="shared" si="322"/>
        <v>100723</v>
      </c>
      <c r="L245" s="23">
        <f t="shared" si="323"/>
        <v>0</v>
      </c>
      <c r="M245" s="506">
        <f t="shared" ref="M245:O245" si="396">M106</f>
        <v>288</v>
      </c>
      <c r="N245" s="506">
        <f t="shared" si="396"/>
        <v>0</v>
      </c>
      <c r="O245" s="506">
        <f t="shared" si="396"/>
        <v>0</v>
      </c>
      <c r="P245" s="53">
        <f t="shared" ref="P245" si="397">P106</f>
        <v>0</v>
      </c>
    </row>
    <row r="246" spans="1:16" ht="24" customHeight="1">
      <c r="A246" s="85"/>
      <c r="B246" s="16" t="s">
        <v>166</v>
      </c>
      <c r="C246" s="52" t="s">
        <v>167</v>
      </c>
      <c r="D246" s="187">
        <f t="shared" si="392"/>
        <v>66577</v>
      </c>
      <c r="E246" s="53">
        <f t="shared" si="392"/>
        <v>84641</v>
      </c>
      <c r="F246" s="472">
        <f t="shared" si="393"/>
        <v>84641</v>
      </c>
      <c r="G246" s="506">
        <f t="shared" si="393"/>
        <v>39307</v>
      </c>
      <c r="H246" s="506">
        <f t="shared" si="393"/>
        <v>21871</v>
      </c>
      <c r="I246" s="506">
        <f t="shared" si="393"/>
        <v>11746</v>
      </c>
      <c r="J246" s="506">
        <f t="shared" si="393"/>
        <v>11717</v>
      </c>
      <c r="K246" s="23">
        <f t="shared" si="322"/>
        <v>84641</v>
      </c>
      <c r="L246" s="23">
        <f t="shared" si="323"/>
        <v>0</v>
      </c>
      <c r="M246" s="506">
        <f t="shared" ref="M246:O246" si="398">M107</f>
        <v>288</v>
      </c>
      <c r="N246" s="506">
        <f t="shared" si="398"/>
        <v>0</v>
      </c>
      <c r="O246" s="506">
        <f t="shared" si="398"/>
        <v>0</v>
      </c>
      <c r="P246" s="53">
        <f t="shared" ref="P246" si="399">P107</f>
        <v>0</v>
      </c>
    </row>
    <row r="247" spans="1:16" ht="22.5" customHeight="1">
      <c r="A247" s="85"/>
      <c r="B247" s="16" t="s">
        <v>168</v>
      </c>
      <c r="C247" s="52" t="s">
        <v>169</v>
      </c>
      <c r="D247" s="187">
        <f t="shared" si="392"/>
        <v>0</v>
      </c>
      <c r="E247" s="53">
        <f t="shared" si="392"/>
        <v>0</v>
      </c>
      <c r="F247" s="472">
        <f t="shared" si="393"/>
        <v>0</v>
      </c>
      <c r="G247" s="506">
        <f t="shared" si="393"/>
        <v>0</v>
      </c>
      <c r="H247" s="506">
        <f t="shared" si="393"/>
        <v>0</v>
      </c>
      <c r="I247" s="506">
        <f t="shared" si="393"/>
        <v>0</v>
      </c>
      <c r="J247" s="506">
        <f t="shared" si="393"/>
        <v>0</v>
      </c>
      <c r="K247" s="23">
        <f t="shared" si="322"/>
        <v>0</v>
      </c>
      <c r="L247" s="23">
        <f t="shared" si="323"/>
        <v>0</v>
      </c>
      <c r="M247" s="506">
        <f t="shared" ref="M247:O247" si="400">M108</f>
        <v>0</v>
      </c>
      <c r="N247" s="506">
        <f t="shared" si="400"/>
        <v>0</v>
      </c>
      <c r="O247" s="506">
        <f t="shared" si="400"/>
        <v>0</v>
      </c>
      <c r="P247" s="53">
        <f t="shared" ref="P247" si="401">P108</f>
        <v>0</v>
      </c>
    </row>
    <row r="248" spans="1:16" ht="24" customHeight="1">
      <c r="A248" s="85"/>
      <c r="B248" s="16" t="s">
        <v>170</v>
      </c>
      <c r="C248" s="52" t="s">
        <v>171</v>
      </c>
      <c r="D248" s="187">
        <f t="shared" si="392"/>
        <v>12651</v>
      </c>
      <c r="E248" s="53">
        <f t="shared" ref="E248:P248" si="402">E109</f>
        <v>16082</v>
      </c>
      <c r="F248" s="472">
        <f t="shared" si="402"/>
        <v>16082</v>
      </c>
      <c r="G248" s="506">
        <f t="shared" ref="G248:J261" si="403">G109</f>
        <v>7469</v>
      </c>
      <c r="H248" s="506">
        <f t="shared" si="403"/>
        <v>4156</v>
      </c>
      <c r="I248" s="506">
        <f t="shared" si="403"/>
        <v>2232</v>
      </c>
      <c r="J248" s="506">
        <f t="shared" si="403"/>
        <v>2225</v>
      </c>
      <c r="K248" s="23">
        <f t="shared" si="322"/>
        <v>16082</v>
      </c>
      <c r="L248" s="23">
        <f t="shared" si="323"/>
        <v>0</v>
      </c>
      <c r="M248" s="506">
        <f t="shared" si="402"/>
        <v>0</v>
      </c>
      <c r="N248" s="506">
        <f t="shared" si="402"/>
        <v>0</v>
      </c>
      <c r="O248" s="506">
        <f t="shared" si="402"/>
        <v>0</v>
      </c>
      <c r="P248" s="53">
        <f t="shared" si="402"/>
        <v>0</v>
      </c>
    </row>
    <row r="249" spans="1:16" ht="24.75" hidden="1" customHeight="1">
      <c r="A249" s="85"/>
      <c r="B249" s="16" t="s">
        <v>164</v>
      </c>
      <c r="C249" s="52" t="s">
        <v>172</v>
      </c>
      <c r="D249" s="30">
        <f t="shared" si="392"/>
        <v>0</v>
      </c>
      <c r="E249" s="30">
        <f t="shared" si="392"/>
        <v>0</v>
      </c>
      <c r="F249" s="93">
        <f t="shared" si="393"/>
        <v>0</v>
      </c>
      <c r="G249" s="187">
        <f t="shared" si="403"/>
        <v>0</v>
      </c>
      <c r="H249" s="187">
        <f t="shared" si="403"/>
        <v>0</v>
      </c>
      <c r="I249" s="187">
        <f t="shared" si="403"/>
        <v>0</v>
      </c>
      <c r="J249" s="187">
        <f t="shared" si="403"/>
        <v>0</v>
      </c>
      <c r="K249" s="23">
        <f t="shared" si="322"/>
        <v>0</v>
      </c>
      <c r="L249" s="23">
        <f t="shared" si="323"/>
        <v>0</v>
      </c>
      <c r="M249" s="187">
        <f t="shared" ref="M249:O249" si="404">M110</f>
        <v>0</v>
      </c>
      <c r="N249" s="187">
        <f t="shared" si="404"/>
        <v>0</v>
      </c>
      <c r="O249" s="187">
        <f t="shared" si="404"/>
        <v>0</v>
      </c>
      <c r="P249" s="30">
        <f t="shared" ref="P249" si="405">P110</f>
        <v>0</v>
      </c>
    </row>
    <row r="250" spans="1:16" ht="24.75" hidden="1" customHeight="1">
      <c r="A250" s="85"/>
      <c r="B250" s="16" t="s">
        <v>166</v>
      </c>
      <c r="C250" s="54" t="s">
        <v>173</v>
      </c>
      <c r="D250" s="30">
        <f t="shared" si="392"/>
        <v>0</v>
      </c>
      <c r="E250" s="30">
        <f t="shared" si="392"/>
        <v>0</v>
      </c>
      <c r="F250" s="93">
        <f t="shared" si="393"/>
        <v>0</v>
      </c>
      <c r="G250" s="187">
        <f t="shared" si="403"/>
        <v>0</v>
      </c>
      <c r="H250" s="187">
        <f t="shared" si="403"/>
        <v>0</v>
      </c>
      <c r="I250" s="187">
        <f t="shared" si="403"/>
        <v>0</v>
      </c>
      <c r="J250" s="187">
        <f t="shared" si="403"/>
        <v>0</v>
      </c>
      <c r="K250" s="23">
        <f t="shared" si="322"/>
        <v>0</v>
      </c>
      <c r="L250" s="23">
        <f t="shared" si="323"/>
        <v>0</v>
      </c>
      <c r="M250" s="187">
        <f t="shared" ref="M250:O250" si="406">M111</f>
        <v>0</v>
      </c>
      <c r="N250" s="187">
        <f t="shared" si="406"/>
        <v>0</v>
      </c>
      <c r="O250" s="187">
        <f t="shared" si="406"/>
        <v>0</v>
      </c>
      <c r="P250" s="30">
        <f t="shared" ref="P250" si="407">P111</f>
        <v>0</v>
      </c>
    </row>
    <row r="251" spans="1:16" ht="24.75" hidden="1" customHeight="1">
      <c r="A251" s="85"/>
      <c r="B251" s="16" t="s">
        <v>168</v>
      </c>
      <c r="C251" s="54" t="s">
        <v>174</v>
      </c>
      <c r="D251" s="30">
        <f t="shared" si="392"/>
        <v>0</v>
      </c>
      <c r="E251" s="30">
        <f t="shared" si="392"/>
        <v>0</v>
      </c>
      <c r="F251" s="93">
        <f t="shared" si="393"/>
        <v>0</v>
      </c>
      <c r="G251" s="187">
        <f t="shared" si="403"/>
        <v>0</v>
      </c>
      <c r="H251" s="187">
        <f t="shared" si="403"/>
        <v>0</v>
      </c>
      <c r="I251" s="187">
        <f t="shared" si="403"/>
        <v>0</v>
      </c>
      <c r="J251" s="187">
        <f t="shared" si="403"/>
        <v>0</v>
      </c>
      <c r="K251" s="23">
        <f t="shared" si="322"/>
        <v>0</v>
      </c>
      <c r="L251" s="23">
        <f t="shared" si="323"/>
        <v>0</v>
      </c>
      <c r="M251" s="187">
        <f t="shared" ref="M251:O251" si="408">M112</f>
        <v>0</v>
      </c>
      <c r="N251" s="187">
        <f t="shared" si="408"/>
        <v>0</v>
      </c>
      <c r="O251" s="187">
        <f t="shared" si="408"/>
        <v>0</v>
      </c>
      <c r="P251" s="30">
        <f t="shared" ref="P251" si="409">P112</f>
        <v>0</v>
      </c>
    </row>
    <row r="252" spans="1:16" ht="24.75" hidden="1" customHeight="1">
      <c r="A252" s="85"/>
      <c r="B252" s="16" t="s">
        <v>170</v>
      </c>
      <c r="C252" s="54" t="s">
        <v>175</v>
      </c>
      <c r="D252" s="30">
        <f t="shared" si="392"/>
        <v>0</v>
      </c>
      <c r="E252" s="30">
        <f t="shared" si="392"/>
        <v>0</v>
      </c>
      <c r="F252" s="93">
        <f t="shared" si="393"/>
        <v>0</v>
      </c>
      <c r="G252" s="187">
        <f t="shared" si="403"/>
        <v>0</v>
      </c>
      <c r="H252" s="187">
        <f t="shared" si="403"/>
        <v>0</v>
      </c>
      <c r="I252" s="187">
        <f t="shared" si="403"/>
        <v>0</v>
      </c>
      <c r="J252" s="187">
        <f t="shared" si="403"/>
        <v>0</v>
      </c>
      <c r="K252" s="23">
        <f t="shared" si="322"/>
        <v>0</v>
      </c>
      <c r="L252" s="23">
        <f t="shared" si="323"/>
        <v>0</v>
      </c>
      <c r="M252" s="187">
        <f t="shared" ref="M252:O252" si="410">M113</f>
        <v>0</v>
      </c>
      <c r="N252" s="187">
        <f t="shared" si="410"/>
        <v>0</v>
      </c>
      <c r="O252" s="187">
        <f t="shared" si="410"/>
        <v>0</v>
      </c>
      <c r="P252" s="30">
        <f t="shared" ref="P252" si="411">P113</f>
        <v>0</v>
      </c>
    </row>
    <row r="253" spans="1:16" ht="24" customHeight="1">
      <c r="A253" s="85"/>
      <c r="B253" s="91" t="s">
        <v>176</v>
      </c>
      <c r="C253" s="92" t="s">
        <v>177</v>
      </c>
      <c r="D253" s="93">
        <f t="shared" si="392"/>
        <v>2103</v>
      </c>
      <c r="E253" s="93">
        <f t="shared" si="392"/>
        <v>21506</v>
      </c>
      <c r="F253" s="93">
        <f t="shared" si="393"/>
        <v>22276</v>
      </c>
      <c r="G253" s="187">
        <f t="shared" si="403"/>
        <v>399</v>
      </c>
      <c r="H253" s="187">
        <f t="shared" si="403"/>
        <v>5482</v>
      </c>
      <c r="I253" s="187">
        <f t="shared" si="403"/>
        <v>7634</v>
      </c>
      <c r="J253" s="187">
        <f t="shared" si="403"/>
        <v>8761</v>
      </c>
      <c r="K253" s="23">
        <f t="shared" si="322"/>
        <v>22276</v>
      </c>
      <c r="L253" s="23">
        <f t="shared" si="323"/>
        <v>0</v>
      </c>
      <c r="M253" s="187">
        <f t="shared" ref="M253:O253" si="412">M114</f>
        <v>25946</v>
      </c>
      <c r="N253" s="187">
        <f t="shared" si="412"/>
        <v>25926</v>
      </c>
      <c r="O253" s="187">
        <f t="shared" si="412"/>
        <v>10627</v>
      </c>
      <c r="P253" s="93">
        <f t="shared" ref="P253" si="413">P114</f>
        <v>0</v>
      </c>
    </row>
    <row r="254" spans="1:16" ht="24.75" hidden="1" customHeight="1">
      <c r="A254" s="85"/>
      <c r="B254" s="94" t="s">
        <v>178</v>
      </c>
      <c r="C254" s="92" t="s">
        <v>179</v>
      </c>
      <c r="D254" s="93">
        <f t="shared" si="392"/>
        <v>0</v>
      </c>
      <c r="E254" s="93">
        <f t="shared" si="392"/>
        <v>0</v>
      </c>
      <c r="F254" s="93">
        <f t="shared" si="393"/>
        <v>0</v>
      </c>
      <c r="G254" s="187">
        <f t="shared" si="403"/>
        <v>0</v>
      </c>
      <c r="H254" s="187">
        <f t="shared" si="403"/>
        <v>0</v>
      </c>
      <c r="I254" s="187">
        <f t="shared" si="403"/>
        <v>0</v>
      </c>
      <c r="J254" s="187">
        <f t="shared" si="403"/>
        <v>0</v>
      </c>
      <c r="K254" s="23">
        <f t="shared" si="322"/>
        <v>0</v>
      </c>
      <c r="L254" s="23">
        <f t="shared" si="323"/>
        <v>0</v>
      </c>
      <c r="M254" s="187">
        <f t="shared" ref="M254:O254" si="414">M115</f>
        <v>0</v>
      </c>
      <c r="N254" s="187">
        <f t="shared" si="414"/>
        <v>0</v>
      </c>
      <c r="O254" s="187">
        <f t="shared" si="414"/>
        <v>0</v>
      </c>
      <c r="P254" s="93">
        <f t="shared" ref="P254" si="415">P115</f>
        <v>0</v>
      </c>
    </row>
    <row r="255" spans="1:16" ht="24.75" customHeight="1">
      <c r="A255" s="85"/>
      <c r="B255" s="95" t="s">
        <v>180</v>
      </c>
      <c r="C255" s="92" t="s">
        <v>181</v>
      </c>
      <c r="D255" s="93">
        <f t="shared" si="392"/>
        <v>2103</v>
      </c>
      <c r="E255" s="93">
        <f t="shared" si="392"/>
        <v>21506</v>
      </c>
      <c r="F255" s="93">
        <f t="shared" si="393"/>
        <v>22276</v>
      </c>
      <c r="G255" s="187">
        <f t="shared" si="403"/>
        <v>399</v>
      </c>
      <c r="H255" s="187">
        <f t="shared" si="403"/>
        <v>5482</v>
      </c>
      <c r="I255" s="187">
        <f t="shared" si="403"/>
        <v>7634</v>
      </c>
      <c r="J255" s="187">
        <f t="shared" si="403"/>
        <v>8761</v>
      </c>
      <c r="K255" s="23">
        <f t="shared" si="322"/>
        <v>22276</v>
      </c>
      <c r="L255" s="23">
        <f t="shared" si="323"/>
        <v>0</v>
      </c>
      <c r="M255" s="187">
        <f t="shared" ref="M255:O255" si="416">M116</f>
        <v>25946</v>
      </c>
      <c r="N255" s="187">
        <f t="shared" si="416"/>
        <v>25926</v>
      </c>
      <c r="O255" s="187">
        <f t="shared" si="416"/>
        <v>10627</v>
      </c>
      <c r="P255" s="93">
        <f t="shared" ref="P255" si="417">P116</f>
        <v>0</v>
      </c>
    </row>
    <row r="256" spans="1:16" ht="24.75" customHeight="1">
      <c r="A256" s="85"/>
      <c r="B256" s="96" t="s">
        <v>182</v>
      </c>
      <c r="C256" s="97" t="s">
        <v>183</v>
      </c>
      <c r="D256" s="262">
        <f>D117</f>
        <v>8924</v>
      </c>
      <c r="E256" s="98">
        <f t="shared" si="392"/>
        <v>26640</v>
      </c>
      <c r="F256" s="99">
        <f t="shared" si="393"/>
        <v>26640</v>
      </c>
      <c r="G256" s="262">
        <f t="shared" si="403"/>
        <v>855</v>
      </c>
      <c r="H256" s="262">
        <f t="shared" si="403"/>
        <v>7785</v>
      </c>
      <c r="I256" s="262">
        <f t="shared" si="403"/>
        <v>9000</v>
      </c>
      <c r="J256" s="262">
        <f t="shared" si="403"/>
        <v>9000</v>
      </c>
      <c r="K256" s="23">
        <f t="shared" si="322"/>
        <v>26640</v>
      </c>
      <c r="L256" s="23">
        <f t="shared" si="323"/>
        <v>0</v>
      </c>
      <c r="M256" s="262">
        <f t="shared" ref="M256:O256" si="418">M117</f>
        <v>0</v>
      </c>
      <c r="N256" s="262">
        <f t="shared" si="418"/>
        <v>0</v>
      </c>
      <c r="O256" s="262">
        <f t="shared" si="418"/>
        <v>0</v>
      </c>
      <c r="P256" s="98">
        <f t="shared" ref="P256" si="419">P117</f>
        <v>0</v>
      </c>
    </row>
    <row r="257" spans="1:16" ht="24.75" customHeight="1">
      <c r="A257" s="85"/>
      <c r="B257" s="61" t="s">
        <v>184</v>
      </c>
      <c r="C257" s="56" t="s">
        <v>185</v>
      </c>
      <c r="D257" s="99">
        <f t="shared" si="392"/>
        <v>7352</v>
      </c>
      <c r="E257" s="99">
        <f t="shared" si="392"/>
        <v>25000</v>
      </c>
      <c r="F257" s="99">
        <f t="shared" si="393"/>
        <v>25000</v>
      </c>
      <c r="G257" s="262">
        <f t="shared" si="403"/>
        <v>0</v>
      </c>
      <c r="H257" s="262">
        <f t="shared" si="403"/>
        <v>7000</v>
      </c>
      <c r="I257" s="262">
        <f t="shared" si="403"/>
        <v>9000</v>
      </c>
      <c r="J257" s="262">
        <f t="shared" si="403"/>
        <v>9000</v>
      </c>
      <c r="K257" s="23">
        <f t="shared" si="322"/>
        <v>25000</v>
      </c>
      <c r="L257" s="23">
        <f t="shared" si="323"/>
        <v>0</v>
      </c>
      <c r="M257" s="262">
        <f t="shared" ref="M257:O257" si="420">M118</f>
        <v>0</v>
      </c>
      <c r="N257" s="262">
        <f t="shared" si="420"/>
        <v>0</v>
      </c>
      <c r="O257" s="262">
        <f t="shared" si="420"/>
        <v>0</v>
      </c>
      <c r="P257" s="99">
        <f t="shared" ref="P257" si="421">P118</f>
        <v>0</v>
      </c>
    </row>
    <row r="258" spans="1:16" ht="24.75" customHeight="1">
      <c r="A258" s="85"/>
      <c r="B258" s="100" t="s">
        <v>186</v>
      </c>
      <c r="C258" s="101" t="s">
        <v>187</v>
      </c>
      <c r="D258" s="187">
        <f>D119</f>
        <v>1572</v>
      </c>
      <c r="E258" s="30">
        <f t="shared" si="392"/>
        <v>1640</v>
      </c>
      <c r="F258" s="93">
        <f t="shared" si="393"/>
        <v>1640</v>
      </c>
      <c r="G258" s="187">
        <f t="shared" si="403"/>
        <v>855</v>
      </c>
      <c r="H258" s="187">
        <f t="shared" si="403"/>
        <v>785</v>
      </c>
      <c r="I258" s="187">
        <f t="shared" si="403"/>
        <v>0</v>
      </c>
      <c r="J258" s="187">
        <f t="shared" si="403"/>
        <v>0</v>
      </c>
      <c r="K258" s="23">
        <f t="shared" si="322"/>
        <v>1640</v>
      </c>
      <c r="L258" s="23">
        <f t="shared" si="323"/>
        <v>0</v>
      </c>
      <c r="M258" s="187">
        <f t="shared" ref="M258:O258" si="422">M119</f>
        <v>0</v>
      </c>
      <c r="N258" s="187">
        <f t="shared" si="422"/>
        <v>0</v>
      </c>
      <c r="O258" s="187">
        <f t="shared" si="422"/>
        <v>0</v>
      </c>
      <c r="P258" s="30">
        <f t="shared" ref="P258" si="423">P119</f>
        <v>0</v>
      </c>
    </row>
    <row r="259" spans="1:16" ht="24.75" customHeight="1">
      <c r="A259" s="85"/>
      <c r="B259" s="100" t="s">
        <v>166</v>
      </c>
      <c r="C259" s="101" t="s">
        <v>188</v>
      </c>
      <c r="D259" s="187">
        <f>D120</f>
        <v>1321</v>
      </c>
      <c r="E259" s="30">
        <f t="shared" si="392"/>
        <v>1378</v>
      </c>
      <c r="F259" s="93">
        <f t="shared" si="393"/>
        <v>1378</v>
      </c>
      <c r="G259" s="187">
        <f t="shared" si="403"/>
        <v>718</v>
      </c>
      <c r="H259" s="187">
        <f t="shared" si="403"/>
        <v>660</v>
      </c>
      <c r="I259" s="187">
        <f t="shared" si="403"/>
        <v>0</v>
      </c>
      <c r="J259" s="187">
        <f t="shared" si="403"/>
        <v>0</v>
      </c>
      <c r="K259" s="23">
        <f t="shared" si="322"/>
        <v>1378</v>
      </c>
      <c r="L259" s="23">
        <f t="shared" si="323"/>
        <v>0</v>
      </c>
      <c r="M259" s="187">
        <f t="shared" ref="M259:O259" si="424">M120</f>
        <v>0</v>
      </c>
      <c r="N259" s="187">
        <f t="shared" si="424"/>
        <v>0</v>
      </c>
      <c r="O259" s="187">
        <f t="shared" si="424"/>
        <v>0</v>
      </c>
      <c r="P259" s="30">
        <f t="shared" ref="P259" si="425">P120</f>
        <v>0</v>
      </c>
    </row>
    <row r="260" spans="1:16" ht="24.75" customHeight="1">
      <c r="A260" s="85"/>
      <c r="B260" s="100" t="s">
        <v>168</v>
      </c>
      <c r="C260" s="101" t="s">
        <v>189</v>
      </c>
      <c r="D260" s="187">
        <f>D121</f>
        <v>0</v>
      </c>
      <c r="E260" s="30">
        <f t="shared" ref="E260:E261" si="426">E121</f>
        <v>0</v>
      </c>
      <c r="F260" s="93">
        <f t="shared" si="393"/>
        <v>0</v>
      </c>
      <c r="G260" s="187">
        <f t="shared" si="403"/>
        <v>0</v>
      </c>
      <c r="H260" s="187">
        <f t="shared" si="403"/>
        <v>0</v>
      </c>
      <c r="I260" s="187">
        <f t="shared" si="403"/>
        <v>0</v>
      </c>
      <c r="J260" s="187">
        <f t="shared" si="403"/>
        <v>0</v>
      </c>
      <c r="K260" s="23">
        <f t="shared" si="322"/>
        <v>0</v>
      </c>
      <c r="L260" s="23">
        <f t="shared" si="323"/>
        <v>0</v>
      </c>
      <c r="M260" s="187">
        <f t="shared" ref="M260:O260" si="427">M121</f>
        <v>0</v>
      </c>
      <c r="N260" s="187">
        <f t="shared" si="427"/>
        <v>0</v>
      </c>
      <c r="O260" s="187">
        <f t="shared" si="427"/>
        <v>0</v>
      </c>
      <c r="P260" s="30">
        <f t="shared" ref="P260" si="428">P121</f>
        <v>0</v>
      </c>
    </row>
    <row r="261" spans="1:16" ht="24.75" customHeight="1">
      <c r="A261" s="85"/>
      <c r="B261" s="100" t="s">
        <v>170</v>
      </c>
      <c r="C261" s="101" t="s">
        <v>190</v>
      </c>
      <c r="D261" s="187">
        <f>D122</f>
        <v>251</v>
      </c>
      <c r="E261" s="30">
        <f t="shared" si="426"/>
        <v>262</v>
      </c>
      <c r="F261" s="93">
        <f t="shared" si="393"/>
        <v>262</v>
      </c>
      <c r="G261" s="187">
        <f t="shared" si="403"/>
        <v>137</v>
      </c>
      <c r="H261" s="187">
        <f t="shared" si="403"/>
        <v>125</v>
      </c>
      <c r="I261" s="187">
        <f t="shared" si="403"/>
        <v>0</v>
      </c>
      <c r="J261" s="187">
        <f t="shared" si="403"/>
        <v>0</v>
      </c>
      <c r="K261" s="23">
        <f t="shared" si="322"/>
        <v>262</v>
      </c>
      <c r="L261" s="23">
        <f t="shared" si="323"/>
        <v>0</v>
      </c>
      <c r="M261" s="187">
        <f t="shared" ref="M261:O261" si="429">M122</f>
        <v>0</v>
      </c>
      <c r="N261" s="187">
        <f t="shared" si="429"/>
        <v>0</v>
      </c>
      <c r="O261" s="187">
        <f t="shared" si="429"/>
        <v>0</v>
      </c>
      <c r="P261" s="30">
        <f t="shared" ref="P261" si="430">P122</f>
        <v>0</v>
      </c>
    </row>
    <row r="262" spans="1:16" ht="24.75" customHeight="1">
      <c r="A262" s="85"/>
      <c r="B262" s="102" t="s">
        <v>193</v>
      </c>
      <c r="C262" s="103" t="s">
        <v>194</v>
      </c>
      <c r="D262" s="93">
        <f t="shared" ref="D262:E265" si="431">D125</f>
        <v>11912</v>
      </c>
      <c r="E262" s="93">
        <f t="shared" si="431"/>
        <v>146421</v>
      </c>
      <c r="F262" s="93">
        <f t="shared" ref="F262:J265" si="432">F125</f>
        <v>145651</v>
      </c>
      <c r="G262" s="187">
        <f t="shared" si="432"/>
        <v>2611</v>
      </c>
      <c r="H262" s="187">
        <f t="shared" si="432"/>
        <v>35840</v>
      </c>
      <c r="I262" s="187">
        <f t="shared" si="432"/>
        <v>49910</v>
      </c>
      <c r="J262" s="187">
        <f t="shared" si="432"/>
        <v>57290</v>
      </c>
      <c r="K262" s="23">
        <f t="shared" si="322"/>
        <v>145651</v>
      </c>
      <c r="L262" s="23">
        <f t="shared" si="323"/>
        <v>0</v>
      </c>
      <c r="M262" s="187">
        <f t="shared" ref="M262:O262" si="433">M125</f>
        <v>169643</v>
      </c>
      <c r="N262" s="187">
        <f t="shared" si="433"/>
        <v>169514</v>
      </c>
      <c r="O262" s="187">
        <f t="shared" si="433"/>
        <v>69483</v>
      </c>
      <c r="P262" s="93">
        <f t="shared" ref="P262" si="434">P125</f>
        <v>0</v>
      </c>
    </row>
    <row r="263" spans="1:16" ht="24.75" customHeight="1">
      <c r="A263" s="85"/>
      <c r="B263" s="104" t="s">
        <v>195</v>
      </c>
      <c r="C263" s="105" t="s">
        <v>196</v>
      </c>
      <c r="D263" s="93">
        <f t="shared" si="431"/>
        <v>0</v>
      </c>
      <c r="E263" s="93">
        <f t="shared" si="431"/>
        <v>0</v>
      </c>
      <c r="F263" s="93">
        <f t="shared" si="432"/>
        <v>5037</v>
      </c>
      <c r="G263" s="187">
        <f t="shared" si="432"/>
        <v>61</v>
      </c>
      <c r="H263" s="187">
        <f t="shared" si="432"/>
        <v>49</v>
      </c>
      <c r="I263" s="187">
        <f t="shared" si="432"/>
        <v>49</v>
      </c>
      <c r="J263" s="187">
        <f t="shared" si="432"/>
        <v>4878</v>
      </c>
      <c r="K263" s="23">
        <f t="shared" si="322"/>
        <v>5037</v>
      </c>
      <c r="L263" s="23">
        <f t="shared" si="323"/>
        <v>0</v>
      </c>
      <c r="M263" s="187">
        <f t="shared" ref="M263:O263" si="435">M126</f>
        <v>129</v>
      </c>
      <c r="N263" s="187">
        <f t="shared" si="435"/>
        <v>0</v>
      </c>
      <c r="O263" s="187">
        <f t="shared" si="435"/>
        <v>0</v>
      </c>
      <c r="P263" s="93">
        <f t="shared" ref="P263" si="436">P126</f>
        <v>0</v>
      </c>
    </row>
    <row r="264" spans="1:16" ht="24.75" customHeight="1">
      <c r="A264" s="85"/>
      <c r="B264" s="104" t="s">
        <v>197</v>
      </c>
      <c r="C264" s="105" t="s">
        <v>198</v>
      </c>
      <c r="D264" s="93">
        <f t="shared" si="431"/>
        <v>0</v>
      </c>
      <c r="E264" s="93">
        <f t="shared" si="431"/>
        <v>0</v>
      </c>
      <c r="F264" s="93">
        <f t="shared" si="432"/>
        <v>0</v>
      </c>
      <c r="G264" s="187">
        <f t="shared" si="432"/>
        <v>0</v>
      </c>
      <c r="H264" s="187">
        <f t="shared" si="432"/>
        <v>0</v>
      </c>
      <c r="I264" s="187">
        <f t="shared" si="432"/>
        <v>0</v>
      </c>
      <c r="J264" s="187">
        <f t="shared" si="432"/>
        <v>0</v>
      </c>
      <c r="K264" s="23">
        <f t="shared" si="322"/>
        <v>0</v>
      </c>
      <c r="L264" s="23">
        <f t="shared" si="323"/>
        <v>0</v>
      </c>
      <c r="M264" s="187">
        <f t="shared" ref="M264:O264" si="437">M127</f>
        <v>0</v>
      </c>
      <c r="N264" s="187">
        <f t="shared" si="437"/>
        <v>0</v>
      </c>
      <c r="O264" s="187">
        <f t="shared" si="437"/>
        <v>0</v>
      </c>
      <c r="P264" s="93">
        <f t="shared" ref="P264" si="438">P127</f>
        <v>0</v>
      </c>
    </row>
    <row r="265" spans="1:16" ht="24" customHeight="1">
      <c r="A265" s="85"/>
      <c r="B265" s="104" t="s">
        <v>199</v>
      </c>
      <c r="C265" s="105" t="s">
        <v>200</v>
      </c>
      <c r="D265" s="93">
        <f t="shared" si="431"/>
        <v>11912</v>
      </c>
      <c r="E265" s="93">
        <f t="shared" si="431"/>
        <v>146421</v>
      </c>
      <c r="F265" s="93">
        <f t="shared" si="432"/>
        <v>140614</v>
      </c>
      <c r="G265" s="187">
        <f t="shared" si="432"/>
        <v>2550</v>
      </c>
      <c r="H265" s="187">
        <f t="shared" si="432"/>
        <v>35791</v>
      </c>
      <c r="I265" s="187">
        <f t="shared" si="432"/>
        <v>49861</v>
      </c>
      <c r="J265" s="187">
        <f t="shared" si="432"/>
        <v>52412</v>
      </c>
      <c r="K265" s="23">
        <f t="shared" si="322"/>
        <v>140614</v>
      </c>
      <c r="L265" s="23">
        <f t="shared" si="323"/>
        <v>0</v>
      </c>
      <c r="M265" s="187">
        <f t="shared" ref="M265:O265" si="439">M128</f>
        <v>169514</v>
      </c>
      <c r="N265" s="187">
        <f t="shared" si="439"/>
        <v>169514</v>
      </c>
      <c r="O265" s="187">
        <f t="shared" si="439"/>
        <v>69483</v>
      </c>
      <c r="P265" s="93">
        <f t="shared" ref="P265" si="440">P128</f>
        <v>0</v>
      </c>
    </row>
    <row r="266" spans="1:16" ht="27" hidden="1" customHeight="1">
      <c r="A266" s="85"/>
      <c r="B266" s="31" t="s">
        <v>256</v>
      </c>
      <c r="C266" s="70">
        <v>46.02</v>
      </c>
      <c r="D266" s="187"/>
      <c r="E266" s="30"/>
      <c r="F266" s="93"/>
      <c r="G266" s="187"/>
      <c r="H266" s="187"/>
      <c r="I266" s="187"/>
      <c r="J266" s="187"/>
      <c r="K266" s="23">
        <f t="shared" ref="K266:K329" si="441">G266+H266+I266+J266</f>
        <v>0</v>
      </c>
      <c r="L266" s="23">
        <f t="shared" ref="L266:L329" si="442">F266-K266</f>
        <v>0</v>
      </c>
      <c r="M266" s="187"/>
      <c r="N266" s="187"/>
      <c r="O266" s="187"/>
      <c r="P266" s="30"/>
    </row>
    <row r="267" spans="1:16" ht="41.25" hidden="1" customHeight="1">
      <c r="A267" s="85"/>
      <c r="B267" s="16" t="s">
        <v>203</v>
      </c>
      <c r="C267" s="52" t="s">
        <v>204</v>
      </c>
      <c r="D267" s="187"/>
      <c r="E267" s="30"/>
      <c r="F267" s="93"/>
      <c r="G267" s="187"/>
      <c r="H267" s="187"/>
      <c r="I267" s="187"/>
      <c r="J267" s="187"/>
      <c r="K267" s="23">
        <f t="shared" si="441"/>
        <v>0</v>
      </c>
      <c r="L267" s="23">
        <f t="shared" si="442"/>
        <v>0</v>
      </c>
      <c r="M267" s="187"/>
      <c r="N267" s="187"/>
      <c r="O267" s="187"/>
      <c r="P267" s="30"/>
    </row>
    <row r="268" spans="1:16" ht="41.25" customHeight="1">
      <c r="A268" s="43"/>
      <c r="B268" s="31" t="s">
        <v>206</v>
      </c>
      <c r="C268" s="26" t="s">
        <v>257</v>
      </c>
      <c r="D268" s="257">
        <f>D131</f>
        <v>150</v>
      </c>
      <c r="E268" s="45">
        <f t="shared" ref="E268:E269" si="443">E131</f>
        <v>153</v>
      </c>
      <c r="F268" s="469">
        <f t="shared" ref="F268:J269" si="444">F131</f>
        <v>153</v>
      </c>
      <c r="G268" s="257">
        <f t="shared" si="444"/>
        <v>153</v>
      </c>
      <c r="H268" s="257">
        <f t="shared" si="444"/>
        <v>0</v>
      </c>
      <c r="I268" s="257">
        <f t="shared" si="444"/>
        <v>0</v>
      </c>
      <c r="J268" s="257">
        <f t="shared" si="444"/>
        <v>0</v>
      </c>
      <c r="K268" s="23">
        <f t="shared" si="441"/>
        <v>153</v>
      </c>
      <c r="L268" s="23">
        <f t="shared" si="442"/>
        <v>0</v>
      </c>
      <c r="M268" s="257">
        <f t="shared" ref="M268:O268" si="445">M131</f>
        <v>153</v>
      </c>
      <c r="N268" s="257">
        <f t="shared" si="445"/>
        <v>153</v>
      </c>
      <c r="O268" s="257">
        <f t="shared" si="445"/>
        <v>153</v>
      </c>
      <c r="P268" s="45">
        <f t="shared" ref="P268" si="446">P131</f>
        <v>0</v>
      </c>
    </row>
    <row r="269" spans="1:16" ht="16.5" hidden="1" customHeight="1">
      <c r="A269" s="43"/>
      <c r="B269" s="106" t="s">
        <v>207</v>
      </c>
      <c r="C269" s="107" t="s">
        <v>208</v>
      </c>
      <c r="D269" s="256">
        <f>D132</f>
        <v>0</v>
      </c>
      <c r="E269" s="47">
        <f t="shared" si="443"/>
        <v>0</v>
      </c>
      <c r="F269" s="471">
        <f t="shared" si="444"/>
        <v>0</v>
      </c>
      <c r="G269" s="256">
        <f t="shared" si="444"/>
        <v>0</v>
      </c>
      <c r="H269" s="256">
        <f t="shared" si="444"/>
        <v>0</v>
      </c>
      <c r="I269" s="256">
        <f t="shared" si="444"/>
        <v>0</v>
      </c>
      <c r="J269" s="256">
        <f t="shared" si="444"/>
        <v>0</v>
      </c>
      <c r="K269" s="23">
        <f t="shared" si="441"/>
        <v>0</v>
      </c>
      <c r="L269" s="23">
        <f t="shared" si="442"/>
        <v>0</v>
      </c>
      <c r="M269" s="256">
        <f t="shared" ref="M269:O269" si="447">M132</f>
        <v>0</v>
      </c>
      <c r="N269" s="256">
        <f t="shared" si="447"/>
        <v>0</v>
      </c>
      <c r="O269" s="256">
        <f t="shared" si="447"/>
        <v>0</v>
      </c>
      <c r="P269" s="47">
        <f t="shared" ref="P269" si="448">P132</f>
        <v>0</v>
      </c>
    </row>
    <row r="270" spans="1:16" ht="20.25" hidden="1" customHeight="1">
      <c r="A270" s="43"/>
      <c r="B270" s="16" t="s">
        <v>221</v>
      </c>
      <c r="C270" s="29" t="s">
        <v>210</v>
      </c>
      <c r="D270" s="257">
        <f>D132</f>
        <v>0</v>
      </c>
      <c r="E270" s="45">
        <f t="shared" ref="E270" si="449">E132</f>
        <v>0</v>
      </c>
      <c r="F270" s="469">
        <f t="shared" ref="F270:J270" si="450">F132</f>
        <v>0</v>
      </c>
      <c r="G270" s="257">
        <f t="shared" si="450"/>
        <v>0</v>
      </c>
      <c r="H270" s="257">
        <f t="shared" si="450"/>
        <v>0</v>
      </c>
      <c r="I270" s="257">
        <f t="shared" si="450"/>
        <v>0</v>
      </c>
      <c r="J270" s="257">
        <f t="shared" si="450"/>
        <v>0</v>
      </c>
      <c r="K270" s="23">
        <f t="shared" si="441"/>
        <v>0</v>
      </c>
      <c r="L270" s="23">
        <f t="shared" si="442"/>
        <v>0</v>
      </c>
      <c r="M270" s="257">
        <f t="shared" ref="M270:O270" si="451">M132</f>
        <v>0</v>
      </c>
      <c r="N270" s="257">
        <f t="shared" si="451"/>
        <v>0</v>
      </c>
      <c r="O270" s="257">
        <f t="shared" si="451"/>
        <v>0</v>
      </c>
      <c r="P270" s="45">
        <f t="shared" ref="P270" si="452">P132</f>
        <v>0</v>
      </c>
    </row>
    <row r="271" spans="1:16" ht="8.25" hidden="1" customHeight="1">
      <c r="A271" s="43"/>
      <c r="B271" s="28" t="s">
        <v>211</v>
      </c>
      <c r="C271" s="29" t="s">
        <v>212</v>
      </c>
      <c r="D271" s="187"/>
      <c r="E271" s="30"/>
      <c r="F271" s="93"/>
      <c r="G271" s="187"/>
      <c r="H271" s="187"/>
      <c r="I271" s="187"/>
      <c r="J271" s="187"/>
      <c r="K271" s="23">
        <f t="shared" si="441"/>
        <v>0</v>
      </c>
      <c r="L271" s="23">
        <f t="shared" si="442"/>
        <v>0</v>
      </c>
      <c r="M271" s="187"/>
      <c r="N271" s="187"/>
      <c r="O271" s="187"/>
      <c r="P271" s="30"/>
    </row>
    <row r="272" spans="1:16" ht="19.5" hidden="1" customHeight="1">
      <c r="A272" s="43"/>
      <c r="B272" s="28" t="s">
        <v>199</v>
      </c>
      <c r="C272" s="29" t="s">
        <v>213</v>
      </c>
      <c r="D272" s="187"/>
      <c r="E272" s="30"/>
      <c r="F272" s="93"/>
      <c r="G272" s="187"/>
      <c r="H272" s="187"/>
      <c r="I272" s="187"/>
      <c r="J272" s="187"/>
      <c r="K272" s="23">
        <f t="shared" si="441"/>
        <v>0</v>
      </c>
      <c r="L272" s="23">
        <f t="shared" si="442"/>
        <v>0</v>
      </c>
      <c r="M272" s="187"/>
      <c r="N272" s="187"/>
      <c r="O272" s="187"/>
      <c r="P272" s="30"/>
    </row>
    <row r="273" spans="1:16" ht="20.25" hidden="1" customHeight="1">
      <c r="A273" s="43"/>
      <c r="B273" s="108" t="s">
        <v>214</v>
      </c>
      <c r="C273" s="26" t="s">
        <v>215</v>
      </c>
      <c r="D273" s="257">
        <f t="shared" ref="D273:E273" si="453">D274+D275+D276</f>
        <v>0</v>
      </c>
      <c r="E273" s="45">
        <f t="shared" si="453"/>
        <v>0</v>
      </c>
      <c r="F273" s="469">
        <f t="shared" ref="F273:J273" si="454">F274+F275+F276</f>
        <v>0</v>
      </c>
      <c r="G273" s="257">
        <f t="shared" si="454"/>
        <v>0</v>
      </c>
      <c r="H273" s="257">
        <f t="shared" si="454"/>
        <v>0</v>
      </c>
      <c r="I273" s="257">
        <f t="shared" si="454"/>
        <v>0</v>
      </c>
      <c r="J273" s="257">
        <f t="shared" si="454"/>
        <v>0</v>
      </c>
      <c r="K273" s="23">
        <f t="shared" si="441"/>
        <v>0</v>
      </c>
      <c r="L273" s="23">
        <f t="shared" si="442"/>
        <v>0</v>
      </c>
      <c r="M273" s="257">
        <f t="shared" ref="M273:O273" si="455">M274+M275+M276</f>
        <v>0</v>
      </c>
      <c r="N273" s="257">
        <f t="shared" si="455"/>
        <v>0</v>
      </c>
      <c r="O273" s="257">
        <f t="shared" si="455"/>
        <v>0</v>
      </c>
      <c r="P273" s="45">
        <f t="shared" ref="P273" si="456">P274+P275+P276</f>
        <v>0</v>
      </c>
    </row>
    <row r="274" spans="1:16" ht="19.5" hidden="1" customHeight="1">
      <c r="A274" s="43"/>
      <c r="B274" s="28" t="s">
        <v>221</v>
      </c>
      <c r="C274" s="29" t="s">
        <v>216</v>
      </c>
      <c r="D274" s="257">
        <f>D137</f>
        <v>0</v>
      </c>
      <c r="E274" s="45">
        <f t="shared" ref="E274" si="457">E137</f>
        <v>0</v>
      </c>
      <c r="F274" s="469">
        <f t="shared" ref="F274:J274" si="458">F137</f>
        <v>0</v>
      </c>
      <c r="G274" s="257">
        <f t="shared" si="458"/>
        <v>0</v>
      </c>
      <c r="H274" s="257">
        <f t="shared" si="458"/>
        <v>0</v>
      </c>
      <c r="I274" s="257">
        <f t="shared" si="458"/>
        <v>0</v>
      </c>
      <c r="J274" s="257">
        <f t="shared" si="458"/>
        <v>0</v>
      </c>
      <c r="K274" s="23">
        <f t="shared" si="441"/>
        <v>0</v>
      </c>
      <c r="L274" s="23">
        <f t="shared" si="442"/>
        <v>0</v>
      </c>
      <c r="M274" s="257">
        <f t="shared" ref="M274:O274" si="459">M137</f>
        <v>0</v>
      </c>
      <c r="N274" s="257">
        <f t="shared" si="459"/>
        <v>0</v>
      </c>
      <c r="O274" s="257">
        <f t="shared" si="459"/>
        <v>0</v>
      </c>
      <c r="P274" s="45">
        <f t="shared" ref="P274" si="460">P137</f>
        <v>0</v>
      </c>
    </row>
    <row r="275" spans="1:16" ht="0.75" hidden="1" customHeight="1">
      <c r="A275" s="43"/>
      <c r="B275" s="28" t="s">
        <v>211</v>
      </c>
      <c r="C275" s="29" t="s">
        <v>258</v>
      </c>
      <c r="D275" s="187"/>
      <c r="E275" s="30"/>
      <c r="F275" s="93"/>
      <c r="G275" s="187"/>
      <c r="H275" s="187"/>
      <c r="I275" s="187"/>
      <c r="J275" s="187"/>
      <c r="K275" s="23">
        <f t="shared" si="441"/>
        <v>0</v>
      </c>
      <c r="L275" s="23">
        <f t="shared" si="442"/>
        <v>0</v>
      </c>
      <c r="M275" s="187"/>
      <c r="N275" s="187"/>
      <c r="O275" s="187"/>
      <c r="P275" s="30"/>
    </row>
    <row r="276" spans="1:16" ht="18" hidden="1" customHeight="1">
      <c r="A276" s="43"/>
      <c r="B276" s="28" t="s">
        <v>199</v>
      </c>
      <c r="C276" s="29" t="s">
        <v>218</v>
      </c>
      <c r="D276" s="187"/>
      <c r="E276" s="30"/>
      <c r="F276" s="93"/>
      <c r="G276" s="187"/>
      <c r="H276" s="187"/>
      <c r="I276" s="187"/>
      <c r="J276" s="187"/>
      <c r="K276" s="23">
        <f t="shared" si="441"/>
        <v>0</v>
      </c>
      <c r="L276" s="23">
        <f t="shared" si="442"/>
        <v>0</v>
      </c>
      <c r="M276" s="187"/>
      <c r="N276" s="187"/>
      <c r="O276" s="187"/>
      <c r="P276" s="30"/>
    </row>
    <row r="277" spans="1:16" ht="28.5" customHeight="1">
      <c r="A277" s="43"/>
      <c r="B277" s="109" t="s">
        <v>219</v>
      </c>
      <c r="C277" s="26" t="s">
        <v>220</v>
      </c>
      <c r="D277" s="257">
        <f t="shared" ref="D277:E279" si="461">D140</f>
        <v>150</v>
      </c>
      <c r="E277" s="45">
        <f t="shared" si="461"/>
        <v>153</v>
      </c>
      <c r="F277" s="469">
        <f t="shared" ref="F277:J279" si="462">F140</f>
        <v>153</v>
      </c>
      <c r="G277" s="257">
        <f t="shared" si="462"/>
        <v>153</v>
      </c>
      <c r="H277" s="257">
        <f t="shared" si="462"/>
        <v>0</v>
      </c>
      <c r="I277" s="257">
        <f t="shared" si="462"/>
        <v>0</v>
      </c>
      <c r="J277" s="257">
        <f t="shared" si="462"/>
        <v>0</v>
      </c>
      <c r="K277" s="23">
        <f t="shared" si="441"/>
        <v>153</v>
      </c>
      <c r="L277" s="23">
        <f t="shared" si="442"/>
        <v>0</v>
      </c>
      <c r="M277" s="257">
        <f t="shared" ref="M277:O277" si="463">M140</f>
        <v>153</v>
      </c>
      <c r="N277" s="257">
        <f t="shared" si="463"/>
        <v>153</v>
      </c>
      <c r="O277" s="257">
        <f t="shared" si="463"/>
        <v>153</v>
      </c>
      <c r="P277" s="45">
        <f t="shared" ref="P277" si="464">P140</f>
        <v>0</v>
      </c>
    </row>
    <row r="278" spans="1:16" ht="21" customHeight="1">
      <c r="A278" s="43"/>
      <c r="B278" s="28" t="s">
        <v>221</v>
      </c>
      <c r="C278" s="29" t="s">
        <v>222</v>
      </c>
      <c r="D278" s="257">
        <f t="shared" si="461"/>
        <v>0</v>
      </c>
      <c r="E278" s="45">
        <f t="shared" si="461"/>
        <v>0</v>
      </c>
      <c r="F278" s="469">
        <f t="shared" si="462"/>
        <v>0</v>
      </c>
      <c r="G278" s="257">
        <f t="shared" si="462"/>
        <v>0</v>
      </c>
      <c r="H278" s="257">
        <f t="shared" si="462"/>
        <v>0</v>
      </c>
      <c r="I278" s="257">
        <f t="shared" si="462"/>
        <v>0</v>
      </c>
      <c r="J278" s="257">
        <f t="shared" si="462"/>
        <v>0</v>
      </c>
      <c r="K278" s="23">
        <f t="shared" si="441"/>
        <v>0</v>
      </c>
      <c r="L278" s="23">
        <f t="shared" si="442"/>
        <v>0</v>
      </c>
      <c r="M278" s="257">
        <f t="shared" ref="M278:O278" si="465">M141</f>
        <v>0</v>
      </c>
      <c r="N278" s="257">
        <f t="shared" si="465"/>
        <v>0</v>
      </c>
      <c r="O278" s="257">
        <f t="shared" si="465"/>
        <v>0</v>
      </c>
      <c r="P278" s="45">
        <f t="shared" ref="P278" si="466">P141</f>
        <v>0</v>
      </c>
    </row>
    <row r="279" spans="1:16" ht="17.25" customHeight="1">
      <c r="A279" s="43"/>
      <c r="B279" s="28" t="s">
        <v>211</v>
      </c>
      <c r="C279" s="29" t="s">
        <v>223</v>
      </c>
      <c r="D279" s="257">
        <f t="shared" si="461"/>
        <v>150</v>
      </c>
      <c r="E279" s="45">
        <f t="shared" si="461"/>
        <v>153</v>
      </c>
      <c r="F279" s="469">
        <f t="shared" si="462"/>
        <v>153</v>
      </c>
      <c r="G279" s="257">
        <f t="shared" si="462"/>
        <v>153</v>
      </c>
      <c r="H279" s="257">
        <f t="shared" si="462"/>
        <v>0</v>
      </c>
      <c r="I279" s="257">
        <f t="shared" si="462"/>
        <v>0</v>
      </c>
      <c r="J279" s="257">
        <f t="shared" si="462"/>
        <v>0</v>
      </c>
      <c r="K279" s="23">
        <f t="shared" si="441"/>
        <v>153</v>
      </c>
      <c r="L279" s="23">
        <f t="shared" si="442"/>
        <v>0</v>
      </c>
      <c r="M279" s="257">
        <f t="shared" ref="M279:O279" si="467">M142</f>
        <v>153</v>
      </c>
      <c r="N279" s="257">
        <f t="shared" si="467"/>
        <v>153</v>
      </c>
      <c r="O279" s="257">
        <f t="shared" si="467"/>
        <v>153</v>
      </c>
      <c r="P279" s="45">
        <f t="shared" ref="P279" si="468">P142</f>
        <v>0</v>
      </c>
    </row>
    <row r="280" spans="1:16" ht="18.75" hidden="1" customHeight="1">
      <c r="A280" s="43"/>
      <c r="B280" s="28" t="s">
        <v>199</v>
      </c>
      <c r="C280" s="29" t="s">
        <v>224</v>
      </c>
      <c r="D280" s="187"/>
      <c r="E280" s="30"/>
      <c r="F280" s="93"/>
      <c r="G280" s="187"/>
      <c r="H280" s="187"/>
      <c r="I280" s="187"/>
      <c r="J280" s="187"/>
      <c r="K280" s="23">
        <f t="shared" si="441"/>
        <v>0</v>
      </c>
      <c r="L280" s="23">
        <f t="shared" si="442"/>
        <v>0</v>
      </c>
      <c r="M280" s="187"/>
      <c r="N280" s="187"/>
      <c r="O280" s="187"/>
      <c r="P280" s="30"/>
    </row>
    <row r="281" spans="1:16" ht="23.25" hidden="1" customHeight="1">
      <c r="A281" s="110"/>
      <c r="B281" s="28"/>
      <c r="C281" s="29"/>
      <c r="D281" s="187"/>
      <c r="E281" s="30"/>
      <c r="F281" s="93"/>
      <c r="G281" s="187"/>
      <c r="H281" s="187"/>
      <c r="I281" s="187"/>
      <c r="J281" s="187"/>
      <c r="K281" s="23">
        <f t="shared" si="441"/>
        <v>0</v>
      </c>
      <c r="L281" s="23">
        <f t="shared" si="442"/>
        <v>0</v>
      </c>
      <c r="M281" s="187"/>
      <c r="N281" s="187"/>
      <c r="O281" s="187"/>
      <c r="P281" s="30"/>
    </row>
    <row r="282" spans="1:16" ht="22.5" hidden="1" customHeight="1">
      <c r="A282" s="43"/>
      <c r="B282" s="26" t="s">
        <v>3</v>
      </c>
      <c r="C282" s="26" t="s">
        <v>4</v>
      </c>
      <c r="D282" s="187"/>
      <c r="E282" s="30"/>
      <c r="F282" s="93"/>
      <c r="G282" s="187"/>
      <c r="H282" s="187"/>
      <c r="I282" s="187"/>
      <c r="J282" s="187"/>
      <c r="K282" s="23">
        <f t="shared" si="441"/>
        <v>0</v>
      </c>
      <c r="L282" s="23">
        <f t="shared" si="442"/>
        <v>0</v>
      </c>
      <c r="M282" s="187"/>
      <c r="N282" s="187"/>
      <c r="O282" s="187"/>
      <c r="P282" s="30"/>
    </row>
    <row r="283" spans="1:16" ht="18" customHeight="1">
      <c r="A283" s="111"/>
      <c r="B283" s="21" t="s">
        <v>259</v>
      </c>
      <c r="C283" s="22"/>
      <c r="D283" s="194">
        <f t="shared" ref="D283:E283" si="469">D284+D297</f>
        <v>851923.21</v>
      </c>
      <c r="E283" s="112">
        <f t="shared" si="469"/>
        <v>781317</v>
      </c>
      <c r="F283" s="476">
        <f t="shared" ref="F283:J283" si="470">F284+F297</f>
        <v>868672</v>
      </c>
      <c r="G283" s="194">
        <f t="shared" si="470"/>
        <v>300950</v>
      </c>
      <c r="H283" s="194">
        <f t="shared" si="470"/>
        <v>199088</v>
      </c>
      <c r="I283" s="194">
        <f t="shared" si="470"/>
        <v>187095</v>
      </c>
      <c r="J283" s="194">
        <f t="shared" si="470"/>
        <v>181539</v>
      </c>
      <c r="K283" s="23">
        <f t="shared" si="441"/>
        <v>868672</v>
      </c>
      <c r="L283" s="23">
        <f t="shared" si="442"/>
        <v>0</v>
      </c>
      <c r="M283" s="194">
        <f t="shared" ref="M283:O283" si="471">M284+M297</f>
        <v>666189</v>
      </c>
      <c r="N283" s="194">
        <f t="shared" si="471"/>
        <v>636781</v>
      </c>
      <c r="O283" s="194">
        <f t="shared" si="471"/>
        <v>488377</v>
      </c>
      <c r="P283" s="112">
        <f t="shared" ref="P283" si="472">P284+P297</f>
        <v>0</v>
      </c>
    </row>
    <row r="284" spans="1:16" ht="14.25">
      <c r="A284" s="86"/>
      <c r="B284" s="82" t="s">
        <v>260</v>
      </c>
      <c r="C284" s="83"/>
      <c r="D284" s="260">
        <f t="shared" ref="D284:E284" si="473">D285+D295+D296</f>
        <v>437075.52</v>
      </c>
      <c r="E284" s="84">
        <f t="shared" si="473"/>
        <v>418086</v>
      </c>
      <c r="F284" s="88">
        <f t="shared" ref="F284:J284" si="474">F285+F295+F296</f>
        <v>392606</v>
      </c>
      <c r="G284" s="260">
        <f t="shared" si="474"/>
        <v>110294</v>
      </c>
      <c r="H284" s="260">
        <f t="shared" si="474"/>
        <v>109563</v>
      </c>
      <c r="I284" s="260">
        <f t="shared" si="474"/>
        <v>93173</v>
      </c>
      <c r="J284" s="260">
        <f t="shared" si="474"/>
        <v>79576</v>
      </c>
      <c r="K284" s="23">
        <f t="shared" si="441"/>
        <v>392606</v>
      </c>
      <c r="L284" s="23">
        <f t="shared" si="442"/>
        <v>0</v>
      </c>
      <c r="M284" s="260">
        <f t="shared" ref="M284:O284" si="475">M285+M295+M296</f>
        <v>393695</v>
      </c>
      <c r="N284" s="260">
        <f t="shared" si="475"/>
        <v>400587</v>
      </c>
      <c r="O284" s="260">
        <f t="shared" si="475"/>
        <v>408114</v>
      </c>
      <c r="P284" s="84">
        <f t="shared" ref="P284" si="476">P285+P295+P296</f>
        <v>0</v>
      </c>
    </row>
    <row r="285" spans="1:16" ht="14.25">
      <c r="A285" s="43"/>
      <c r="B285" s="25" t="s">
        <v>261</v>
      </c>
      <c r="C285" s="29">
        <v>0.01</v>
      </c>
      <c r="D285" s="253">
        <f t="shared" ref="D285:E285" si="477">D286+D287+D288+D289+D290+D291+D292+D293+D294</f>
        <v>432425.13</v>
      </c>
      <c r="E285" s="39">
        <f t="shared" si="477"/>
        <v>406620</v>
      </c>
      <c r="F285" s="467">
        <f t="shared" ref="F285:J285" si="478">F286+F287+F288+F289+F290+F291+F292+F293+F294</f>
        <v>381140</v>
      </c>
      <c r="G285" s="253">
        <f t="shared" si="478"/>
        <v>107294</v>
      </c>
      <c r="H285" s="253">
        <f t="shared" si="478"/>
        <v>106663</v>
      </c>
      <c r="I285" s="253">
        <f t="shared" si="478"/>
        <v>90273</v>
      </c>
      <c r="J285" s="253">
        <f t="shared" si="478"/>
        <v>76910</v>
      </c>
      <c r="K285" s="23">
        <f t="shared" si="441"/>
        <v>381140</v>
      </c>
      <c r="L285" s="23">
        <f t="shared" si="442"/>
        <v>0</v>
      </c>
      <c r="M285" s="253">
        <f t="shared" ref="M285:O285" si="479">M286+M287+M288+M289+M290+M291+M292+M293+M294</f>
        <v>376670</v>
      </c>
      <c r="N285" s="253">
        <f t="shared" si="479"/>
        <v>381920</v>
      </c>
      <c r="O285" s="253">
        <f t="shared" si="479"/>
        <v>387601</v>
      </c>
      <c r="P285" s="39">
        <f t="shared" ref="P285" si="480">P286+P287+P288+P289+P290+P291+P292+P293+P294</f>
        <v>0</v>
      </c>
    </row>
    <row r="286" spans="1:16" ht="18.75" customHeight="1">
      <c r="A286" s="43"/>
      <c r="B286" s="25" t="s">
        <v>262</v>
      </c>
      <c r="C286" s="29">
        <v>10</v>
      </c>
      <c r="D286" s="253">
        <f t="shared" ref="D286:J287" si="481">D311+D546+D587+D1182+D1258</f>
        <v>177553.47999999998</v>
      </c>
      <c r="E286" s="39">
        <f t="shared" si="481"/>
        <v>189147</v>
      </c>
      <c r="F286" s="467">
        <f t="shared" si="481"/>
        <v>174838</v>
      </c>
      <c r="G286" s="253">
        <f t="shared" si="481"/>
        <v>48270</v>
      </c>
      <c r="H286" s="253">
        <f t="shared" si="481"/>
        <v>45890</v>
      </c>
      <c r="I286" s="253">
        <f t="shared" si="481"/>
        <v>44045</v>
      </c>
      <c r="J286" s="253">
        <f t="shared" si="481"/>
        <v>36633</v>
      </c>
      <c r="K286" s="23">
        <f t="shared" si="441"/>
        <v>174838</v>
      </c>
      <c r="L286" s="23">
        <f t="shared" si="442"/>
        <v>0</v>
      </c>
      <c r="M286" s="253">
        <f t="shared" ref="M286:O286" si="482">M311+M546+M587+M1182+M1258</f>
        <v>172910</v>
      </c>
      <c r="N286" s="253">
        <f t="shared" si="482"/>
        <v>175735</v>
      </c>
      <c r="O286" s="253">
        <f t="shared" si="482"/>
        <v>175999</v>
      </c>
      <c r="P286" s="39">
        <f t="shared" ref="P286" si="483">P311+P546+P587+P1182+P1258</f>
        <v>0</v>
      </c>
    </row>
    <row r="287" spans="1:16" ht="19.5" customHeight="1">
      <c r="A287" s="43"/>
      <c r="B287" s="25" t="s">
        <v>263</v>
      </c>
      <c r="C287" s="29">
        <v>20</v>
      </c>
      <c r="D287" s="253">
        <f t="shared" si="481"/>
        <v>95152.14</v>
      </c>
      <c r="E287" s="39">
        <f t="shared" si="481"/>
        <v>70072</v>
      </c>
      <c r="F287" s="467">
        <f t="shared" si="481"/>
        <v>68970</v>
      </c>
      <c r="G287" s="253">
        <f t="shared" si="481"/>
        <v>22390</v>
      </c>
      <c r="H287" s="253">
        <f t="shared" si="481"/>
        <v>20445</v>
      </c>
      <c r="I287" s="253">
        <f t="shared" si="481"/>
        <v>14688</v>
      </c>
      <c r="J287" s="253">
        <f t="shared" si="481"/>
        <v>11447</v>
      </c>
      <c r="K287" s="23">
        <f t="shared" si="441"/>
        <v>68970</v>
      </c>
      <c r="L287" s="23">
        <f t="shared" si="442"/>
        <v>0</v>
      </c>
      <c r="M287" s="253">
        <f t="shared" ref="M287:O287" si="484">M312+M547+M588+M1183+M1259</f>
        <v>59423</v>
      </c>
      <c r="N287" s="253">
        <f t="shared" si="484"/>
        <v>61807</v>
      </c>
      <c r="O287" s="253">
        <f t="shared" si="484"/>
        <v>64038</v>
      </c>
      <c r="P287" s="39">
        <f t="shared" ref="P287" si="485">P312+P547+P588+P1183+P1259</f>
        <v>0</v>
      </c>
    </row>
    <row r="288" spans="1:16" ht="19.5" customHeight="1">
      <c r="A288" s="43"/>
      <c r="B288" s="25" t="s">
        <v>264</v>
      </c>
      <c r="C288" s="29">
        <v>30</v>
      </c>
      <c r="D288" s="253">
        <f t="shared" ref="D288:E288" si="486">D313</f>
        <v>16388</v>
      </c>
      <c r="E288" s="39">
        <f t="shared" si="486"/>
        <v>17889</v>
      </c>
      <c r="F288" s="467">
        <f t="shared" ref="F288:J288" si="487">F313</f>
        <v>17889</v>
      </c>
      <c r="G288" s="253">
        <f t="shared" si="487"/>
        <v>4500</v>
      </c>
      <c r="H288" s="253">
        <f t="shared" si="487"/>
        <v>4500</v>
      </c>
      <c r="I288" s="253">
        <f t="shared" si="487"/>
        <v>4450</v>
      </c>
      <c r="J288" s="253">
        <f t="shared" si="487"/>
        <v>4439</v>
      </c>
      <c r="K288" s="23">
        <f t="shared" si="441"/>
        <v>17889</v>
      </c>
      <c r="L288" s="23">
        <f t="shared" si="442"/>
        <v>0</v>
      </c>
      <c r="M288" s="253">
        <f t="shared" ref="M288:O288" si="488">M313</f>
        <v>16766</v>
      </c>
      <c r="N288" s="253">
        <f t="shared" si="488"/>
        <v>15007</v>
      </c>
      <c r="O288" s="253">
        <f t="shared" si="488"/>
        <v>12890</v>
      </c>
      <c r="P288" s="39">
        <f t="shared" ref="P288" si="489">P313</f>
        <v>0</v>
      </c>
    </row>
    <row r="289" spans="1:16" ht="19.5" customHeight="1">
      <c r="A289" s="43"/>
      <c r="B289" s="25" t="s">
        <v>265</v>
      </c>
      <c r="C289" s="29">
        <v>40</v>
      </c>
      <c r="D289" s="253">
        <f t="shared" ref="D289:E289" si="490">D1262</f>
        <v>0</v>
      </c>
      <c r="E289" s="39">
        <f t="shared" si="490"/>
        <v>0</v>
      </c>
      <c r="F289" s="467">
        <f>F1262</f>
        <v>0</v>
      </c>
      <c r="G289" s="253">
        <f t="shared" ref="G289:J289" si="491">G1262</f>
        <v>0</v>
      </c>
      <c r="H289" s="253">
        <f t="shared" si="491"/>
        <v>0</v>
      </c>
      <c r="I289" s="253">
        <f t="shared" si="491"/>
        <v>0</v>
      </c>
      <c r="J289" s="253">
        <f t="shared" si="491"/>
        <v>0</v>
      </c>
      <c r="K289" s="23">
        <f t="shared" si="441"/>
        <v>0</v>
      </c>
      <c r="L289" s="23">
        <f t="shared" si="442"/>
        <v>0</v>
      </c>
      <c r="M289" s="253">
        <f t="shared" ref="M289:O289" si="492">M1262</f>
        <v>0</v>
      </c>
      <c r="N289" s="253">
        <f t="shared" si="492"/>
        <v>0</v>
      </c>
      <c r="O289" s="253">
        <f t="shared" si="492"/>
        <v>0</v>
      </c>
      <c r="P289" s="39">
        <f t="shared" ref="P289" si="493">P1262</f>
        <v>0</v>
      </c>
    </row>
    <row r="290" spans="1:16" ht="20.25" customHeight="1">
      <c r="A290" s="43"/>
      <c r="B290" s="25" t="s">
        <v>266</v>
      </c>
      <c r="C290" s="29">
        <v>50</v>
      </c>
      <c r="D290" s="253">
        <f t="shared" ref="D290:E290" si="494">D314</f>
        <v>500</v>
      </c>
      <c r="E290" s="39">
        <f t="shared" si="494"/>
        <v>500</v>
      </c>
      <c r="F290" s="467">
        <f t="shared" ref="F290:J290" si="495">F314</f>
        <v>500</v>
      </c>
      <c r="G290" s="253">
        <f t="shared" si="495"/>
        <v>0</v>
      </c>
      <c r="H290" s="253">
        <f t="shared" si="495"/>
        <v>300</v>
      </c>
      <c r="I290" s="253">
        <f t="shared" si="495"/>
        <v>200</v>
      </c>
      <c r="J290" s="253">
        <f t="shared" si="495"/>
        <v>0</v>
      </c>
      <c r="K290" s="23">
        <f t="shared" si="441"/>
        <v>500</v>
      </c>
      <c r="L290" s="23">
        <f t="shared" si="442"/>
        <v>0</v>
      </c>
      <c r="M290" s="253">
        <f t="shared" ref="M290:O290" si="496">M314</f>
        <v>500</v>
      </c>
      <c r="N290" s="253">
        <f t="shared" si="496"/>
        <v>500</v>
      </c>
      <c r="O290" s="253">
        <f t="shared" si="496"/>
        <v>500</v>
      </c>
      <c r="P290" s="39">
        <f t="shared" ref="P290" si="497">P314</f>
        <v>0</v>
      </c>
    </row>
    <row r="291" spans="1:16" ht="18" customHeight="1">
      <c r="A291" s="43"/>
      <c r="B291" s="25" t="s">
        <v>267</v>
      </c>
      <c r="C291" s="29">
        <v>51</v>
      </c>
      <c r="D291" s="253">
        <f t="shared" ref="D291:E291" si="498">D315+D589+D1260</f>
        <v>85156</v>
      </c>
      <c r="E291" s="39">
        <f t="shared" si="498"/>
        <v>73178</v>
      </c>
      <c r="F291" s="467">
        <f>F315+F589+F1260</f>
        <v>77043</v>
      </c>
      <c r="G291" s="253">
        <f t="shared" ref="G291:J291" si="499">G315+G589+G1260</f>
        <v>19455</v>
      </c>
      <c r="H291" s="253">
        <f t="shared" si="499"/>
        <v>19154</v>
      </c>
      <c r="I291" s="253">
        <f t="shared" si="499"/>
        <v>19456</v>
      </c>
      <c r="J291" s="253">
        <f t="shared" si="499"/>
        <v>18978</v>
      </c>
      <c r="K291" s="23">
        <f t="shared" si="441"/>
        <v>77043</v>
      </c>
      <c r="L291" s="23">
        <f t="shared" si="442"/>
        <v>0</v>
      </c>
      <c r="M291" s="253">
        <f t="shared" ref="M291:O291" si="500">M315+M589+M1260</f>
        <v>71167</v>
      </c>
      <c r="N291" s="253">
        <f t="shared" si="500"/>
        <v>71167</v>
      </c>
      <c r="O291" s="253">
        <f t="shared" si="500"/>
        <v>76367</v>
      </c>
      <c r="P291" s="39">
        <f t="shared" ref="P291" si="501">P315+P589+P1260</f>
        <v>0</v>
      </c>
    </row>
    <row r="292" spans="1:16" ht="16.5" customHeight="1">
      <c r="A292" s="43"/>
      <c r="B292" s="25" t="s">
        <v>268</v>
      </c>
      <c r="C292" s="29">
        <v>55</v>
      </c>
      <c r="D292" s="253">
        <f t="shared" ref="D292:J293" si="502">D316+D590</f>
        <v>0</v>
      </c>
      <c r="E292" s="39">
        <f t="shared" si="502"/>
        <v>0</v>
      </c>
      <c r="F292" s="467">
        <f t="shared" si="502"/>
        <v>0</v>
      </c>
      <c r="G292" s="253">
        <f t="shared" si="502"/>
        <v>0</v>
      </c>
      <c r="H292" s="253">
        <f t="shared" si="502"/>
        <v>0</v>
      </c>
      <c r="I292" s="253">
        <f t="shared" si="502"/>
        <v>0</v>
      </c>
      <c r="J292" s="253">
        <f t="shared" si="502"/>
        <v>0</v>
      </c>
      <c r="K292" s="23">
        <f t="shared" si="441"/>
        <v>0</v>
      </c>
      <c r="L292" s="23">
        <f t="shared" si="442"/>
        <v>0</v>
      </c>
      <c r="M292" s="253">
        <f t="shared" ref="M292:O292" si="503">M316+M590</f>
        <v>0</v>
      </c>
      <c r="N292" s="253">
        <f t="shared" si="503"/>
        <v>0</v>
      </c>
      <c r="O292" s="253">
        <f t="shared" si="503"/>
        <v>0</v>
      </c>
      <c r="P292" s="39">
        <f t="shared" ref="P292" si="504">P316+P590</f>
        <v>0</v>
      </c>
    </row>
    <row r="293" spans="1:16" ht="19.5" customHeight="1">
      <c r="A293" s="43"/>
      <c r="B293" s="25" t="s">
        <v>269</v>
      </c>
      <c r="C293" s="29">
        <v>57</v>
      </c>
      <c r="D293" s="253">
        <f t="shared" si="502"/>
        <v>27033.510000000002</v>
      </c>
      <c r="E293" s="39">
        <f t="shared" si="502"/>
        <v>48817</v>
      </c>
      <c r="F293" s="467">
        <f t="shared" si="502"/>
        <v>34485</v>
      </c>
      <c r="G293" s="253">
        <f t="shared" si="502"/>
        <v>12020</v>
      </c>
      <c r="H293" s="253">
        <f t="shared" si="502"/>
        <v>14330</v>
      </c>
      <c r="I293" s="253">
        <f t="shared" si="502"/>
        <v>5090</v>
      </c>
      <c r="J293" s="253">
        <f t="shared" si="502"/>
        <v>3045</v>
      </c>
      <c r="K293" s="23">
        <f t="shared" si="441"/>
        <v>34485</v>
      </c>
      <c r="L293" s="23">
        <f t="shared" si="442"/>
        <v>0</v>
      </c>
      <c r="M293" s="253">
        <f t="shared" ref="M293:O293" si="505">M317+M591</f>
        <v>50389</v>
      </c>
      <c r="N293" s="253">
        <f t="shared" si="505"/>
        <v>50689</v>
      </c>
      <c r="O293" s="253">
        <f t="shared" si="505"/>
        <v>50792</v>
      </c>
      <c r="P293" s="39">
        <f t="shared" ref="P293" si="506">P317+P591</f>
        <v>0</v>
      </c>
    </row>
    <row r="294" spans="1:16" ht="19.5" customHeight="1">
      <c r="A294" s="43"/>
      <c r="B294" s="25" t="s">
        <v>270</v>
      </c>
      <c r="C294" s="29">
        <v>59</v>
      </c>
      <c r="D294" s="253">
        <f t="shared" ref="D294:E294" si="507">D318+D548+D592+D1261</f>
        <v>30642</v>
      </c>
      <c r="E294" s="39">
        <f t="shared" si="507"/>
        <v>7017</v>
      </c>
      <c r="F294" s="467">
        <f>F318+F548+F592+F1261</f>
        <v>7415</v>
      </c>
      <c r="G294" s="253">
        <f t="shared" ref="G294:J294" si="508">G318+G548+G592+G1261</f>
        <v>659</v>
      </c>
      <c r="H294" s="253">
        <f t="shared" si="508"/>
        <v>2044</v>
      </c>
      <c r="I294" s="253">
        <f t="shared" si="508"/>
        <v>2344</v>
      </c>
      <c r="J294" s="253">
        <f t="shared" si="508"/>
        <v>2368</v>
      </c>
      <c r="K294" s="23">
        <f t="shared" si="441"/>
        <v>7415</v>
      </c>
      <c r="L294" s="23">
        <f t="shared" si="442"/>
        <v>0</v>
      </c>
      <c r="M294" s="253">
        <f t="shared" ref="M294:O294" si="509">M318+M548+M592+M1261</f>
        <v>5515</v>
      </c>
      <c r="N294" s="253">
        <f t="shared" si="509"/>
        <v>7015</v>
      </c>
      <c r="O294" s="253">
        <f t="shared" si="509"/>
        <v>7015</v>
      </c>
      <c r="P294" s="39">
        <f t="shared" ref="P294" si="510">P318+P548+P592+P1261</f>
        <v>0</v>
      </c>
    </row>
    <row r="295" spans="1:16" ht="21" customHeight="1">
      <c r="A295" s="43"/>
      <c r="B295" s="25" t="s">
        <v>271</v>
      </c>
      <c r="C295" s="29">
        <v>79</v>
      </c>
      <c r="D295" s="253">
        <f t="shared" ref="D295:E295" si="511">D319</f>
        <v>6353</v>
      </c>
      <c r="E295" s="39">
        <f t="shared" si="511"/>
        <v>11466</v>
      </c>
      <c r="F295" s="467">
        <f t="shared" ref="F295:J295" si="512">F319</f>
        <v>11466</v>
      </c>
      <c r="G295" s="253">
        <f t="shared" si="512"/>
        <v>3000</v>
      </c>
      <c r="H295" s="253">
        <f t="shared" si="512"/>
        <v>2900</v>
      </c>
      <c r="I295" s="253">
        <f t="shared" si="512"/>
        <v>2900</v>
      </c>
      <c r="J295" s="253">
        <f t="shared" si="512"/>
        <v>2666</v>
      </c>
      <c r="K295" s="23">
        <f t="shared" si="441"/>
        <v>11466</v>
      </c>
      <c r="L295" s="23">
        <f t="shared" si="442"/>
        <v>0</v>
      </c>
      <c r="M295" s="253">
        <f t="shared" ref="M295:O295" si="513">M319</f>
        <v>17025</v>
      </c>
      <c r="N295" s="253">
        <f t="shared" si="513"/>
        <v>18667</v>
      </c>
      <c r="O295" s="253">
        <f t="shared" si="513"/>
        <v>20513</v>
      </c>
      <c r="P295" s="39">
        <f t="shared" ref="P295" si="514">P319</f>
        <v>0</v>
      </c>
    </row>
    <row r="296" spans="1:16" ht="21" hidden="1" customHeight="1">
      <c r="A296" s="43"/>
      <c r="B296" s="28" t="s">
        <v>272</v>
      </c>
      <c r="C296" s="29">
        <v>85.01</v>
      </c>
      <c r="D296" s="187">
        <f t="shared" ref="D296:E296" si="515">D320+D593+D1184+D549</f>
        <v>-1702.61</v>
      </c>
      <c r="E296" s="30">
        <f t="shared" si="515"/>
        <v>0</v>
      </c>
      <c r="F296" s="93">
        <f>F320+F593+F1184+F549</f>
        <v>0</v>
      </c>
      <c r="G296" s="187">
        <f t="shared" ref="G296:J296" si="516">G320+G593+G1184+G549</f>
        <v>0</v>
      </c>
      <c r="H296" s="187">
        <f t="shared" si="516"/>
        <v>0</v>
      </c>
      <c r="I296" s="187">
        <f t="shared" si="516"/>
        <v>0</v>
      </c>
      <c r="J296" s="187">
        <f t="shared" si="516"/>
        <v>0</v>
      </c>
      <c r="K296" s="23">
        <f t="shared" si="441"/>
        <v>0</v>
      </c>
      <c r="L296" s="23">
        <f t="shared" si="442"/>
        <v>0</v>
      </c>
      <c r="M296" s="187">
        <f t="shared" ref="M296:O296" si="517">M320+M593+M1184+M549</f>
        <v>0</v>
      </c>
      <c r="N296" s="187">
        <f t="shared" si="517"/>
        <v>0</v>
      </c>
      <c r="O296" s="187">
        <f t="shared" si="517"/>
        <v>0</v>
      </c>
      <c r="P296" s="30">
        <f t="shared" ref="P296" si="518">P320+P593+P1184+P549</f>
        <v>0</v>
      </c>
    </row>
    <row r="297" spans="1:16" ht="14.25">
      <c r="A297" s="81"/>
      <c r="B297" s="82" t="s">
        <v>273</v>
      </c>
      <c r="C297" s="87"/>
      <c r="D297" s="260">
        <f t="shared" ref="D297:E297" si="519">D321+D550+D594+D1185+D1263</f>
        <v>414847.69</v>
      </c>
      <c r="E297" s="84">
        <f t="shared" si="519"/>
        <v>363231</v>
      </c>
      <c r="F297" s="88">
        <f>F321+F550+F594+F1185+F1263</f>
        <v>476066</v>
      </c>
      <c r="G297" s="260">
        <f t="shared" ref="G297:J297" si="520">G321+G550+G594+G1185+G1263</f>
        <v>190656</v>
      </c>
      <c r="H297" s="260">
        <f t="shared" si="520"/>
        <v>89525</v>
      </c>
      <c r="I297" s="260">
        <f t="shared" si="520"/>
        <v>93922</v>
      </c>
      <c r="J297" s="260">
        <f t="shared" si="520"/>
        <v>101963</v>
      </c>
      <c r="K297" s="23">
        <f t="shared" si="441"/>
        <v>476066</v>
      </c>
      <c r="L297" s="23">
        <f t="shared" si="442"/>
        <v>0</v>
      </c>
      <c r="M297" s="260">
        <f t="shared" ref="M297:O297" si="521">M321+M550+M594+M1185+M1263</f>
        <v>272494</v>
      </c>
      <c r="N297" s="260">
        <f t="shared" si="521"/>
        <v>236194</v>
      </c>
      <c r="O297" s="260">
        <f t="shared" si="521"/>
        <v>80263</v>
      </c>
      <c r="P297" s="84">
        <f t="shared" ref="P297" si="522">P321+P550+P594+P1185+P1263</f>
        <v>0</v>
      </c>
    </row>
    <row r="298" spans="1:16" ht="26.25" customHeight="1">
      <c r="A298" s="43"/>
      <c r="B298" s="31" t="s">
        <v>274</v>
      </c>
      <c r="C298" s="26">
        <v>51</v>
      </c>
      <c r="D298" s="253">
        <f t="shared" ref="D298:E298" si="523">D595+D596+D597+D322</f>
        <v>75719.19</v>
      </c>
      <c r="E298" s="39">
        <f t="shared" si="523"/>
        <v>0</v>
      </c>
      <c r="F298" s="467">
        <f>F595+F596+F597+F322</f>
        <v>57320</v>
      </c>
      <c r="G298" s="253">
        <f t="shared" ref="G298:J298" si="524">G595+G596+G597+G322</f>
        <v>55820</v>
      </c>
      <c r="H298" s="253">
        <f t="shared" si="524"/>
        <v>0</v>
      </c>
      <c r="I298" s="253">
        <f t="shared" si="524"/>
        <v>800</v>
      </c>
      <c r="J298" s="253">
        <f t="shared" si="524"/>
        <v>700</v>
      </c>
      <c r="K298" s="23">
        <f t="shared" si="441"/>
        <v>57320</v>
      </c>
      <c r="L298" s="23">
        <f t="shared" si="442"/>
        <v>0</v>
      </c>
      <c r="M298" s="253">
        <f t="shared" ref="M298:O298" si="525">M595+M596+M597+M322</f>
        <v>0</v>
      </c>
      <c r="N298" s="253">
        <f t="shared" si="525"/>
        <v>0</v>
      </c>
      <c r="O298" s="253">
        <f t="shared" si="525"/>
        <v>0</v>
      </c>
      <c r="P298" s="39">
        <f t="shared" ref="P298" si="526">P595+P596+P597+P322</f>
        <v>0</v>
      </c>
    </row>
    <row r="299" spans="1:16" ht="25.5" customHeight="1">
      <c r="A299" s="43"/>
      <c r="B299" s="31" t="s">
        <v>275</v>
      </c>
      <c r="C299" s="26" t="s">
        <v>276</v>
      </c>
      <c r="D299" s="253">
        <f t="shared" ref="D299:E300" si="527">D595</f>
        <v>17544</v>
      </c>
      <c r="E299" s="39">
        <f t="shared" si="527"/>
        <v>0</v>
      </c>
      <c r="F299" s="467">
        <f>F595</f>
        <v>9196</v>
      </c>
      <c r="G299" s="253">
        <f t="shared" ref="G299:J300" si="528">G595</f>
        <v>9196</v>
      </c>
      <c r="H299" s="253">
        <f t="shared" si="528"/>
        <v>0</v>
      </c>
      <c r="I299" s="253">
        <f t="shared" si="528"/>
        <v>0</v>
      </c>
      <c r="J299" s="253">
        <f t="shared" si="528"/>
        <v>0</v>
      </c>
      <c r="K299" s="23">
        <f t="shared" si="441"/>
        <v>9196</v>
      </c>
      <c r="L299" s="23">
        <f t="shared" si="442"/>
        <v>0</v>
      </c>
      <c r="M299" s="253">
        <f t="shared" ref="M299:O299" si="529">M595</f>
        <v>0</v>
      </c>
      <c r="N299" s="253">
        <f t="shared" si="529"/>
        <v>0</v>
      </c>
      <c r="O299" s="253">
        <f t="shared" si="529"/>
        <v>0</v>
      </c>
      <c r="P299" s="39">
        <f t="shared" ref="P299" si="530">P595</f>
        <v>0</v>
      </c>
    </row>
    <row r="300" spans="1:16" ht="15" customHeight="1">
      <c r="A300" s="43"/>
      <c r="B300" s="31" t="s">
        <v>277</v>
      </c>
      <c r="C300" s="26" t="s">
        <v>278</v>
      </c>
      <c r="D300" s="253">
        <f t="shared" si="527"/>
        <v>11745</v>
      </c>
      <c r="E300" s="39">
        <f t="shared" si="527"/>
        <v>0</v>
      </c>
      <c r="F300" s="467">
        <f>F596</f>
        <v>0</v>
      </c>
      <c r="G300" s="253">
        <f t="shared" si="528"/>
        <v>0</v>
      </c>
      <c r="H300" s="253">
        <f t="shared" si="528"/>
        <v>0</v>
      </c>
      <c r="I300" s="253">
        <f t="shared" si="528"/>
        <v>0</v>
      </c>
      <c r="J300" s="253">
        <f t="shared" si="528"/>
        <v>0</v>
      </c>
      <c r="K300" s="23">
        <f t="shared" si="441"/>
        <v>0</v>
      </c>
      <c r="L300" s="23">
        <f t="shared" si="442"/>
        <v>0</v>
      </c>
      <c r="M300" s="253">
        <f t="shared" ref="M300:O300" si="531">M596</f>
        <v>0</v>
      </c>
      <c r="N300" s="253">
        <f t="shared" si="531"/>
        <v>0</v>
      </c>
      <c r="O300" s="253">
        <f t="shared" si="531"/>
        <v>0</v>
      </c>
      <c r="P300" s="39">
        <f t="shared" ref="P300" si="532">P596</f>
        <v>0</v>
      </c>
    </row>
    <row r="301" spans="1:16" ht="18" customHeight="1">
      <c r="A301" s="43"/>
      <c r="B301" s="31" t="s">
        <v>279</v>
      </c>
      <c r="C301" s="26" t="s">
        <v>280</v>
      </c>
      <c r="D301" s="253">
        <f t="shared" ref="D301:E301" si="533">D597+D323</f>
        <v>46430.19</v>
      </c>
      <c r="E301" s="39">
        <f t="shared" si="533"/>
        <v>0</v>
      </c>
      <c r="F301" s="467">
        <f>F597+F323</f>
        <v>48124</v>
      </c>
      <c r="G301" s="253">
        <f t="shared" ref="G301:J301" si="534">G597+G323</f>
        <v>46624</v>
      </c>
      <c r="H301" s="253">
        <f t="shared" si="534"/>
        <v>0</v>
      </c>
      <c r="I301" s="253">
        <f t="shared" si="534"/>
        <v>800</v>
      </c>
      <c r="J301" s="253">
        <f t="shared" si="534"/>
        <v>700</v>
      </c>
      <c r="K301" s="23">
        <f t="shared" si="441"/>
        <v>48124</v>
      </c>
      <c r="L301" s="23">
        <f t="shared" si="442"/>
        <v>0</v>
      </c>
      <c r="M301" s="253">
        <f t="shared" ref="M301:O301" si="535">M597+M323</f>
        <v>0</v>
      </c>
      <c r="N301" s="253">
        <f t="shared" si="535"/>
        <v>0</v>
      </c>
      <c r="O301" s="253">
        <f t="shared" si="535"/>
        <v>0</v>
      </c>
      <c r="P301" s="39">
        <f t="shared" ref="P301" si="536">P597+P323</f>
        <v>0</v>
      </c>
    </row>
    <row r="302" spans="1:16" ht="15.75" customHeight="1">
      <c r="A302" s="43"/>
      <c r="B302" s="25" t="s">
        <v>281</v>
      </c>
      <c r="C302" s="29">
        <v>55</v>
      </c>
      <c r="D302" s="194">
        <f t="shared" ref="D302:E302" si="537">D324+D1264+D598</f>
        <v>633</v>
      </c>
      <c r="E302" s="112">
        <f t="shared" si="537"/>
        <v>917</v>
      </c>
      <c r="F302" s="467">
        <f>F324+F1264+F598</f>
        <v>917</v>
      </c>
      <c r="G302" s="194">
        <f t="shared" ref="G302:J302" si="538">G324+G1264+G598</f>
        <v>917</v>
      </c>
      <c r="H302" s="194">
        <f t="shared" si="538"/>
        <v>0</v>
      </c>
      <c r="I302" s="194">
        <f t="shared" si="538"/>
        <v>0</v>
      </c>
      <c r="J302" s="194">
        <f t="shared" si="538"/>
        <v>0</v>
      </c>
      <c r="K302" s="23">
        <f t="shared" si="441"/>
        <v>917</v>
      </c>
      <c r="L302" s="23">
        <f t="shared" si="442"/>
        <v>0</v>
      </c>
      <c r="M302" s="194">
        <f t="shared" ref="M302:O302" si="539">M324+M1264+M598</f>
        <v>0</v>
      </c>
      <c r="N302" s="194">
        <f t="shared" si="539"/>
        <v>0</v>
      </c>
      <c r="O302" s="194">
        <f t="shared" si="539"/>
        <v>0</v>
      </c>
      <c r="P302" s="112">
        <f t="shared" ref="P302" si="540">P324+P1264+P598</f>
        <v>0</v>
      </c>
    </row>
    <row r="303" spans="1:16" ht="19.5" customHeight="1">
      <c r="A303" s="43"/>
      <c r="B303" s="25" t="s">
        <v>282</v>
      </c>
      <c r="C303" s="29">
        <v>56</v>
      </c>
      <c r="D303" s="194">
        <f t="shared" ref="D303:E303" si="541">D325+D599+D1187+D1266</f>
        <v>16146</v>
      </c>
      <c r="E303" s="112">
        <f t="shared" si="541"/>
        <v>168046</v>
      </c>
      <c r="F303" s="467">
        <f>F325+F599+F1187+F1266</f>
        <v>190842</v>
      </c>
      <c r="G303" s="194">
        <f t="shared" ref="G303:J303" si="542">G325+G599+G1187+G1266</f>
        <v>25925</v>
      </c>
      <c r="H303" s="194">
        <f t="shared" si="542"/>
        <v>41322</v>
      </c>
      <c r="I303" s="194">
        <f t="shared" si="542"/>
        <v>57544</v>
      </c>
      <c r="J303" s="194">
        <f t="shared" si="542"/>
        <v>66051</v>
      </c>
      <c r="K303" s="23">
        <f t="shared" si="441"/>
        <v>190842</v>
      </c>
      <c r="L303" s="23">
        <f t="shared" si="442"/>
        <v>0</v>
      </c>
      <c r="M303" s="194">
        <f t="shared" ref="M303:O303" si="543">M325+M599+M1187+M1266</f>
        <v>195589</v>
      </c>
      <c r="N303" s="194">
        <f t="shared" si="543"/>
        <v>195440</v>
      </c>
      <c r="O303" s="194">
        <f t="shared" si="543"/>
        <v>80110</v>
      </c>
      <c r="P303" s="112">
        <f t="shared" ref="P303" si="544">P325+P599+P1187+P1266</f>
        <v>0</v>
      </c>
    </row>
    <row r="304" spans="1:16" ht="15.75" customHeight="1">
      <c r="A304" s="43"/>
      <c r="B304" s="25" t="s">
        <v>282</v>
      </c>
      <c r="C304" s="29">
        <v>58</v>
      </c>
      <c r="D304" s="253">
        <f t="shared" ref="D304:E304" si="545">D1188+D326+D1267+D600</f>
        <v>19811</v>
      </c>
      <c r="E304" s="39">
        <f t="shared" si="545"/>
        <v>9443</v>
      </c>
      <c r="F304" s="467">
        <f>F1188+F326+F1267+F600</f>
        <v>8947</v>
      </c>
      <c r="G304" s="253">
        <f t="shared" ref="G304:J304" si="546">G1188+G326+G1267+G600</f>
        <v>8947</v>
      </c>
      <c r="H304" s="253">
        <f t="shared" si="546"/>
        <v>0</v>
      </c>
      <c r="I304" s="253">
        <f t="shared" si="546"/>
        <v>0</v>
      </c>
      <c r="J304" s="253">
        <f t="shared" si="546"/>
        <v>0</v>
      </c>
      <c r="K304" s="23">
        <f t="shared" si="441"/>
        <v>8947</v>
      </c>
      <c r="L304" s="23">
        <f t="shared" si="442"/>
        <v>0</v>
      </c>
      <c r="M304" s="253">
        <f t="shared" ref="M304:O304" si="547">M1188+M326+M1267+M600</f>
        <v>153</v>
      </c>
      <c r="N304" s="253">
        <f t="shared" si="547"/>
        <v>153</v>
      </c>
      <c r="O304" s="253">
        <f t="shared" si="547"/>
        <v>153</v>
      </c>
      <c r="P304" s="39">
        <f t="shared" ref="P304" si="548">P1188+P326+P1267+P600</f>
        <v>0</v>
      </c>
    </row>
    <row r="305" spans="1:16" ht="28.5" customHeight="1">
      <c r="A305" s="43"/>
      <c r="B305" s="113" t="s">
        <v>283</v>
      </c>
      <c r="C305" s="29">
        <v>60</v>
      </c>
      <c r="D305" s="253">
        <f t="shared" ref="D305:E305" si="549">D327+D601</f>
        <v>80800</v>
      </c>
      <c r="E305" s="39">
        <f t="shared" si="549"/>
        <v>102363</v>
      </c>
      <c r="F305" s="467">
        <f>F327+F601</f>
        <v>102363</v>
      </c>
      <c r="G305" s="253">
        <f t="shared" ref="G305:J305" si="550">G327+G601</f>
        <v>47631</v>
      </c>
      <c r="H305" s="253">
        <f t="shared" si="550"/>
        <v>26812</v>
      </c>
      <c r="I305" s="253">
        <f t="shared" si="550"/>
        <v>13978</v>
      </c>
      <c r="J305" s="253">
        <f t="shared" si="550"/>
        <v>13942</v>
      </c>
      <c r="K305" s="23">
        <f t="shared" si="441"/>
        <v>102363</v>
      </c>
      <c r="L305" s="23">
        <f t="shared" si="442"/>
        <v>0</v>
      </c>
      <c r="M305" s="253">
        <f t="shared" ref="M305:O305" si="551">M327+M601</f>
        <v>288</v>
      </c>
      <c r="N305" s="253">
        <f t="shared" si="551"/>
        <v>0</v>
      </c>
      <c r="O305" s="253">
        <f t="shared" si="551"/>
        <v>0</v>
      </c>
      <c r="P305" s="39">
        <f t="shared" ref="P305" si="552">P327+P601</f>
        <v>0</v>
      </c>
    </row>
    <row r="306" spans="1:16" ht="15.75" customHeight="1">
      <c r="A306" s="43"/>
      <c r="B306" s="25" t="s">
        <v>284</v>
      </c>
      <c r="C306" s="29">
        <v>70</v>
      </c>
      <c r="D306" s="194">
        <f t="shared" ref="D306:E306" si="553">D330+D551+D602+D1189+D1268</f>
        <v>221738.5</v>
      </c>
      <c r="E306" s="112">
        <f t="shared" si="553"/>
        <v>82462</v>
      </c>
      <c r="F306" s="467">
        <f>F330+F551+F602+F1189+F1268</f>
        <v>115677</v>
      </c>
      <c r="G306" s="194">
        <f t="shared" ref="G306:J306" si="554">G330+G551+G602+G1189+G1268</f>
        <v>51416</v>
      </c>
      <c r="H306" s="194">
        <f t="shared" si="554"/>
        <v>21391</v>
      </c>
      <c r="I306" s="194">
        <f t="shared" si="554"/>
        <v>21600</v>
      </c>
      <c r="J306" s="194">
        <f t="shared" si="554"/>
        <v>21270</v>
      </c>
      <c r="K306" s="23">
        <f t="shared" si="441"/>
        <v>115677</v>
      </c>
      <c r="L306" s="23">
        <f t="shared" si="442"/>
        <v>0</v>
      </c>
      <c r="M306" s="194">
        <f t="shared" ref="M306:O306" si="555">M330+M551+M602+M1189+M1268</f>
        <v>76464</v>
      </c>
      <c r="N306" s="194">
        <f t="shared" si="555"/>
        <v>40601</v>
      </c>
      <c r="O306" s="194">
        <f t="shared" si="555"/>
        <v>0</v>
      </c>
      <c r="P306" s="112">
        <f t="shared" ref="P306" si="556">P330+P551+P602+P1189+P1268</f>
        <v>0</v>
      </c>
    </row>
    <row r="307" spans="1:16" ht="20.25" customHeight="1">
      <c r="A307" s="43"/>
      <c r="B307" s="28" t="s">
        <v>272</v>
      </c>
      <c r="C307" s="29">
        <v>85.02</v>
      </c>
      <c r="D307" s="187">
        <f t="shared" ref="D307:E307" si="557">D1190+D1269</f>
        <v>0</v>
      </c>
      <c r="E307" s="30">
        <f t="shared" si="557"/>
        <v>0</v>
      </c>
      <c r="F307" s="93">
        <f>F1190+F1269</f>
        <v>0</v>
      </c>
      <c r="G307" s="187">
        <f t="shared" ref="G307:J307" si="558">G1190+G1269</f>
        <v>0</v>
      </c>
      <c r="H307" s="187">
        <f t="shared" si="558"/>
        <v>0</v>
      </c>
      <c r="I307" s="187">
        <f t="shared" si="558"/>
        <v>0</v>
      </c>
      <c r="J307" s="187">
        <f t="shared" si="558"/>
        <v>0</v>
      </c>
      <c r="K307" s="23">
        <f t="shared" si="441"/>
        <v>0</v>
      </c>
      <c r="L307" s="23">
        <f t="shared" si="442"/>
        <v>0</v>
      </c>
      <c r="M307" s="187">
        <f t="shared" ref="M307:O307" si="559">M1190+M1269</f>
        <v>0</v>
      </c>
      <c r="N307" s="187">
        <f t="shared" si="559"/>
        <v>0</v>
      </c>
      <c r="O307" s="187">
        <f t="shared" si="559"/>
        <v>0</v>
      </c>
      <c r="P307" s="30">
        <f t="shared" ref="P307" si="560">P1190+P1269</f>
        <v>0</v>
      </c>
    </row>
    <row r="308" spans="1:16" ht="17.25" customHeight="1">
      <c r="A308" s="114" t="s">
        <v>285</v>
      </c>
      <c r="B308" s="115" t="s">
        <v>286</v>
      </c>
      <c r="C308" s="116">
        <v>50.02</v>
      </c>
      <c r="D308" s="263">
        <f t="shared" ref="D308:E308" si="561">D332+D507+D536</f>
        <v>280341.83999999997</v>
      </c>
      <c r="E308" s="117">
        <f t="shared" si="561"/>
        <v>230507</v>
      </c>
      <c r="F308" s="477">
        <f>F332+F507+F536</f>
        <v>255615</v>
      </c>
      <c r="G308" s="263">
        <f t="shared" ref="G308:J308" si="562">G332+G507+G536</f>
        <v>96851</v>
      </c>
      <c r="H308" s="263">
        <f t="shared" si="562"/>
        <v>62732</v>
      </c>
      <c r="I308" s="263">
        <f t="shared" si="562"/>
        <v>46605</v>
      </c>
      <c r="J308" s="263">
        <f t="shared" si="562"/>
        <v>49427</v>
      </c>
      <c r="K308" s="23">
        <f t="shared" si="441"/>
        <v>255615</v>
      </c>
      <c r="L308" s="23">
        <f t="shared" si="442"/>
        <v>0</v>
      </c>
      <c r="M308" s="263">
        <f t="shared" ref="M308:O308" si="563">M332+M507+M536</f>
        <v>113151</v>
      </c>
      <c r="N308" s="263">
        <f t="shared" si="563"/>
        <v>106239</v>
      </c>
      <c r="O308" s="263">
        <f t="shared" si="563"/>
        <v>90529</v>
      </c>
      <c r="P308" s="117">
        <f t="shared" ref="P308" si="564">P332+P507+P536</f>
        <v>0</v>
      </c>
    </row>
    <row r="309" spans="1:16" ht="18.75" customHeight="1">
      <c r="A309" s="118"/>
      <c r="B309" s="25" t="s">
        <v>260</v>
      </c>
      <c r="C309" s="119"/>
      <c r="D309" s="263">
        <f t="shared" ref="D309" si="565">D333+D509+D513+D523+D533+D537</f>
        <v>93195.839999999997</v>
      </c>
      <c r="E309" s="117">
        <f t="shared" ref="E309:P309" si="566">E333+E509+E513+E523+E533+E537</f>
        <v>83021</v>
      </c>
      <c r="F309" s="477">
        <f t="shared" si="566"/>
        <v>89839</v>
      </c>
      <c r="G309" s="263">
        <f t="shared" ref="G309:J309" si="567">G333+G509+G513+G523+G533+G537</f>
        <v>24435</v>
      </c>
      <c r="H309" s="263">
        <f t="shared" si="567"/>
        <v>22972</v>
      </c>
      <c r="I309" s="263">
        <f t="shared" si="567"/>
        <v>21570</v>
      </c>
      <c r="J309" s="263">
        <f t="shared" si="567"/>
        <v>20862</v>
      </c>
      <c r="K309" s="23">
        <f t="shared" si="441"/>
        <v>89839</v>
      </c>
      <c r="L309" s="23">
        <f t="shared" si="442"/>
        <v>0</v>
      </c>
      <c r="M309" s="263">
        <f t="shared" si="566"/>
        <v>88117</v>
      </c>
      <c r="N309" s="263">
        <f t="shared" si="566"/>
        <v>89841</v>
      </c>
      <c r="O309" s="263">
        <f t="shared" si="566"/>
        <v>90529</v>
      </c>
      <c r="P309" s="117">
        <f t="shared" si="566"/>
        <v>0</v>
      </c>
    </row>
    <row r="310" spans="1:16" ht="14.25">
      <c r="A310" s="43"/>
      <c r="B310" s="28" t="s">
        <v>261</v>
      </c>
      <c r="C310" s="29"/>
      <c r="D310" s="257">
        <f t="shared" ref="D310" si="568">D334+D510+D514+D534+D538</f>
        <v>86842.84</v>
      </c>
      <c r="E310" s="45">
        <f t="shared" ref="E310:P310" si="569">E334+E510+E514+E534+E538</f>
        <v>71555</v>
      </c>
      <c r="F310" s="469">
        <f t="shared" si="569"/>
        <v>78373</v>
      </c>
      <c r="G310" s="257">
        <f t="shared" ref="G310:J310" si="570">G334+G510+G514+G534+G538</f>
        <v>21435</v>
      </c>
      <c r="H310" s="257">
        <f t="shared" si="570"/>
        <v>20072</v>
      </c>
      <c r="I310" s="257">
        <f t="shared" si="570"/>
        <v>18670</v>
      </c>
      <c r="J310" s="257">
        <f t="shared" si="570"/>
        <v>18196</v>
      </c>
      <c r="K310" s="23">
        <f t="shared" si="441"/>
        <v>78373</v>
      </c>
      <c r="L310" s="23">
        <f t="shared" si="442"/>
        <v>0</v>
      </c>
      <c r="M310" s="257">
        <f t="shared" si="569"/>
        <v>71092</v>
      </c>
      <c r="N310" s="257">
        <f t="shared" si="569"/>
        <v>71174</v>
      </c>
      <c r="O310" s="257">
        <f t="shared" si="569"/>
        <v>70016</v>
      </c>
      <c r="P310" s="45">
        <f t="shared" si="569"/>
        <v>0</v>
      </c>
    </row>
    <row r="311" spans="1:16" ht="14.25">
      <c r="A311" s="43"/>
      <c r="B311" s="28" t="s">
        <v>262</v>
      </c>
      <c r="C311" s="29">
        <v>10</v>
      </c>
      <c r="D311" s="252">
        <f t="shared" ref="D311:E311" si="571">D335+D529</f>
        <v>38698</v>
      </c>
      <c r="E311" s="38">
        <f t="shared" si="571"/>
        <v>39000</v>
      </c>
      <c r="F311" s="469">
        <f>F335+F529</f>
        <v>41700</v>
      </c>
      <c r="G311" s="252">
        <f t="shared" ref="G311:J311" si="572">G335+G529</f>
        <v>11200</v>
      </c>
      <c r="H311" s="252">
        <f t="shared" si="572"/>
        <v>10800</v>
      </c>
      <c r="I311" s="252">
        <f t="shared" si="572"/>
        <v>10050</v>
      </c>
      <c r="J311" s="252">
        <f t="shared" si="572"/>
        <v>9650</v>
      </c>
      <c r="K311" s="23">
        <f t="shared" si="441"/>
        <v>41700</v>
      </c>
      <c r="L311" s="23">
        <f t="shared" si="442"/>
        <v>0</v>
      </c>
      <c r="M311" s="252">
        <f t="shared" ref="M311:O311" si="573">M335+M529</f>
        <v>42000</v>
      </c>
      <c r="N311" s="252">
        <f t="shared" si="573"/>
        <v>42000</v>
      </c>
      <c r="O311" s="252">
        <f t="shared" si="573"/>
        <v>42000</v>
      </c>
      <c r="P311" s="38">
        <f t="shared" ref="P311" si="574">P335+P529</f>
        <v>0</v>
      </c>
    </row>
    <row r="312" spans="1:16" ht="14.25">
      <c r="A312" s="43"/>
      <c r="B312" s="28" t="s">
        <v>263</v>
      </c>
      <c r="C312" s="29">
        <v>20</v>
      </c>
      <c r="D312" s="252">
        <f t="shared" ref="D312" si="575">D336+D539+D530+D329+D481</f>
        <v>27636.84</v>
      </c>
      <c r="E312" s="38">
        <f t="shared" ref="E312:P312" si="576">E336+E539+E530+E329</f>
        <v>10479</v>
      </c>
      <c r="F312" s="469">
        <f t="shared" si="576"/>
        <v>14679</v>
      </c>
      <c r="G312" s="252">
        <f t="shared" ref="G312:J312" si="577">G336+G539+G530+G329</f>
        <v>4807</v>
      </c>
      <c r="H312" s="252">
        <f t="shared" si="577"/>
        <v>3570</v>
      </c>
      <c r="I312" s="252">
        <f t="shared" si="577"/>
        <v>3070</v>
      </c>
      <c r="J312" s="252">
        <f t="shared" si="577"/>
        <v>3232</v>
      </c>
      <c r="K312" s="23">
        <f t="shared" si="441"/>
        <v>14679</v>
      </c>
      <c r="L312" s="23">
        <f t="shared" si="442"/>
        <v>0</v>
      </c>
      <c r="M312" s="252">
        <f t="shared" si="576"/>
        <v>8321</v>
      </c>
      <c r="N312" s="252">
        <f t="shared" si="576"/>
        <v>10162</v>
      </c>
      <c r="O312" s="252">
        <f t="shared" si="576"/>
        <v>11121</v>
      </c>
      <c r="P312" s="38">
        <f t="shared" si="576"/>
        <v>0</v>
      </c>
    </row>
    <row r="313" spans="1:16" ht="14.25">
      <c r="A313" s="43"/>
      <c r="B313" s="28" t="s">
        <v>264</v>
      </c>
      <c r="C313" s="29">
        <v>30</v>
      </c>
      <c r="D313" s="252">
        <f t="shared" ref="D313:E313" si="578">D540</f>
        <v>16388</v>
      </c>
      <c r="E313" s="38">
        <f t="shared" si="578"/>
        <v>17889</v>
      </c>
      <c r="F313" s="469">
        <f>F540</f>
        <v>17889</v>
      </c>
      <c r="G313" s="252">
        <f t="shared" ref="G313:J313" si="579">G540</f>
        <v>4500</v>
      </c>
      <c r="H313" s="252">
        <f t="shared" si="579"/>
        <v>4500</v>
      </c>
      <c r="I313" s="252">
        <f t="shared" si="579"/>
        <v>4450</v>
      </c>
      <c r="J313" s="252">
        <f t="shared" si="579"/>
        <v>4439</v>
      </c>
      <c r="K313" s="23">
        <f t="shared" si="441"/>
        <v>17889</v>
      </c>
      <c r="L313" s="23">
        <f t="shared" si="442"/>
        <v>0</v>
      </c>
      <c r="M313" s="252">
        <f t="shared" ref="M313:O313" si="580">M540</f>
        <v>16766</v>
      </c>
      <c r="N313" s="252">
        <f t="shared" si="580"/>
        <v>15007</v>
      </c>
      <c r="O313" s="252">
        <f t="shared" si="580"/>
        <v>12890</v>
      </c>
      <c r="P313" s="38">
        <f t="shared" ref="P313" si="581">P540</f>
        <v>0</v>
      </c>
    </row>
    <row r="314" spans="1:16" ht="14.25">
      <c r="A314" s="43"/>
      <c r="B314" s="28" t="s">
        <v>287</v>
      </c>
      <c r="C314" s="29">
        <v>50</v>
      </c>
      <c r="D314" s="252">
        <f t="shared" ref="D314:E314" si="582">D511</f>
        <v>500</v>
      </c>
      <c r="E314" s="38">
        <f t="shared" si="582"/>
        <v>500</v>
      </c>
      <c r="F314" s="469">
        <f>F511</f>
        <v>500</v>
      </c>
      <c r="G314" s="252">
        <f t="shared" ref="G314:J314" si="583">G511</f>
        <v>0</v>
      </c>
      <c r="H314" s="252">
        <f t="shared" si="583"/>
        <v>300</v>
      </c>
      <c r="I314" s="252">
        <f t="shared" si="583"/>
        <v>200</v>
      </c>
      <c r="J314" s="252">
        <f t="shared" si="583"/>
        <v>0</v>
      </c>
      <c r="K314" s="23">
        <f t="shared" si="441"/>
        <v>500</v>
      </c>
      <c r="L314" s="23">
        <f t="shared" si="442"/>
        <v>0</v>
      </c>
      <c r="M314" s="252">
        <f t="shared" ref="M314:O314" si="584">M511</f>
        <v>500</v>
      </c>
      <c r="N314" s="252">
        <f t="shared" si="584"/>
        <v>500</v>
      </c>
      <c r="O314" s="252">
        <f t="shared" si="584"/>
        <v>500</v>
      </c>
      <c r="P314" s="38">
        <f t="shared" ref="P314" si="585">P511</f>
        <v>0</v>
      </c>
    </row>
    <row r="315" spans="1:16" ht="14.25">
      <c r="A315" s="43"/>
      <c r="B315" s="28" t="s">
        <v>267</v>
      </c>
      <c r="C315" s="29">
        <v>51</v>
      </c>
      <c r="D315" s="252">
        <f t="shared" ref="D315:E315" si="586">D515+D535</f>
        <v>3520</v>
      </c>
      <c r="E315" s="38">
        <f t="shared" si="586"/>
        <v>3687</v>
      </c>
      <c r="F315" s="469">
        <f>F515+F535</f>
        <v>3505</v>
      </c>
      <c r="G315" s="252">
        <f t="shared" ref="G315:J315" si="587">G515+G535</f>
        <v>903</v>
      </c>
      <c r="H315" s="252">
        <f t="shared" si="587"/>
        <v>877</v>
      </c>
      <c r="I315" s="252">
        <f t="shared" si="587"/>
        <v>875</v>
      </c>
      <c r="J315" s="252">
        <f t="shared" si="587"/>
        <v>850</v>
      </c>
      <c r="K315" s="23">
        <f t="shared" si="441"/>
        <v>3505</v>
      </c>
      <c r="L315" s="23">
        <f t="shared" si="442"/>
        <v>0</v>
      </c>
      <c r="M315" s="252">
        <f t="shared" ref="M315:O315" si="588">M515+M535</f>
        <v>3505</v>
      </c>
      <c r="N315" s="252">
        <f t="shared" si="588"/>
        <v>3505</v>
      </c>
      <c r="O315" s="252">
        <f t="shared" si="588"/>
        <v>3505</v>
      </c>
      <c r="P315" s="38">
        <f t="shared" ref="P315" si="589">P515+P535</f>
        <v>0</v>
      </c>
    </row>
    <row r="316" spans="1:16" ht="15" customHeight="1">
      <c r="A316" s="43"/>
      <c r="B316" s="28" t="s">
        <v>268</v>
      </c>
      <c r="C316" s="29">
        <v>55</v>
      </c>
      <c r="D316" s="252">
        <f t="shared" ref="D316:E317" si="590">D339</f>
        <v>0</v>
      </c>
      <c r="E316" s="38">
        <f t="shared" si="590"/>
        <v>0</v>
      </c>
      <c r="F316" s="469">
        <f t="shared" ref="F316:J317" si="591">F339</f>
        <v>0</v>
      </c>
      <c r="G316" s="252">
        <f t="shared" si="591"/>
        <v>0</v>
      </c>
      <c r="H316" s="252">
        <f t="shared" si="591"/>
        <v>0</v>
      </c>
      <c r="I316" s="252">
        <f t="shared" si="591"/>
        <v>0</v>
      </c>
      <c r="J316" s="252">
        <f t="shared" si="591"/>
        <v>0</v>
      </c>
      <c r="K316" s="23">
        <f t="shared" si="441"/>
        <v>0</v>
      </c>
      <c r="L316" s="23">
        <f t="shared" si="442"/>
        <v>0</v>
      </c>
      <c r="M316" s="252">
        <f t="shared" ref="M316:O316" si="592">M339</f>
        <v>0</v>
      </c>
      <c r="N316" s="252">
        <f t="shared" si="592"/>
        <v>0</v>
      </c>
      <c r="O316" s="252">
        <f t="shared" si="592"/>
        <v>0</v>
      </c>
      <c r="P316" s="38">
        <f t="shared" ref="P316" si="593">P339</f>
        <v>0</v>
      </c>
    </row>
    <row r="317" spans="1:16" ht="14.25">
      <c r="A317" s="43"/>
      <c r="B317" s="28" t="s">
        <v>288</v>
      </c>
      <c r="C317" s="29">
        <v>57</v>
      </c>
      <c r="D317" s="252">
        <f t="shared" si="590"/>
        <v>0</v>
      </c>
      <c r="E317" s="38">
        <f t="shared" si="590"/>
        <v>0</v>
      </c>
      <c r="F317" s="469">
        <f t="shared" si="591"/>
        <v>0</v>
      </c>
      <c r="G317" s="252">
        <f t="shared" si="591"/>
        <v>0</v>
      </c>
      <c r="H317" s="252">
        <f t="shared" si="591"/>
        <v>0</v>
      </c>
      <c r="I317" s="252">
        <f t="shared" si="591"/>
        <v>0</v>
      </c>
      <c r="J317" s="252">
        <f t="shared" si="591"/>
        <v>0</v>
      </c>
      <c r="K317" s="23">
        <f t="shared" si="441"/>
        <v>0</v>
      </c>
      <c r="L317" s="23">
        <f t="shared" si="442"/>
        <v>0</v>
      </c>
      <c r="M317" s="252">
        <f t="shared" ref="M317:O317" si="594">M340</f>
        <v>0</v>
      </c>
      <c r="N317" s="252">
        <f t="shared" si="594"/>
        <v>0</v>
      </c>
      <c r="O317" s="252">
        <f t="shared" si="594"/>
        <v>0</v>
      </c>
      <c r="P317" s="38">
        <f t="shared" ref="P317" si="595">P340</f>
        <v>0</v>
      </c>
    </row>
    <row r="318" spans="1:16" ht="14.25">
      <c r="A318" s="43"/>
      <c r="B318" s="28" t="s">
        <v>289</v>
      </c>
      <c r="C318" s="29">
        <v>59</v>
      </c>
      <c r="D318" s="252">
        <f t="shared" ref="D318:E318" si="596">D342</f>
        <v>100</v>
      </c>
      <c r="E318" s="38">
        <f t="shared" si="596"/>
        <v>0</v>
      </c>
      <c r="F318" s="469">
        <f t="shared" ref="F318:J318" si="597">F342</f>
        <v>100</v>
      </c>
      <c r="G318" s="252">
        <f t="shared" si="597"/>
        <v>25</v>
      </c>
      <c r="H318" s="252">
        <f t="shared" si="597"/>
        <v>25</v>
      </c>
      <c r="I318" s="252">
        <f t="shared" si="597"/>
        <v>25</v>
      </c>
      <c r="J318" s="252">
        <f t="shared" si="597"/>
        <v>25</v>
      </c>
      <c r="K318" s="23">
        <f t="shared" si="441"/>
        <v>100</v>
      </c>
      <c r="L318" s="23">
        <f t="shared" si="442"/>
        <v>0</v>
      </c>
      <c r="M318" s="252">
        <f t="shared" ref="M318:O318" si="598">M342</f>
        <v>0</v>
      </c>
      <c r="N318" s="252">
        <f t="shared" si="598"/>
        <v>0</v>
      </c>
      <c r="O318" s="252">
        <f t="shared" si="598"/>
        <v>0</v>
      </c>
      <c r="P318" s="38">
        <f t="shared" ref="P318" si="599">P342</f>
        <v>0</v>
      </c>
    </row>
    <row r="319" spans="1:16" ht="14.25">
      <c r="A319" s="43"/>
      <c r="B319" s="28" t="s">
        <v>271</v>
      </c>
      <c r="C319" s="29">
        <v>79</v>
      </c>
      <c r="D319" s="252">
        <f t="shared" ref="D319:E319" si="600">D524</f>
        <v>6353</v>
      </c>
      <c r="E319" s="38">
        <f t="shared" si="600"/>
        <v>11466</v>
      </c>
      <c r="F319" s="469">
        <f>F524</f>
        <v>11466</v>
      </c>
      <c r="G319" s="252">
        <f t="shared" ref="G319:J319" si="601">G524</f>
        <v>3000</v>
      </c>
      <c r="H319" s="252">
        <f t="shared" si="601"/>
        <v>2900</v>
      </c>
      <c r="I319" s="252">
        <f t="shared" si="601"/>
        <v>2900</v>
      </c>
      <c r="J319" s="252">
        <f t="shared" si="601"/>
        <v>2666</v>
      </c>
      <c r="K319" s="23">
        <f t="shared" si="441"/>
        <v>11466</v>
      </c>
      <c r="L319" s="23">
        <f t="shared" si="442"/>
        <v>0</v>
      </c>
      <c r="M319" s="252">
        <f t="shared" ref="M319:O319" si="602">M524</f>
        <v>17025</v>
      </c>
      <c r="N319" s="252">
        <f t="shared" si="602"/>
        <v>18667</v>
      </c>
      <c r="O319" s="252">
        <f t="shared" si="602"/>
        <v>20513</v>
      </c>
      <c r="P319" s="38">
        <f t="shared" ref="P319" si="603">P524</f>
        <v>0</v>
      </c>
    </row>
    <row r="320" spans="1:16" ht="15.75" customHeight="1">
      <c r="A320" s="43"/>
      <c r="B320" s="28" t="s">
        <v>272</v>
      </c>
      <c r="C320" s="29">
        <v>85.01</v>
      </c>
      <c r="D320" s="187">
        <f t="shared" ref="D320:E320" si="604">D341</f>
        <v>0</v>
      </c>
      <c r="E320" s="30">
        <f t="shared" si="604"/>
        <v>0</v>
      </c>
      <c r="F320" s="238">
        <f t="shared" ref="F320:J320" si="605">F341</f>
        <v>0</v>
      </c>
      <c r="G320" s="187">
        <f t="shared" si="605"/>
        <v>0</v>
      </c>
      <c r="H320" s="187">
        <f t="shared" si="605"/>
        <v>0</v>
      </c>
      <c r="I320" s="187">
        <f t="shared" si="605"/>
        <v>0</v>
      </c>
      <c r="J320" s="187">
        <f t="shared" si="605"/>
        <v>0</v>
      </c>
      <c r="K320" s="23">
        <f t="shared" si="441"/>
        <v>0</v>
      </c>
      <c r="L320" s="23">
        <f t="shared" si="442"/>
        <v>0</v>
      </c>
      <c r="M320" s="187">
        <f t="shared" ref="M320:O320" si="606">M341</f>
        <v>0</v>
      </c>
      <c r="N320" s="187">
        <f t="shared" si="606"/>
        <v>0</v>
      </c>
      <c r="O320" s="187">
        <f t="shared" si="606"/>
        <v>0</v>
      </c>
      <c r="P320" s="30">
        <f t="shared" ref="P320" si="607">P341</f>
        <v>0</v>
      </c>
    </row>
    <row r="321" spans="1:16" ht="12.75" customHeight="1">
      <c r="A321" s="43"/>
      <c r="B321" s="25" t="s">
        <v>273</v>
      </c>
      <c r="C321" s="29"/>
      <c r="D321" s="252">
        <f t="shared" ref="D321:E321" si="608">D324+D325+D330+D322+D326+D331+D327</f>
        <v>187146</v>
      </c>
      <c r="E321" s="38">
        <f t="shared" si="608"/>
        <v>147486</v>
      </c>
      <c r="F321" s="469">
        <f t="shared" ref="F321:J321" si="609">F324+F325+F330+F322+F326+F331+F327</f>
        <v>165776</v>
      </c>
      <c r="G321" s="252">
        <f t="shared" si="609"/>
        <v>72416</v>
      </c>
      <c r="H321" s="252">
        <f t="shared" si="609"/>
        <v>39760</v>
      </c>
      <c r="I321" s="252">
        <f t="shared" si="609"/>
        <v>25035</v>
      </c>
      <c r="J321" s="252">
        <f t="shared" si="609"/>
        <v>28565</v>
      </c>
      <c r="K321" s="23">
        <f t="shared" si="441"/>
        <v>165776</v>
      </c>
      <c r="L321" s="23">
        <f t="shared" si="442"/>
        <v>0</v>
      </c>
      <c r="M321" s="252">
        <f t="shared" ref="M321:O321" si="610">M324+M325+M330+M322+M326+M331+M327</f>
        <v>25034</v>
      </c>
      <c r="N321" s="252">
        <f t="shared" si="610"/>
        <v>16398</v>
      </c>
      <c r="O321" s="252">
        <f t="shared" si="610"/>
        <v>0</v>
      </c>
      <c r="P321" s="38">
        <f t="shared" ref="P321" si="611">P324+P325+P330+P322+P326+P331+P327</f>
        <v>0</v>
      </c>
    </row>
    <row r="322" spans="1:16" ht="17.25" customHeight="1">
      <c r="A322" s="43"/>
      <c r="B322" s="28" t="s">
        <v>290</v>
      </c>
      <c r="C322" s="29">
        <v>51</v>
      </c>
      <c r="D322" s="187">
        <f t="shared" ref="D322:E322" si="612">D521</f>
        <v>61</v>
      </c>
      <c r="E322" s="30">
        <f t="shared" si="612"/>
        <v>0</v>
      </c>
      <c r="F322" s="93">
        <f>F521</f>
        <v>2</v>
      </c>
      <c r="G322" s="187">
        <f t="shared" ref="G322:J322" si="613">G521</f>
        <v>2</v>
      </c>
      <c r="H322" s="187">
        <f t="shared" si="613"/>
        <v>0</v>
      </c>
      <c r="I322" s="187">
        <f t="shared" si="613"/>
        <v>0</v>
      </c>
      <c r="J322" s="187">
        <f t="shared" si="613"/>
        <v>0</v>
      </c>
      <c r="K322" s="23">
        <f t="shared" si="441"/>
        <v>2</v>
      </c>
      <c r="L322" s="23">
        <f t="shared" si="442"/>
        <v>0</v>
      </c>
      <c r="M322" s="187">
        <f t="shared" ref="M322:O322" si="614">M521</f>
        <v>0</v>
      </c>
      <c r="N322" s="187">
        <f t="shared" si="614"/>
        <v>0</v>
      </c>
      <c r="O322" s="187">
        <f t="shared" si="614"/>
        <v>0</v>
      </c>
      <c r="P322" s="30">
        <f t="shared" ref="P322" si="615">P521</f>
        <v>0</v>
      </c>
    </row>
    <row r="323" spans="1:16" ht="15" customHeight="1">
      <c r="A323" s="43"/>
      <c r="B323" s="28" t="s">
        <v>291</v>
      </c>
      <c r="C323" s="29" t="s">
        <v>280</v>
      </c>
      <c r="D323" s="187">
        <f t="shared" ref="D323:E323" si="616">D521</f>
        <v>61</v>
      </c>
      <c r="E323" s="30">
        <f t="shared" si="616"/>
        <v>0</v>
      </c>
      <c r="F323" s="93">
        <f>F521</f>
        <v>2</v>
      </c>
      <c r="G323" s="187">
        <f t="shared" ref="G323:J323" si="617">G521</f>
        <v>2</v>
      </c>
      <c r="H323" s="187">
        <f t="shared" si="617"/>
        <v>0</v>
      </c>
      <c r="I323" s="187">
        <f t="shared" si="617"/>
        <v>0</v>
      </c>
      <c r="J323" s="187">
        <f t="shared" si="617"/>
        <v>0</v>
      </c>
      <c r="K323" s="23">
        <f t="shared" si="441"/>
        <v>2</v>
      </c>
      <c r="L323" s="23">
        <f t="shared" si="442"/>
        <v>0</v>
      </c>
      <c r="M323" s="187">
        <f t="shared" ref="M323:O323" si="618">M521</f>
        <v>0</v>
      </c>
      <c r="N323" s="187">
        <f t="shared" si="618"/>
        <v>0</v>
      </c>
      <c r="O323" s="187">
        <f t="shared" si="618"/>
        <v>0</v>
      </c>
      <c r="P323" s="30">
        <f t="shared" ref="P323" si="619">P521</f>
        <v>0</v>
      </c>
    </row>
    <row r="324" spans="1:16" ht="0.75" customHeight="1">
      <c r="A324" s="43"/>
      <c r="B324" s="28" t="s">
        <v>292</v>
      </c>
      <c r="C324" s="29">
        <v>55</v>
      </c>
      <c r="D324" s="187"/>
      <c r="E324" s="30"/>
      <c r="F324" s="93"/>
      <c r="G324" s="187"/>
      <c r="H324" s="187"/>
      <c r="I324" s="187"/>
      <c r="J324" s="187"/>
      <c r="K324" s="23">
        <f t="shared" si="441"/>
        <v>0</v>
      </c>
      <c r="L324" s="23">
        <f t="shared" si="442"/>
        <v>0</v>
      </c>
      <c r="M324" s="187"/>
      <c r="N324" s="187"/>
      <c r="O324" s="187"/>
      <c r="P324" s="30"/>
    </row>
    <row r="325" spans="1:16" ht="15" customHeight="1">
      <c r="A325" s="43"/>
      <c r="B325" s="28" t="s">
        <v>282</v>
      </c>
      <c r="C325" s="29">
        <v>56</v>
      </c>
      <c r="D325" s="30">
        <f t="shared" ref="D325:E326" si="620">D348</f>
        <v>0</v>
      </c>
      <c r="E325" s="30">
        <f t="shared" si="620"/>
        <v>5926</v>
      </c>
      <c r="F325" s="93">
        <f t="shared" ref="F325:J326" si="621">F348</f>
        <v>5926</v>
      </c>
      <c r="G325" s="187">
        <f t="shared" si="621"/>
        <v>189</v>
      </c>
      <c r="H325" s="187">
        <f t="shared" si="621"/>
        <v>57</v>
      </c>
      <c r="I325" s="187">
        <f t="shared" si="621"/>
        <v>57</v>
      </c>
      <c r="J325" s="187">
        <f t="shared" si="621"/>
        <v>5623</v>
      </c>
      <c r="K325" s="23">
        <f t="shared" si="441"/>
        <v>5926</v>
      </c>
      <c r="L325" s="23">
        <f t="shared" si="442"/>
        <v>0</v>
      </c>
      <c r="M325" s="187">
        <f t="shared" ref="M325:O325" si="622">M348</f>
        <v>149</v>
      </c>
      <c r="N325" s="187">
        <f t="shared" si="622"/>
        <v>0</v>
      </c>
      <c r="O325" s="187">
        <f t="shared" si="622"/>
        <v>0</v>
      </c>
      <c r="P325" s="30">
        <f t="shared" ref="P325" si="623">P348</f>
        <v>0</v>
      </c>
    </row>
    <row r="326" spans="1:16" ht="14.25">
      <c r="A326" s="43"/>
      <c r="B326" s="28" t="s">
        <v>282</v>
      </c>
      <c r="C326" s="29">
        <v>58</v>
      </c>
      <c r="D326" s="252">
        <f t="shared" si="620"/>
        <v>14571</v>
      </c>
      <c r="E326" s="38">
        <f t="shared" si="620"/>
        <v>8542</v>
      </c>
      <c r="F326" s="469">
        <f t="shared" si="621"/>
        <v>8046</v>
      </c>
      <c r="G326" s="252">
        <f t="shared" si="621"/>
        <v>8046</v>
      </c>
      <c r="H326" s="252">
        <f t="shared" si="621"/>
        <v>0</v>
      </c>
      <c r="I326" s="252">
        <f t="shared" si="621"/>
        <v>0</v>
      </c>
      <c r="J326" s="252">
        <f t="shared" si="621"/>
        <v>0</v>
      </c>
      <c r="K326" s="23">
        <f t="shared" si="441"/>
        <v>8046</v>
      </c>
      <c r="L326" s="23">
        <f t="shared" si="442"/>
        <v>0</v>
      </c>
      <c r="M326" s="252">
        <f t="shared" ref="M326:O326" si="624">M349</f>
        <v>0</v>
      </c>
      <c r="N326" s="252">
        <f t="shared" si="624"/>
        <v>0</v>
      </c>
      <c r="O326" s="252">
        <f t="shared" si="624"/>
        <v>0</v>
      </c>
      <c r="P326" s="38">
        <f t="shared" ref="P326" si="625">P349</f>
        <v>0</v>
      </c>
    </row>
    <row r="327" spans="1:16" ht="29.25" customHeight="1">
      <c r="A327" s="43"/>
      <c r="B327" s="113" t="s">
        <v>283</v>
      </c>
      <c r="C327" s="29">
        <v>60</v>
      </c>
      <c r="D327" s="252">
        <f t="shared" ref="D327:E327" si="626">D358</f>
        <v>78187</v>
      </c>
      <c r="E327" s="38">
        <f t="shared" si="626"/>
        <v>101454</v>
      </c>
      <c r="F327" s="469">
        <f t="shared" ref="F327:J327" si="627">F358</f>
        <v>101454</v>
      </c>
      <c r="G327" s="252">
        <f t="shared" si="627"/>
        <v>46722</v>
      </c>
      <c r="H327" s="252">
        <f t="shared" si="627"/>
        <v>26812</v>
      </c>
      <c r="I327" s="252">
        <f t="shared" si="627"/>
        <v>13978</v>
      </c>
      <c r="J327" s="252">
        <f t="shared" si="627"/>
        <v>13942</v>
      </c>
      <c r="K327" s="23">
        <f t="shared" si="441"/>
        <v>101454</v>
      </c>
      <c r="L327" s="23">
        <f t="shared" si="442"/>
        <v>0</v>
      </c>
      <c r="M327" s="252">
        <f t="shared" ref="M327:O327" si="628">M358</f>
        <v>288</v>
      </c>
      <c r="N327" s="252">
        <f t="shared" si="628"/>
        <v>0</v>
      </c>
      <c r="O327" s="252">
        <f t="shared" si="628"/>
        <v>0</v>
      </c>
      <c r="P327" s="38">
        <f t="shared" ref="P327" si="629">P358</f>
        <v>0</v>
      </c>
    </row>
    <row r="328" spans="1:16" s="121" customFormat="1" ht="13.5" hidden="1" customHeight="1">
      <c r="A328" s="120"/>
      <c r="B328" s="25" t="s">
        <v>260</v>
      </c>
      <c r="C328" s="80"/>
      <c r="D328" s="252"/>
      <c r="E328" s="38"/>
      <c r="F328" s="469"/>
      <c r="G328" s="252"/>
      <c r="H328" s="252"/>
      <c r="I328" s="252"/>
      <c r="J328" s="252"/>
      <c r="K328" s="23">
        <f t="shared" si="441"/>
        <v>0</v>
      </c>
      <c r="L328" s="23">
        <f t="shared" si="442"/>
        <v>0</v>
      </c>
      <c r="M328" s="252"/>
      <c r="N328" s="252"/>
      <c r="O328" s="252"/>
      <c r="P328" s="38"/>
    </row>
    <row r="329" spans="1:16" s="121" customFormat="1" ht="16.5" hidden="1" customHeight="1">
      <c r="A329" s="120"/>
      <c r="B329" s="28" t="s">
        <v>263</v>
      </c>
      <c r="C329" s="80">
        <v>20</v>
      </c>
      <c r="D329" s="252"/>
      <c r="E329" s="38"/>
      <c r="F329" s="469"/>
      <c r="G329" s="252"/>
      <c r="H329" s="252"/>
      <c r="I329" s="252"/>
      <c r="J329" s="252"/>
      <c r="K329" s="23">
        <f t="shared" si="441"/>
        <v>0</v>
      </c>
      <c r="L329" s="23">
        <f t="shared" si="442"/>
        <v>0</v>
      </c>
      <c r="M329" s="252"/>
      <c r="N329" s="252"/>
      <c r="O329" s="252"/>
      <c r="P329" s="38"/>
    </row>
    <row r="330" spans="1:16" s="121" customFormat="1" ht="14.25">
      <c r="A330" s="120"/>
      <c r="B330" s="28" t="s">
        <v>293</v>
      </c>
      <c r="C330" s="80">
        <v>70</v>
      </c>
      <c r="D330" s="252">
        <f t="shared" ref="D330:E330" si="630">D364+D531</f>
        <v>94327</v>
      </c>
      <c r="E330" s="38">
        <f t="shared" si="630"/>
        <v>31564</v>
      </c>
      <c r="F330" s="469">
        <f>F364+F531</f>
        <v>50348</v>
      </c>
      <c r="G330" s="252">
        <f t="shared" ref="G330:J330" si="631">G364+G531</f>
        <v>17457</v>
      </c>
      <c r="H330" s="252">
        <f t="shared" si="631"/>
        <v>12891</v>
      </c>
      <c r="I330" s="252">
        <f t="shared" si="631"/>
        <v>11000</v>
      </c>
      <c r="J330" s="252">
        <f t="shared" si="631"/>
        <v>9000</v>
      </c>
      <c r="K330" s="23">
        <f t="shared" ref="K330:K393" si="632">G330+H330+I330+J330</f>
        <v>50348</v>
      </c>
      <c r="L330" s="23">
        <f t="shared" ref="L330:L393" si="633">F330-K330</f>
        <v>0</v>
      </c>
      <c r="M330" s="252">
        <f t="shared" ref="M330:O330" si="634">M364+M531</f>
        <v>24597</v>
      </c>
      <c r="N330" s="252">
        <f t="shared" si="634"/>
        <v>16398</v>
      </c>
      <c r="O330" s="252">
        <f t="shared" si="634"/>
        <v>0</v>
      </c>
      <c r="P330" s="38">
        <f t="shared" ref="P330" si="635">P364+P531</f>
        <v>0</v>
      </c>
    </row>
    <row r="331" spans="1:16" s="121" customFormat="1" ht="25.5">
      <c r="A331" s="120"/>
      <c r="B331" s="51" t="s">
        <v>294</v>
      </c>
      <c r="C331" s="80"/>
      <c r="D331" s="252">
        <f t="shared" ref="D331:E331" si="636">D374</f>
        <v>0</v>
      </c>
      <c r="E331" s="38">
        <f t="shared" si="636"/>
        <v>0</v>
      </c>
      <c r="F331" s="469">
        <f>F374</f>
        <v>0</v>
      </c>
      <c r="G331" s="252">
        <f t="shared" ref="G331:J331" si="637">G374</f>
        <v>0</v>
      </c>
      <c r="H331" s="252">
        <f t="shared" si="637"/>
        <v>0</v>
      </c>
      <c r="I331" s="252">
        <f t="shared" si="637"/>
        <v>0</v>
      </c>
      <c r="J331" s="252">
        <f t="shared" si="637"/>
        <v>0</v>
      </c>
      <c r="K331" s="23">
        <f t="shared" si="632"/>
        <v>0</v>
      </c>
      <c r="L331" s="23">
        <f t="shared" si="633"/>
        <v>0</v>
      </c>
      <c r="M331" s="252">
        <f t="shared" ref="M331:O331" si="638">M374</f>
        <v>0</v>
      </c>
      <c r="N331" s="252">
        <f t="shared" si="638"/>
        <v>0</v>
      </c>
      <c r="O331" s="252">
        <f t="shared" si="638"/>
        <v>0</v>
      </c>
      <c r="P331" s="38">
        <f t="shared" ref="P331" si="639">P374</f>
        <v>0</v>
      </c>
    </row>
    <row r="332" spans="1:16" ht="14.25">
      <c r="A332" s="75">
        <v>1</v>
      </c>
      <c r="B332" s="122" t="s">
        <v>295</v>
      </c>
      <c r="C332" s="123" t="s">
        <v>296</v>
      </c>
      <c r="D332" s="264">
        <f t="shared" ref="D332:E332" si="640">D333+D343</f>
        <v>253516.84</v>
      </c>
      <c r="E332" s="124">
        <f t="shared" si="640"/>
        <v>196963</v>
      </c>
      <c r="F332" s="229">
        <f t="shared" ref="F332:J332" si="641">F333+F343</f>
        <v>222251</v>
      </c>
      <c r="G332" s="264">
        <f t="shared" si="641"/>
        <v>88444</v>
      </c>
      <c r="H332" s="264">
        <f t="shared" si="641"/>
        <v>54155</v>
      </c>
      <c r="I332" s="264">
        <f t="shared" si="641"/>
        <v>38180</v>
      </c>
      <c r="J332" s="264">
        <f t="shared" si="641"/>
        <v>41472</v>
      </c>
      <c r="K332" s="23">
        <f t="shared" si="632"/>
        <v>222251</v>
      </c>
      <c r="L332" s="23">
        <f t="shared" si="633"/>
        <v>0</v>
      </c>
      <c r="M332" s="264">
        <f t="shared" ref="M332:O332" si="642">M333+M343</f>
        <v>75355</v>
      </c>
      <c r="N332" s="264">
        <f t="shared" si="642"/>
        <v>68560</v>
      </c>
      <c r="O332" s="264">
        <f t="shared" si="642"/>
        <v>53121</v>
      </c>
      <c r="P332" s="124">
        <f t="shared" ref="P332" si="643">P333+P343</f>
        <v>0</v>
      </c>
    </row>
    <row r="333" spans="1:16" ht="14.25">
      <c r="A333" s="43"/>
      <c r="B333" s="25" t="s">
        <v>260</v>
      </c>
      <c r="C333" s="26"/>
      <c r="D333" s="194">
        <f t="shared" ref="D333:E333" si="644">D334+D341</f>
        <v>66431.839999999997</v>
      </c>
      <c r="E333" s="112">
        <f t="shared" si="644"/>
        <v>49477</v>
      </c>
      <c r="F333" s="467">
        <f t="shared" ref="F333:J333" si="645">F334+F341</f>
        <v>56477</v>
      </c>
      <c r="G333" s="194">
        <f t="shared" si="645"/>
        <v>16030</v>
      </c>
      <c r="H333" s="194">
        <f t="shared" si="645"/>
        <v>14395</v>
      </c>
      <c r="I333" s="194">
        <f t="shared" si="645"/>
        <v>13145</v>
      </c>
      <c r="J333" s="194">
        <f t="shared" si="645"/>
        <v>12907</v>
      </c>
      <c r="K333" s="23">
        <f t="shared" si="632"/>
        <v>56477</v>
      </c>
      <c r="L333" s="23">
        <f t="shared" si="633"/>
        <v>0</v>
      </c>
      <c r="M333" s="194">
        <f t="shared" ref="M333:O333" si="646">M334+M341</f>
        <v>50321</v>
      </c>
      <c r="N333" s="194">
        <f t="shared" si="646"/>
        <v>52162</v>
      </c>
      <c r="O333" s="194">
        <f t="shared" si="646"/>
        <v>53121</v>
      </c>
      <c r="P333" s="112">
        <f t="shared" ref="P333" si="647">P334+P341</f>
        <v>0</v>
      </c>
    </row>
    <row r="334" spans="1:16" ht="14.25">
      <c r="A334" s="43"/>
      <c r="B334" s="28" t="s">
        <v>261</v>
      </c>
      <c r="C334" s="29">
        <v>1</v>
      </c>
      <c r="D334" s="252">
        <f t="shared" ref="D334:E334" si="648">D335+D336+D339+D340+D342</f>
        <v>66431.839999999997</v>
      </c>
      <c r="E334" s="38">
        <f t="shared" si="648"/>
        <v>49477</v>
      </c>
      <c r="F334" s="469">
        <f t="shared" ref="F334:J334" si="649">F335+F336+F339+F340+F342</f>
        <v>56477</v>
      </c>
      <c r="G334" s="252">
        <f t="shared" si="649"/>
        <v>16030</v>
      </c>
      <c r="H334" s="252">
        <f t="shared" si="649"/>
        <v>14395</v>
      </c>
      <c r="I334" s="252">
        <f t="shared" si="649"/>
        <v>13145</v>
      </c>
      <c r="J334" s="252">
        <f t="shared" si="649"/>
        <v>12907</v>
      </c>
      <c r="K334" s="23">
        <f t="shared" si="632"/>
        <v>56477</v>
      </c>
      <c r="L334" s="23">
        <f t="shared" si="633"/>
        <v>0</v>
      </c>
      <c r="M334" s="252">
        <f t="shared" ref="M334:O334" si="650">M335+M336+M339+M340+M342</f>
        <v>50321</v>
      </c>
      <c r="N334" s="252">
        <f t="shared" si="650"/>
        <v>52162</v>
      </c>
      <c r="O334" s="252">
        <f t="shared" si="650"/>
        <v>53121</v>
      </c>
      <c r="P334" s="38">
        <f t="shared" ref="P334" si="651">P335+P336+P339+P340+P342</f>
        <v>0</v>
      </c>
    </row>
    <row r="335" spans="1:16" ht="14.25">
      <c r="A335" s="43"/>
      <c r="B335" s="28" t="s">
        <v>297</v>
      </c>
      <c r="C335" s="29">
        <v>10</v>
      </c>
      <c r="D335" s="256">
        <v>38698</v>
      </c>
      <c r="E335" s="47">
        <f>40000-1000</f>
        <v>39000</v>
      </c>
      <c r="F335" s="471">
        <f>41000+700</f>
        <v>41700</v>
      </c>
      <c r="G335" s="256">
        <f>10700+300+200</f>
        <v>11200</v>
      </c>
      <c r="H335" s="256">
        <f>10700-100+200</f>
        <v>10800</v>
      </c>
      <c r="I335" s="256">
        <f>10300+50-500+200</f>
        <v>10050</v>
      </c>
      <c r="J335" s="256">
        <f>10000+50-500+100</f>
        <v>9650</v>
      </c>
      <c r="K335" s="23">
        <f t="shared" si="632"/>
        <v>41700</v>
      </c>
      <c r="L335" s="23">
        <f t="shared" si="633"/>
        <v>0</v>
      </c>
      <c r="M335" s="256">
        <v>42000</v>
      </c>
      <c r="N335" s="256">
        <v>42000</v>
      </c>
      <c r="O335" s="256">
        <v>42000</v>
      </c>
      <c r="P335" s="47"/>
    </row>
    <row r="336" spans="1:16" ht="16.5" customHeight="1">
      <c r="A336" s="43"/>
      <c r="B336" s="28" t="s">
        <v>298</v>
      </c>
      <c r="C336" s="29">
        <v>20</v>
      </c>
      <c r="D336" s="125">
        <f>27601.84+D472+D490</f>
        <v>27633.84</v>
      </c>
      <c r="E336" s="125">
        <f t="shared" ref="E336:P336" si="652">E337+E338</f>
        <v>10477</v>
      </c>
      <c r="F336" s="469">
        <f t="shared" si="652"/>
        <v>14677</v>
      </c>
      <c r="G336" s="125">
        <f t="shared" ref="G336:J336" si="653">G337+G338</f>
        <v>4805</v>
      </c>
      <c r="H336" s="125">
        <f t="shared" si="653"/>
        <v>3570</v>
      </c>
      <c r="I336" s="125">
        <f t="shared" si="653"/>
        <v>3070</v>
      </c>
      <c r="J336" s="125">
        <f t="shared" si="653"/>
        <v>3232</v>
      </c>
      <c r="K336" s="23">
        <f t="shared" si="632"/>
        <v>14677</v>
      </c>
      <c r="L336" s="23">
        <f t="shared" si="633"/>
        <v>0</v>
      </c>
      <c r="M336" s="125">
        <f t="shared" si="652"/>
        <v>8321</v>
      </c>
      <c r="N336" s="125">
        <f t="shared" si="652"/>
        <v>10162</v>
      </c>
      <c r="O336" s="125">
        <f t="shared" si="652"/>
        <v>11121</v>
      </c>
      <c r="P336" s="125">
        <f t="shared" si="652"/>
        <v>0</v>
      </c>
    </row>
    <row r="337" spans="1:16" ht="16.5" customHeight="1">
      <c r="A337" s="43"/>
      <c r="B337" s="28" t="s">
        <v>299</v>
      </c>
      <c r="C337" s="29"/>
      <c r="D337" s="125"/>
      <c r="E337" s="125">
        <f>11377-26-900</f>
        <v>10451</v>
      </c>
      <c r="F337" s="469">
        <f>14589-2000+2060</f>
        <v>14649</v>
      </c>
      <c r="G337" s="125">
        <f>3700+500-18+70+540</f>
        <v>4792</v>
      </c>
      <c r="H337" s="125">
        <f>3700+936-100-349-801-330+499</f>
        <v>3555</v>
      </c>
      <c r="I337" s="125">
        <f>3600-1000-274+1740-1000-500+504</f>
        <v>3070</v>
      </c>
      <c r="J337" s="125">
        <f>3589+746+360-1480+500-500-1000+500+517</f>
        <v>3232</v>
      </c>
      <c r="K337" s="23">
        <f t="shared" si="632"/>
        <v>14649</v>
      </c>
      <c r="L337" s="23">
        <f t="shared" si="633"/>
        <v>0</v>
      </c>
      <c r="M337" s="125">
        <f>10000+304-1000-200+20-800-3</f>
        <v>8321</v>
      </c>
      <c r="N337" s="125">
        <f>10000-35-800+997</f>
        <v>10162</v>
      </c>
      <c r="O337" s="125">
        <f>10000+124+997</f>
        <v>11121</v>
      </c>
      <c r="P337" s="125"/>
    </row>
    <row r="338" spans="1:16" ht="16.5" customHeight="1">
      <c r="A338" s="43"/>
      <c r="B338" s="28" t="s">
        <v>300</v>
      </c>
      <c r="C338" s="29"/>
      <c r="D338" s="125"/>
      <c r="E338" s="125">
        <f t="shared" ref="E338:P338" si="654">E472+E490+E481</f>
        <v>26</v>
      </c>
      <c r="F338" s="469">
        <f t="shared" si="654"/>
        <v>28</v>
      </c>
      <c r="G338" s="125">
        <v>13</v>
      </c>
      <c r="H338" s="125">
        <f t="shared" ref="H338:J338" si="655">H472+H490+H481</f>
        <v>15</v>
      </c>
      <c r="I338" s="125">
        <f t="shared" si="655"/>
        <v>0</v>
      </c>
      <c r="J338" s="125">
        <f t="shared" si="655"/>
        <v>0</v>
      </c>
      <c r="K338" s="23">
        <f t="shared" si="632"/>
        <v>28</v>
      </c>
      <c r="L338" s="23">
        <f t="shared" si="633"/>
        <v>0</v>
      </c>
      <c r="M338" s="125">
        <f t="shared" si="654"/>
        <v>0</v>
      </c>
      <c r="N338" s="125">
        <f t="shared" si="654"/>
        <v>0</v>
      </c>
      <c r="O338" s="125">
        <f t="shared" si="654"/>
        <v>0</v>
      </c>
      <c r="P338" s="125">
        <f t="shared" si="654"/>
        <v>0</v>
      </c>
    </row>
    <row r="339" spans="1:16" ht="0.75" customHeight="1">
      <c r="A339" s="43"/>
      <c r="B339" s="28" t="s">
        <v>301</v>
      </c>
      <c r="C339" s="29" t="s">
        <v>302</v>
      </c>
      <c r="D339" s="256"/>
      <c r="E339" s="47"/>
      <c r="F339" s="471"/>
      <c r="G339" s="256"/>
      <c r="H339" s="256"/>
      <c r="I339" s="256"/>
      <c r="J339" s="256"/>
      <c r="K339" s="23">
        <f t="shared" si="632"/>
        <v>0</v>
      </c>
      <c r="L339" s="23">
        <f t="shared" si="633"/>
        <v>0</v>
      </c>
      <c r="M339" s="256"/>
      <c r="N339" s="256"/>
      <c r="O339" s="256"/>
      <c r="P339" s="47"/>
    </row>
    <row r="340" spans="1:16" ht="16.5" hidden="1" customHeight="1">
      <c r="A340" s="43"/>
      <c r="B340" s="28" t="s">
        <v>288</v>
      </c>
      <c r="C340" s="29" t="s">
        <v>303</v>
      </c>
      <c r="D340" s="256"/>
      <c r="E340" s="47"/>
      <c r="F340" s="471"/>
      <c r="G340" s="256"/>
      <c r="H340" s="256"/>
      <c r="I340" s="256"/>
      <c r="J340" s="256"/>
      <c r="K340" s="23">
        <f t="shared" si="632"/>
        <v>0</v>
      </c>
      <c r="L340" s="23">
        <f t="shared" si="633"/>
        <v>0</v>
      </c>
      <c r="M340" s="256"/>
      <c r="N340" s="256"/>
      <c r="O340" s="256"/>
      <c r="P340" s="47"/>
    </row>
    <row r="341" spans="1:16" ht="19.5" hidden="1" customHeight="1">
      <c r="A341" s="126"/>
      <c r="B341" s="28" t="s">
        <v>272</v>
      </c>
      <c r="C341" s="29">
        <v>85.01</v>
      </c>
      <c r="D341" s="256"/>
      <c r="E341" s="47"/>
      <c r="F341" s="471"/>
      <c r="G341" s="256"/>
      <c r="H341" s="256"/>
      <c r="I341" s="256"/>
      <c r="J341" s="256"/>
      <c r="K341" s="23">
        <f t="shared" si="632"/>
        <v>0</v>
      </c>
      <c r="L341" s="23">
        <f t="shared" si="633"/>
        <v>0</v>
      </c>
      <c r="M341" s="256"/>
      <c r="N341" s="256"/>
      <c r="O341" s="256"/>
      <c r="P341" s="47"/>
    </row>
    <row r="342" spans="1:16" ht="18.75" customHeight="1">
      <c r="A342" s="126"/>
      <c r="B342" s="28" t="s">
        <v>289</v>
      </c>
      <c r="C342" s="29">
        <v>59</v>
      </c>
      <c r="D342" s="256">
        <v>100</v>
      </c>
      <c r="E342" s="47"/>
      <c r="F342" s="471">
        <v>100</v>
      </c>
      <c r="G342" s="256">
        <v>25</v>
      </c>
      <c r="H342" s="256">
        <v>25</v>
      </c>
      <c r="I342" s="256">
        <v>25</v>
      </c>
      <c r="J342" s="256">
        <v>25</v>
      </c>
      <c r="K342" s="23">
        <f t="shared" si="632"/>
        <v>100</v>
      </c>
      <c r="L342" s="23">
        <f t="shared" si="633"/>
        <v>0</v>
      </c>
      <c r="M342" s="256"/>
      <c r="N342" s="256"/>
      <c r="O342" s="256"/>
      <c r="P342" s="47"/>
    </row>
    <row r="343" spans="1:16" ht="20.25" customHeight="1">
      <c r="A343" s="43"/>
      <c r="B343" s="82" t="s">
        <v>273</v>
      </c>
      <c r="C343" s="87"/>
      <c r="D343" s="260">
        <f t="shared" ref="D343:E343" si="656">D346+D348+D364+D373+D344+D349+D358</f>
        <v>187085</v>
      </c>
      <c r="E343" s="84">
        <f t="shared" si="656"/>
        <v>147486</v>
      </c>
      <c r="F343" s="88">
        <f>F346+F348+F364+F373+F344+F349+F358</f>
        <v>165774</v>
      </c>
      <c r="G343" s="260">
        <f t="shared" ref="G343:J343" si="657">G346+G348+G364+G373+G344+G349+G358</f>
        <v>72414</v>
      </c>
      <c r="H343" s="260">
        <f t="shared" si="657"/>
        <v>39760</v>
      </c>
      <c r="I343" s="260">
        <f t="shared" si="657"/>
        <v>25035</v>
      </c>
      <c r="J343" s="260">
        <f t="shared" si="657"/>
        <v>28565</v>
      </c>
      <c r="K343" s="23">
        <f t="shared" si="632"/>
        <v>165774</v>
      </c>
      <c r="L343" s="23">
        <f t="shared" si="633"/>
        <v>0</v>
      </c>
      <c r="M343" s="260">
        <f t="shared" ref="M343:O343" si="658">M346+M348+M364+M373+M344+M349+M358</f>
        <v>25034</v>
      </c>
      <c r="N343" s="260">
        <f t="shared" si="658"/>
        <v>16398</v>
      </c>
      <c r="O343" s="260">
        <f t="shared" si="658"/>
        <v>0</v>
      </c>
      <c r="P343" s="84">
        <f t="shared" ref="P343" si="659">P346+P348+P364+P373+P344+P349+P358</f>
        <v>0</v>
      </c>
    </row>
    <row r="344" spans="1:16" ht="0.75" customHeight="1">
      <c r="A344" s="43"/>
      <c r="B344" s="127" t="s">
        <v>304</v>
      </c>
      <c r="C344" s="128" t="s">
        <v>305</v>
      </c>
      <c r="D344" s="187"/>
      <c r="E344" s="30"/>
      <c r="F344" s="93"/>
      <c r="G344" s="187"/>
      <c r="H344" s="187"/>
      <c r="I344" s="187"/>
      <c r="J344" s="187"/>
      <c r="K344" s="23">
        <f t="shared" si="632"/>
        <v>0</v>
      </c>
      <c r="L344" s="23">
        <f t="shared" si="633"/>
        <v>0</v>
      </c>
      <c r="M344" s="187"/>
      <c r="N344" s="187"/>
      <c r="O344" s="187"/>
      <c r="P344" s="30"/>
    </row>
    <row r="345" spans="1:16" ht="45" hidden="1" customHeight="1">
      <c r="A345" s="43"/>
      <c r="B345" s="16" t="s">
        <v>306</v>
      </c>
      <c r="C345" s="29" t="s">
        <v>307</v>
      </c>
      <c r="D345" s="187"/>
      <c r="E345" s="30"/>
      <c r="F345" s="93"/>
      <c r="G345" s="187"/>
      <c r="H345" s="187"/>
      <c r="I345" s="187"/>
      <c r="J345" s="187"/>
      <c r="K345" s="23">
        <f t="shared" si="632"/>
        <v>0</v>
      </c>
      <c r="L345" s="23">
        <f t="shared" si="633"/>
        <v>0</v>
      </c>
      <c r="M345" s="187"/>
      <c r="N345" s="187"/>
      <c r="O345" s="187"/>
      <c r="P345" s="30"/>
    </row>
    <row r="346" spans="1:16" ht="14.25" hidden="1" customHeight="1">
      <c r="A346" s="43"/>
      <c r="B346" s="127" t="s">
        <v>292</v>
      </c>
      <c r="C346" s="128" t="s">
        <v>308</v>
      </c>
      <c r="D346" s="187"/>
      <c r="E346" s="30"/>
      <c r="F346" s="93"/>
      <c r="G346" s="187"/>
      <c r="H346" s="187"/>
      <c r="I346" s="187"/>
      <c r="J346" s="187"/>
      <c r="K346" s="23">
        <f t="shared" si="632"/>
        <v>0</v>
      </c>
      <c r="L346" s="23">
        <f t="shared" si="633"/>
        <v>0</v>
      </c>
      <c r="M346" s="187"/>
      <c r="N346" s="187"/>
      <c r="O346" s="187"/>
      <c r="P346" s="30"/>
    </row>
    <row r="347" spans="1:16" ht="24.75" hidden="1" customHeight="1">
      <c r="A347" s="43"/>
      <c r="B347" s="28" t="s">
        <v>309</v>
      </c>
      <c r="C347" s="29" t="s">
        <v>310</v>
      </c>
      <c r="D347" s="187"/>
      <c r="E347" s="30"/>
      <c r="F347" s="93"/>
      <c r="G347" s="187"/>
      <c r="H347" s="187"/>
      <c r="I347" s="187"/>
      <c r="J347" s="187"/>
      <c r="K347" s="23">
        <f t="shared" si="632"/>
        <v>0</v>
      </c>
      <c r="L347" s="23">
        <f t="shared" si="633"/>
        <v>0</v>
      </c>
      <c r="M347" s="187"/>
      <c r="N347" s="187"/>
      <c r="O347" s="187"/>
      <c r="P347" s="30"/>
    </row>
    <row r="348" spans="1:16" ht="24" customHeight="1">
      <c r="A348" s="43"/>
      <c r="B348" s="127" t="s">
        <v>282</v>
      </c>
      <c r="C348" s="128">
        <v>56</v>
      </c>
      <c r="D348" s="30">
        <f t="shared" ref="D348:E348" si="660">D377</f>
        <v>0</v>
      </c>
      <c r="E348" s="30">
        <f t="shared" si="660"/>
        <v>5926</v>
      </c>
      <c r="F348" s="93">
        <f>F377</f>
        <v>5926</v>
      </c>
      <c r="G348" s="187">
        <f t="shared" ref="G348:J348" si="661">G377</f>
        <v>189</v>
      </c>
      <c r="H348" s="187">
        <f t="shared" si="661"/>
        <v>57</v>
      </c>
      <c r="I348" s="187">
        <f t="shared" si="661"/>
        <v>57</v>
      </c>
      <c r="J348" s="187">
        <f t="shared" si="661"/>
        <v>5623</v>
      </c>
      <c r="K348" s="23">
        <f t="shared" si="632"/>
        <v>5926</v>
      </c>
      <c r="L348" s="23">
        <f t="shared" si="633"/>
        <v>0</v>
      </c>
      <c r="M348" s="187">
        <f t="shared" ref="M348:O348" si="662">M377</f>
        <v>149</v>
      </c>
      <c r="N348" s="187">
        <f t="shared" si="662"/>
        <v>0</v>
      </c>
      <c r="O348" s="187">
        <f t="shared" si="662"/>
        <v>0</v>
      </c>
      <c r="P348" s="30">
        <f t="shared" ref="P348" si="663">P377</f>
        <v>0</v>
      </c>
    </row>
    <row r="349" spans="1:16" ht="30" customHeight="1">
      <c r="A349" s="43"/>
      <c r="B349" s="129" t="s">
        <v>311</v>
      </c>
      <c r="C349" s="130">
        <v>58</v>
      </c>
      <c r="D349" s="265">
        <f t="shared" ref="D349:E349" si="664">D350+D354</f>
        <v>14571</v>
      </c>
      <c r="E349" s="131">
        <f t="shared" si="664"/>
        <v>8542</v>
      </c>
      <c r="F349" s="159">
        <f t="shared" ref="F349:J349" si="665">F350+F354</f>
        <v>8046</v>
      </c>
      <c r="G349" s="265">
        <f t="shared" si="665"/>
        <v>8046</v>
      </c>
      <c r="H349" s="265">
        <f t="shared" si="665"/>
        <v>0</v>
      </c>
      <c r="I349" s="265">
        <f t="shared" si="665"/>
        <v>0</v>
      </c>
      <c r="J349" s="265">
        <f t="shared" si="665"/>
        <v>0</v>
      </c>
      <c r="K349" s="23">
        <f t="shared" si="632"/>
        <v>8046</v>
      </c>
      <c r="L349" s="23">
        <f t="shared" si="633"/>
        <v>0</v>
      </c>
      <c r="M349" s="265">
        <f t="shared" ref="M349:O349" si="666">M350+M354</f>
        <v>0</v>
      </c>
      <c r="N349" s="265">
        <f t="shared" si="666"/>
        <v>0</v>
      </c>
      <c r="O349" s="265">
        <f t="shared" si="666"/>
        <v>0</v>
      </c>
      <c r="P349" s="131">
        <f t="shared" ref="P349" si="667">P350+P354</f>
        <v>0</v>
      </c>
    </row>
    <row r="350" spans="1:16" ht="24" customHeight="1">
      <c r="A350" s="43"/>
      <c r="B350" s="132" t="s">
        <v>312</v>
      </c>
      <c r="C350" s="133">
        <v>58.01</v>
      </c>
      <c r="D350" s="257">
        <f t="shared" ref="D350:E353" si="668">D383+D389+D395+D401+D407+D419+D425+D431+D437+D449+D455+D461</f>
        <v>14571</v>
      </c>
      <c r="E350" s="45">
        <f t="shared" si="668"/>
        <v>8542</v>
      </c>
      <c r="F350" s="469">
        <f>F383+F389+F395+F401+F407+F419+F425+F431+F437+F449+F455+F461</f>
        <v>8046</v>
      </c>
      <c r="G350" s="257">
        <f t="shared" ref="G350:J353" si="669">G383+G389+G395+G401+G407+G419+G425+G431+G437+G449+G455+G461</f>
        <v>8046</v>
      </c>
      <c r="H350" s="257">
        <f t="shared" si="669"/>
        <v>0</v>
      </c>
      <c r="I350" s="257">
        <f t="shared" si="669"/>
        <v>0</v>
      </c>
      <c r="J350" s="257">
        <f t="shared" si="669"/>
        <v>0</v>
      </c>
      <c r="K350" s="23">
        <f t="shared" si="632"/>
        <v>8046</v>
      </c>
      <c r="L350" s="23">
        <f t="shared" si="633"/>
        <v>0</v>
      </c>
      <c r="M350" s="257">
        <f t="shared" ref="M350:O350" si="670">M383+M389+M395+M401+M407+M419+M425+M431+M437+M449+M455+M461</f>
        <v>0</v>
      </c>
      <c r="N350" s="257">
        <f t="shared" si="670"/>
        <v>0</v>
      </c>
      <c r="O350" s="257">
        <f t="shared" si="670"/>
        <v>0</v>
      </c>
      <c r="P350" s="45">
        <f t="shared" ref="P350" si="671">P383+P389+P395+P401+P407+P419+P425+P431+P437+P449+P455+P461</f>
        <v>0</v>
      </c>
    </row>
    <row r="351" spans="1:16" ht="14.25" customHeight="1">
      <c r="A351" s="43"/>
      <c r="B351" s="28" t="s">
        <v>313</v>
      </c>
      <c r="C351" s="29" t="s">
        <v>314</v>
      </c>
      <c r="D351" s="252">
        <f t="shared" si="668"/>
        <v>0</v>
      </c>
      <c r="E351" s="38">
        <f t="shared" si="668"/>
        <v>0</v>
      </c>
      <c r="F351" s="469">
        <f>F384+F390+F396+F402+F408+F420+F426+F432+F438+F450+F456+F462</f>
        <v>0</v>
      </c>
      <c r="G351" s="252">
        <f t="shared" si="669"/>
        <v>0</v>
      </c>
      <c r="H351" s="252">
        <f t="shared" si="669"/>
        <v>0</v>
      </c>
      <c r="I351" s="252">
        <f t="shared" si="669"/>
        <v>0</v>
      </c>
      <c r="J351" s="252">
        <f t="shared" si="669"/>
        <v>0</v>
      </c>
      <c r="K351" s="23">
        <f t="shared" si="632"/>
        <v>0</v>
      </c>
      <c r="L351" s="23">
        <f t="shared" si="633"/>
        <v>0</v>
      </c>
      <c r="M351" s="252">
        <f t="shared" ref="M351:O351" si="672">M384+M390+M396+M402+M408+M420+M426+M432+M438+M450+M456+M462</f>
        <v>0</v>
      </c>
      <c r="N351" s="252">
        <f t="shared" si="672"/>
        <v>0</v>
      </c>
      <c r="O351" s="252">
        <f t="shared" si="672"/>
        <v>0</v>
      </c>
      <c r="P351" s="38">
        <f t="shared" ref="P351" si="673">P384+P390+P396+P402+P408+P420+P426+P432+P438+P450+P456+P462</f>
        <v>0</v>
      </c>
    </row>
    <row r="352" spans="1:16" ht="18.75" customHeight="1">
      <c r="A352" s="43"/>
      <c r="B352" s="28" t="s">
        <v>315</v>
      </c>
      <c r="C352" s="29" t="s">
        <v>316</v>
      </c>
      <c r="D352" s="252">
        <f t="shared" si="668"/>
        <v>0</v>
      </c>
      <c r="E352" s="38">
        <f t="shared" si="668"/>
        <v>0</v>
      </c>
      <c r="F352" s="469">
        <f>F385+F391+F397+F403+F409+F421+F427+F433+F439+F451+F457+F463</f>
        <v>0</v>
      </c>
      <c r="G352" s="252">
        <f t="shared" si="669"/>
        <v>0</v>
      </c>
      <c r="H352" s="252">
        <f t="shared" si="669"/>
        <v>0</v>
      </c>
      <c r="I352" s="252">
        <f t="shared" si="669"/>
        <v>0</v>
      </c>
      <c r="J352" s="252">
        <f t="shared" si="669"/>
        <v>0</v>
      </c>
      <c r="K352" s="23">
        <f t="shared" si="632"/>
        <v>0</v>
      </c>
      <c r="L352" s="23">
        <f t="shared" si="633"/>
        <v>0</v>
      </c>
      <c r="M352" s="252">
        <f t="shared" ref="M352:O352" si="674">M385+M391+M397+M403+M409+M421+M427+M433+M439+M451+M457+M463</f>
        <v>0</v>
      </c>
      <c r="N352" s="252">
        <f t="shared" si="674"/>
        <v>0</v>
      </c>
      <c r="O352" s="252">
        <f t="shared" si="674"/>
        <v>0</v>
      </c>
      <c r="P352" s="38">
        <f t="shared" ref="P352" si="675">P385+P391+P397+P403+P409+P421+P427+P433+P439+P451+P457+P463</f>
        <v>0</v>
      </c>
    </row>
    <row r="353" spans="1:16" ht="15.75" customHeight="1">
      <c r="A353" s="43"/>
      <c r="B353" s="28" t="s">
        <v>317</v>
      </c>
      <c r="C353" s="29" t="s">
        <v>318</v>
      </c>
      <c r="D353" s="252">
        <f t="shared" si="668"/>
        <v>14571</v>
      </c>
      <c r="E353" s="38">
        <f t="shared" si="668"/>
        <v>8542</v>
      </c>
      <c r="F353" s="469">
        <f>F386+F392+F398+F404+F410+F422+F428+F434+F440+F452+F458+F464</f>
        <v>8046</v>
      </c>
      <c r="G353" s="252">
        <f t="shared" si="669"/>
        <v>8046</v>
      </c>
      <c r="H353" s="252">
        <f t="shared" si="669"/>
        <v>0</v>
      </c>
      <c r="I353" s="252">
        <f t="shared" si="669"/>
        <v>0</v>
      </c>
      <c r="J353" s="252">
        <f t="shared" si="669"/>
        <v>0</v>
      </c>
      <c r="K353" s="23">
        <f t="shared" si="632"/>
        <v>8046</v>
      </c>
      <c r="L353" s="23">
        <f t="shared" si="633"/>
        <v>0</v>
      </c>
      <c r="M353" s="252">
        <f t="shared" ref="M353:O353" si="676">M386+M392+M398+M404+M410+M422+M428+M434+M440+M452+M458+M464</f>
        <v>0</v>
      </c>
      <c r="N353" s="252">
        <f t="shared" si="676"/>
        <v>0</v>
      </c>
      <c r="O353" s="252">
        <f t="shared" si="676"/>
        <v>0</v>
      </c>
      <c r="P353" s="38">
        <f t="shared" ref="P353" si="677">P386+P392+P398+P404+P410+P422+P428+P434+P440+P452+P458+P464</f>
        <v>0</v>
      </c>
    </row>
    <row r="354" spans="1:16" ht="15.75" customHeight="1">
      <c r="A354" s="43"/>
      <c r="B354" s="28" t="s">
        <v>319</v>
      </c>
      <c r="C354" s="29" t="s">
        <v>320</v>
      </c>
      <c r="D354" s="252">
        <f t="shared" ref="D354:E357" si="678">D413+D443</f>
        <v>0</v>
      </c>
      <c r="E354" s="38">
        <f t="shared" si="678"/>
        <v>0</v>
      </c>
      <c r="F354" s="469">
        <f>F413+F443</f>
        <v>0</v>
      </c>
      <c r="G354" s="252">
        <f t="shared" ref="G354:J357" si="679">G413+G443</f>
        <v>0</v>
      </c>
      <c r="H354" s="252">
        <f t="shared" si="679"/>
        <v>0</v>
      </c>
      <c r="I354" s="252">
        <f t="shared" si="679"/>
        <v>0</v>
      </c>
      <c r="J354" s="252">
        <f t="shared" si="679"/>
        <v>0</v>
      </c>
      <c r="K354" s="23">
        <f t="shared" si="632"/>
        <v>0</v>
      </c>
      <c r="L354" s="23">
        <f t="shared" si="633"/>
        <v>0</v>
      </c>
      <c r="M354" s="252">
        <f t="shared" ref="M354:O354" si="680">M413+M443</f>
        <v>0</v>
      </c>
      <c r="N354" s="252">
        <f t="shared" si="680"/>
        <v>0</v>
      </c>
      <c r="O354" s="252">
        <f t="shared" si="680"/>
        <v>0</v>
      </c>
      <c r="P354" s="38">
        <f t="shared" ref="P354" si="681">P413+P443</f>
        <v>0</v>
      </c>
    </row>
    <row r="355" spans="1:16" ht="15.75" customHeight="1">
      <c r="A355" s="43"/>
      <c r="B355" s="28" t="s">
        <v>313</v>
      </c>
      <c r="C355" s="29" t="s">
        <v>321</v>
      </c>
      <c r="D355" s="252">
        <f t="shared" si="678"/>
        <v>0</v>
      </c>
      <c r="E355" s="38">
        <f t="shared" si="678"/>
        <v>0</v>
      </c>
      <c r="F355" s="469">
        <f>F414+F444</f>
        <v>0</v>
      </c>
      <c r="G355" s="252">
        <f t="shared" si="679"/>
        <v>0</v>
      </c>
      <c r="H355" s="252">
        <f t="shared" si="679"/>
        <v>0</v>
      </c>
      <c r="I355" s="252">
        <f t="shared" si="679"/>
        <v>0</v>
      </c>
      <c r="J355" s="252">
        <f t="shared" si="679"/>
        <v>0</v>
      </c>
      <c r="K355" s="23">
        <f t="shared" si="632"/>
        <v>0</v>
      </c>
      <c r="L355" s="23">
        <f t="shared" si="633"/>
        <v>0</v>
      </c>
      <c r="M355" s="252">
        <f t="shared" ref="M355:O355" si="682">M414+M444</f>
        <v>0</v>
      </c>
      <c r="N355" s="252">
        <f t="shared" si="682"/>
        <v>0</v>
      </c>
      <c r="O355" s="252">
        <f t="shared" si="682"/>
        <v>0</v>
      </c>
      <c r="P355" s="38">
        <f t="shared" ref="P355" si="683">P414+P444</f>
        <v>0</v>
      </c>
    </row>
    <row r="356" spans="1:16" ht="15.75" customHeight="1">
      <c r="A356" s="43"/>
      <c r="B356" s="28" t="s">
        <v>315</v>
      </c>
      <c r="C356" s="29" t="s">
        <v>322</v>
      </c>
      <c r="D356" s="252">
        <f t="shared" si="678"/>
        <v>0</v>
      </c>
      <c r="E356" s="38">
        <f t="shared" si="678"/>
        <v>0</v>
      </c>
      <c r="F356" s="469">
        <f>F415+F445</f>
        <v>0</v>
      </c>
      <c r="G356" s="252">
        <f t="shared" si="679"/>
        <v>0</v>
      </c>
      <c r="H356" s="252">
        <f t="shared" si="679"/>
        <v>0</v>
      </c>
      <c r="I356" s="252">
        <f t="shared" si="679"/>
        <v>0</v>
      </c>
      <c r="J356" s="252">
        <f t="shared" si="679"/>
        <v>0</v>
      </c>
      <c r="K356" s="23">
        <f t="shared" si="632"/>
        <v>0</v>
      </c>
      <c r="L356" s="23">
        <f t="shared" si="633"/>
        <v>0</v>
      </c>
      <c r="M356" s="252">
        <f t="shared" ref="M356:O356" si="684">M415+M445</f>
        <v>0</v>
      </c>
      <c r="N356" s="252">
        <f t="shared" si="684"/>
        <v>0</v>
      </c>
      <c r="O356" s="252">
        <f t="shared" si="684"/>
        <v>0</v>
      </c>
      <c r="P356" s="38">
        <f t="shared" ref="P356" si="685">P415+P445</f>
        <v>0</v>
      </c>
    </row>
    <row r="357" spans="1:16" ht="15.75" customHeight="1">
      <c r="A357" s="43"/>
      <c r="B357" s="28" t="s">
        <v>317</v>
      </c>
      <c r="C357" s="29" t="s">
        <v>323</v>
      </c>
      <c r="D357" s="252">
        <f t="shared" si="678"/>
        <v>0</v>
      </c>
      <c r="E357" s="38">
        <f t="shared" si="678"/>
        <v>0</v>
      </c>
      <c r="F357" s="469">
        <f>F416+F446</f>
        <v>0</v>
      </c>
      <c r="G357" s="252">
        <f t="shared" si="679"/>
        <v>0</v>
      </c>
      <c r="H357" s="252">
        <f t="shared" si="679"/>
        <v>0</v>
      </c>
      <c r="I357" s="252">
        <f t="shared" si="679"/>
        <v>0</v>
      </c>
      <c r="J357" s="252">
        <f t="shared" si="679"/>
        <v>0</v>
      </c>
      <c r="K357" s="23">
        <f t="shared" si="632"/>
        <v>0</v>
      </c>
      <c r="L357" s="23">
        <f t="shared" si="633"/>
        <v>0</v>
      </c>
      <c r="M357" s="252">
        <f t="shared" ref="M357:O357" si="686">M416+M446</f>
        <v>0</v>
      </c>
      <c r="N357" s="252">
        <f t="shared" si="686"/>
        <v>0</v>
      </c>
      <c r="O357" s="252">
        <f t="shared" si="686"/>
        <v>0</v>
      </c>
      <c r="P357" s="38">
        <f t="shared" ref="P357" si="687">P416+P446</f>
        <v>0</v>
      </c>
    </row>
    <row r="358" spans="1:16" ht="31.5" customHeight="1">
      <c r="A358" s="43"/>
      <c r="B358" s="51" t="s">
        <v>283</v>
      </c>
      <c r="C358" s="29">
        <v>60</v>
      </c>
      <c r="D358" s="252">
        <f t="shared" ref="D358:E358" si="688">D466+D474+D483+D492+D499</f>
        <v>78187</v>
      </c>
      <c r="E358" s="38">
        <f t="shared" si="688"/>
        <v>101454</v>
      </c>
      <c r="F358" s="469">
        <f>F466+F474+F483+F492+F499</f>
        <v>101454</v>
      </c>
      <c r="G358" s="252">
        <f t="shared" ref="G358:J358" si="689">G466+G474+G483+G492+G499</f>
        <v>46722</v>
      </c>
      <c r="H358" s="252">
        <f t="shared" si="689"/>
        <v>26812</v>
      </c>
      <c r="I358" s="252">
        <f t="shared" si="689"/>
        <v>13978</v>
      </c>
      <c r="J358" s="252">
        <f t="shared" si="689"/>
        <v>13942</v>
      </c>
      <c r="K358" s="23">
        <f t="shared" si="632"/>
        <v>101454</v>
      </c>
      <c r="L358" s="23">
        <f t="shared" si="633"/>
        <v>0</v>
      </c>
      <c r="M358" s="252">
        <f t="shared" ref="M358:O358" si="690">M466+M474+M483+M492+M499</f>
        <v>288</v>
      </c>
      <c r="N358" s="252">
        <f t="shared" si="690"/>
        <v>0</v>
      </c>
      <c r="O358" s="252">
        <f t="shared" si="690"/>
        <v>0</v>
      </c>
      <c r="P358" s="38">
        <f t="shared" ref="P358" si="691">P466+P474+P483+P492+P499</f>
        <v>0</v>
      </c>
    </row>
    <row r="359" spans="1:16" s="137" customFormat="1" ht="18.75" hidden="1" customHeight="1">
      <c r="A359" s="134"/>
      <c r="B359" s="135" t="s">
        <v>273</v>
      </c>
      <c r="C359" s="136"/>
      <c r="D359" s="252"/>
      <c r="E359" s="38"/>
      <c r="F359" s="469"/>
      <c r="G359" s="252"/>
      <c r="H359" s="252"/>
      <c r="I359" s="252"/>
      <c r="J359" s="252"/>
      <c r="K359" s="23">
        <f t="shared" si="632"/>
        <v>0</v>
      </c>
      <c r="L359" s="23">
        <f t="shared" si="633"/>
        <v>0</v>
      </c>
      <c r="M359" s="252"/>
      <c r="N359" s="252"/>
      <c r="O359" s="252"/>
      <c r="P359" s="38"/>
    </row>
    <row r="360" spans="1:16" s="141" customFormat="1" ht="21.75" hidden="1" customHeight="1">
      <c r="A360" s="138"/>
      <c r="B360" s="139" t="s">
        <v>293</v>
      </c>
      <c r="C360" s="140"/>
      <c r="D360" s="252"/>
      <c r="E360" s="38"/>
      <c r="F360" s="469"/>
      <c r="G360" s="252"/>
      <c r="H360" s="252"/>
      <c r="I360" s="252"/>
      <c r="J360" s="252"/>
      <c r="K360" s="23">
        <f t="shared" si="632"/>
        <v>0</v>
      </c>
      <c r="L360" s="23">
        <f t="shared" si="633"/>
        <v>0</v>
      </c>
      <c r="M360" s="252"/>
      <c r="N360" s="252"/>
      <c r="O360" s="252"/>
      <c r="P360" s="38"/>
    </row>
    <row r="361" spans="1:16" ht="15.75" customHeight="1">
      <c r="A361" s="43"/>
      <c r="B361" s="28" t="s">
        <v>166</v>
      </c>
      <c r="C361" s="29" t="s">
        <v>324</v>
      </c>
      <c r="D361" s="252">
        <f t="shared" ref="D361:E361" si="692">D500+D467+D475+D484+D493</f>
        <v>65702</v>
      </c>
      <c r="E361" s="38">
        <f t="shared" si="692"/>
        <v>85255</v>
      </c>
      <c r="F361" s="469">
        <f>F500+F467+F475+F484+F493</f>
        <v>85255</v>
      </c>
      <c r="G361" s="252">
        <f t="shared" ref="G361:J361" si="693">G500+G467+G475+G484+G493</f>
        <v>39261</v>
      </c>
      <c r="H361" s="252">
        <f t="shared" si="693"/>
        <v>22531</v>
      </c>
      <c r="I361" s="252">
        <f t="shared" si="693"/>
        <v>11746</v>
      </c>
      <c r="J361" s="252">
        <f t="shared" si="693"/>
        <v>11717</v>
      </c>
      <c r="K361" s="23">
        <f t="shared" si="632"/>
        <v>85255</v>
      </c>
      <c r="L361" s="23">
        <f t="shared" si="633"/>
        <v>0</v>
      </c>
      <c r="M361" s="252">
        <f t="shared" ref="M361:O361" si="694">M500+M467+M475+M484+M493</f>
        <v>288</v>
      </c>
      <c r="N361" s="252">
        <f t="shared" si="694"/>
        <v>0</v>
      </c>
      <c r="O361" s="252">
        <f t="shared" si="694"/>
        <v>0</v>
      </c>
      <c r="P361" s="38">
        <f t="shared" ref="P361" si="695">P500+P467+P475+P484+P493</f>
        <v>0</v>
      </c>
    </row>
    <row r="362" spans="1:16" ht="15.75" customHeight="1">
      <c r="A362" s="43"/>
      <c r="B362" s="28" t="s">
        <v>168</v>
      </c>
      <c r="C362" s="29" t="s">
        <v>325</v>
      </c>
      <c r="D362" s="252">
        <f t="shared" ref="D362:E363" si="696">D468+D476+D485+D494+D501</f>
        <v>0</v>
      </c>
      <c r="E362" s="38">
        <f t="shared" si="696"/>
        <v>0</v>
      </c>
      <c r="F362" s="469">
        <f>F468+F476+F485+F494+F501</f>
        <v>0</v>
      </c>
      <c r="G362" s="252">
        <f t="shared" ref="G362:J363" si="697">G468+G476+G485+G494+G501</f>
        <v>0</v>
      </c>
      <c r="H362" s="252">
        <f t="shared" si="697"/>
        <v>0</v>
      </c>
      <c r="I362" s="252">
        <f t="shared" si="697"/>
        <v>0</v>
      </c>
      <c r="J362" s="252">
        <f t="shared" si="697"/>
        <v>0</v>
      </c>
      <c r="K362" s="23">
        <f t="shared" si="632"/>
        <v>0</v>
      </c>
      <c r="L362" s="23">
        <f t="shared" si="633"/>
        <v>0</v>
      </c>
      <c r="M362" s="252">
        <f t="shared" ref="M362:O362" si="698">M468+M476+M485+M494+M501</f>
        <v>0</v>
      </c>
      <c r="N362" s="252">
        <f t="shared" si="698"/>
        <v>0</v>
      </c>
      <c r="O362" s="252">
        <f t="shared" si="698"/>
        <v>0</v>
      </c>
      <c r="P362" s="38">
        <f t="shared" ref="P362" si="699">P468+P476+P485+P494+P501</f>
        <v>0</v>
      </c>
    </row>
    <row r="363" spans="1:16" ht="15.75" customHeight="1">
      <c r="A363" s="43"/>
      <c r="B363" s="28" t="s">
        <v>170</v>
      </c>
      <c r="C363" s="29" t="s">
        <v>326</v>
      </c>
      <c r="D363" s="252">
        <f t="shared" si="696"/>
        <v>12485</v>
      </c>
      <c r="E363" s="38">
        <f t="shared" si="696"/>
        <v>16199</v>
      </c>
      <c r="F363" s="469">
        <f>F469+F477+F486+F495+F502</f>
        <v>16199</v>
      </c>
      <c r="G363" s="252">
        <f t="shared" si="697"/>
        <v>7461</v>
      </c>
      <c r="H363" s="252">
        <f t="shared" si="697"/>
        <v>4281</v>
      </c>
      <c r="I363" s="252">
        <f t="shared" si="697"/>
        <v>2232</v>
      </c>
      <c r="J363" s="252">
        <f t="shared" si="697"/>
        <v>2225</v>
      </c>
      <c r="K363" s="23">
        <f t="shared" si="632"/>
        <v>16199</v>
      </c>
      <c r="L363" s="23">
        <f t="shared" si="633"/>
        <v>0</v>
      </c>
      <c r="M363" s="252">
        <f t="shared" ref="M363:O363" si="700">M469+M477+M486+M495+M502</f>
        <v>0</v>
      </c>
      <c r="N363" s="252">
        <f t="shared" si="700"/>
        <v>0</v>
      </c>
      <c r="O363" s="252">
        <f t="shared" si="700"/>
        <v>0</v>
      </c>
      <c r="P363" s="38">
        <f t="shared" ref="P363" si="701">P469+P477+P486+P495+P502</f>
        <v>0</v>
      </c>
    </row>
    <row r="364" spans="1:16" ht="21" customHeight="1">
      <c r="A364" s="43"/>
      <c r="B364" s="142" t="s">
        <v>327</v>
      </c>
      <c r="C364" s="143">
        <v>70</v>
      </c>
      <c r="D364" s="144">
        <f>D365+D369+D372+D366+D371+D370</f>
        <v>94327</v>
      </c>
      <c r="E364" s="144">
        <f t="shared" ref="E364:O364" si="702">E365+E369+E372+E366+E371+E370</f>
        <v>31564</v>
      </c>
      <c r="F364" s="478">
        <f t="shared" si="702"/>
        <v>50348</v>
      </c>
      <c r="G364" s="144">
        <f t="shared" si="702"/>
        <v>17457</v>
      </c>
      <c r="H364" s="144">
        <f t="shared" si="702"/>
        <v>12891</v>
      </c>
      <c r="I364" s="144">
        <f t="shared" si="702"/>
        <v>11000</v>
      </c>
      <c r="J364" s="144">
        <f t="shared" si="702"/>
        <v>9000</v>
      </c>
      <c r="K364" s="23">
        <f t="shared" si="632"/>
        <v>50348</v>
      </c>
      <c r="L364" s="23">
        <f t="shared" si="633"/>
        <v>0</v>
      </c>
      <c r="M364" s="144">
        <f t="shared" si="702"/>
        <v>24597</v>
      </c>
      <c r="N364" s="144">
        <f t="shared" si="702"/>
        <v>16398</v>
      </c>
      <c r="O364" s="144">
        <f t="shared" si="702"/>
        <v>0</v>
      </c>
      <c r="P364" s="144">
        <f t="shared" ref="P364" si="703">P365+P369+P372+P366+P371+P370</f>
        <v>0</v>
      </c>
    </row>
    <row r="365" spans="1:16" ht="21.75" customHeight="1">
      <c r="A365" s="43"/>
      <c r="B365" s="145" t="s">
        <v>328</v>
      </c>
      <c r="C365" s="146"/>
      <c r="D365" s="148">
        <v>83947</v>
      </c>
      <c r="E365" s="147"/>
      <c r="F365" s="479">
        <f>2353+6215-368+493+43</f>
        <v>8736</v>
      </c>
      <c r="G365" s="148">
        <f>8693+43</f>
        <v>8736</v>
      </c>
      <c r="H365" s="148"/>
      <c r="I365" s="148"/>
      <c r="J365" s="148"/>
      <c r="K365" s="23">
        <f t="shared" si="632"/>
        <v>8736</v>
      </c>
      <c r="L365" s="23">
        <f t="shared" si="633"/>
        <v>0</v>
      </c>
      <c r="M365" s="148"/>
      <c r="N365" s="148"/>
      <c r="O365" s="148"/>
      <c r="P365" s="147"/>
    </row>
    <row r="366" spans="1:16" ht="21.75" customHeight="1">
      <c r="A366" s="43"/>
      <c r="B366" s="145" t="s">
        <v>329</v>
      </c>
      <c r="C366" s="146"/>
      <c r="D366" s="148"/>
      <c r="E366" s="147">
        <f t="shared" ref="E366:P366" si="704">E367+E368</f>
        <v>4074</v>
      </c>
      <c r="F366" s="479">
        <f t="shared" si="704"/>
        <v>4074</v>
      </c>
      <c r="G366" s="148">
        <f t="shared" ref="G366:J366" si="705">G367+G368</f>
        <v>183</v>
      </c>
      <c r="H366" s="148">
        <f t="shared" si="705"/>
        <v>3891</v>
      </c>
      <c r="I366" s="148">
        <f t="shared" si="705"/>
        <v>0</v>
      </c>
      <c r="J366" s="148">
        <f t="shared" si="705"/>
        <v>0</v>
      </c>
      <c r="K366" s="23">
        <f t="shared" si="632"/>
        <v>4074</v>
      </c>
      <c r="L366" s="23">
        <f t="shared" si="633"/>
        <v>0</v>
      </c>
      <c r="M366" s="148">
        <f t="shared" si="704"/>
        <v>0</v>
      </c>
      <c r="N366" s="148">
        <f t="shared" si="704"/>
        <v>0</v>
      </c>
      <c r="O366" s="148">
        <f t="shared" si="704"/>
        <v>0</v>
      </c>
      <c r="P366" s="147">
        <f t="shared" si="704"/>
        <v>0</v>
      </c>
    </row>
    <row r="367" spans="1:16" ht="21.75" customHeight="1">
      <c r="A367" s="43"/>
      <c r="B367" s="145" t="s">
        <v>330</v>
      </c>
      <c r="C367" s="146"/>
      <c r="D367" s="148"/>
      <c r="E367" s="147">
        <v>3891</v>
      </c>
      <c r="F367" s="479">
        <v>3891</v>
      </c>
      <c r="G367" s="148"/>
      <c r="H367" s="148">
        <v>3891</v>
      </c>
      <c r="I367" s="148"/>
      <c r="J367" s="148"/>
      <c r="K367" s="23">
        <f t="shared" si="632"/>
        <v>3891</v>
      </c>
      <c r="L367" s="23">
        <f t="shared" si="633"/>
        <v>0</v>
      </c>
      <c r="M367" s="148"/>
      <c r="N367" s="148"/>
      <c r="O367" s="148"/>
      <c r="P367" s="147"/>
    </row>
    <row r="368" spans="1:16" ht="21.75" customHeight="1">
      <c r="A368" s="43"/>
      <c r="B368" s="145" t="s">
        <v>331</v>
      </c>
      <c r="C368" s="146"/>
      <c r="D368" s="148"/>
      <c r="E368" s="147">
        <v>183</v>
      </c>
      <c r="F368" s="479">
        <v>183</v>
      </c>
      <c r="G368" s="148">
        <v>183</v>
      </c>
      <c r="H368" s="148"/>
      <c r="I368" s="148"/>
      <c r="J368" s="148"/>
      <c r="K368" s="23">
        <f t="shared" si="632"/>
        <v>183</v>
      </c>
      <c r="L368" s="23">
        <f t="shared" si="633"/>
        <v>0</v>
      </c>
      <c r="M368" s="148"/>
      <c r="N368" s="148"/>
      <c r="O368" s="148"/>
      <c r="P368" s="147"/>
    </row>
    <row r="369" spans="1:16" ht="25.5" customHeight="1">
      <c r="A369" s="43"/>
      <c r="B369" s="145" t="s">
        <v>332</v>
      </c>
      <c r="C369" s="146"/>
      <c r="D369" s="148">
        <f t="shared" ref="D369:E369" si="706">D503+D487</f>
        <v>3028</v>
      </c>
      <c r="E369" s="147">
        <f t="shared" si="706"/>
        <v>2490</v>
      </c>
      <c r="F369" s="479">
        <f>F503+F487</f>
        <v>7924</v>
      </c>
      <c r="G369" s="148">
        <f t="shared" ref="G369:J369" si="707">G503+G487</f>
        <v>7924</v>
      </c>
      <c r="H369" s="148">
        <f t="shared" si="707"/>
        <v>0</v>
      </c>
      <c r="I369" s="148">
        <f t="shared" si="707"/>
        <v>0</v>
      </c>
      <c r="J369" s="148">
        <f t="shared" si="707"/>
        <v>0</v>
      </c>
      <c r="K369" s="23">
        <f t="shared" si="632"/>
        <v>7924</v>
      </c>
      <c r="L369" s="23">
        <f t="shared" si="633"/>
        <v>0</v>
      </c>
      <c r="M369" s="148">
        <f t="shared" ref="M369:O369" si="708">M503+M487</f>
        <v>0</v>
      </c>
      <c r="N369" s="148">
        <f t="shared" si="708"/>
        <v>0</v>
      </c>
      <c r="O369" s="148">
        <f t="shared" si="708"/>
        <v>0</v>
      </c>
      <c r="P369" s="147">
        <f t="shared" ref="P369" si="709">P503+P487</f>
        <v>0</v>
      </c>
    </row>
    <row r="370" spans="1:16" ht="25.5" customHeight="1">
      <c r="A370" s="43"/>
      <c r="B370" s="287" t="s">
        <v>737</v>
      </c>
      <c r="C370" s="146"/>
      <c r="D370" s="148"/>
      <c r="E370" s="147"/>
      <c r="F370" s="479">
        <v>4000</v>
      </c>
      <c r="G370" s="148"/>
      <c r="H370" s="148">
        <v>2000</v>
      </c>
      <c r="I370" s="148">
        <v>2000</v>
      </c>
      <c r="J370" s="148"/>
      <c r="K370" s="23">
        <f t="shared" si="632"/>
        <v>4000</v>
      </c>
      <c r="L370" s="23">
        <f t="shared" si="633"/>
        <v>0</v>
      </c>
      <c r="M370" s="148">
        <v>24597</v>
      </c>
      <c r="N370" s="148">
        <v>16398</v>
      </c>
      <c r="O370" s="148"/>
      <c r="P370" s="147"/>
    </row>
    <row r="371" spans="1:16" ht="25.5" customHeight="1">
      <c r="A371" s="43"/>
      <c r="B371" s="145" t="s">
        <v>735</v>
      </c>
      <c r="C371" s="146"/>
      <c r="D371" s="148"/>
      <c r="E371" s="147"/>
      <c r="F371" s="479">
        <f>138+58+153+58+149+58</f>
        <v>614</v>
      </c>
      <c r="G371" s="148">
        <v>614</v>
      </c>
      <c r="H371" s="148"/>
      <c r="I371" s="148"/>
      <c r="J371" s="148"/>
      <c r="K371" s="23">
        <f t="shared" si="632"/>
        <v>614</v>
      </c>
      <c r="L371" s="23">
        <f t="shared" si="633"/>
        <v>0</v>
      </c>
      <c r="M371" s="148"/>
      <c r="N371" s="148"/>
      <c r="O371" s="148"/>
      <c r="P371" s="147"/>
    </row>
    <row r="372" spans="1:16" ht="24.75" customHeight="1">
      <c r="A372" s="43"/>
      <c r="B372" s="145" t="s">
        <v>333</v>
      </c>
      <c r="C372" s="146"/>
      <c r="D372" s="148">
        <f>D506</f>
        <v>7352</v>
      </c>
      <c r="E372" s="148">
        <f t="shared" ref="E372" si="710">E506</f>
        <v>25000</v>
      </c>
      <c r="F372" s="479">
        <f t="shared" ref="F372:J372" si="711">F506</f>
        <v>25000</v>
      </c>
      <c r="G372" s="148">
        <f t="shared" si="711"/>
        <v>0</v>
      </c>
      <c r="H372" s="148">
        <f t="shared" si="711"/>
        <v>7000</v>
      </c>
      <c r="I372" s="148">
        <f t="shared" si="711"/>
        <v>9000</v>
      </c>
      <c r="J372" s="148">
        <f t="shared" si="711"/>
        <v>9000</v>
      </c>
      <c r="K372" s="23">
        <f t="shared" si="632"/>
        <v>25000</v>
      </c>
      <c r="L372" s="23">
        <f t="shared" si="633"/>
        <v>0</v>
      </c>
      <c r="M372" s="148">
        <f t="shared" ref="M372:O372" si="712">M506</f>
        <v>0</v>
      </c>
      <c r="N372" s="148">
        <f t="shared" si="712"/>
        <v>0</v>
      </c>
      <c r="O372" s="148">
        <f t="shared" si="712"/>
        <v>0</v>
      </c>
      <c r="P372" s="148">
        <f t="shared" ref="P372" si="713">P506</f>
        <v>0</v>
      </c>
    </row>
    <row r="373" spans="1:16" ht="0.75" customHeight="1">
      <c r="A373" s="43"/>
      <c r="B373" s="149" t="s">
        <v>272</v>
      </c>
      <c r="C373" s="130">
        <v>85.01</v>
      </c>
      <c r="D373" s="60"/>
      <c r="E373" s="150"/>
      <c r="F373" s="239"/>
      <c r="G373" s="60"/>
      <c r="H373" s="60"/>
      <c r="I373" s="60"/>
      <c r="J373" s="60"/>
      <c r="K373" s="23">
        <f t="shared" si="632"/>
        <v>0</v>
      </c>
      <c r="L373" s="23">
        <f t="shared" si="633"/>
        <v>0</v>
      </c>
      <c r="M373" s="60"/>
      <c r="N373" s="60"/>
      <c r="O373" s="60"/>
      <c r="P373" s="150"/>
    </row>
    <row r="374" spans="1:16" ht="9" hidden="1" customHeight="1">
      <c r="A374" s="43"/>
      <c r="B374" s="151" t="s">
        <v>294</v>
      </c>
      <c r="C374" s="130" t="s">
        <v>334</v>
      </c>
      <c r="D374" s="60"/>
      <c r="E374" s="150"/>
      <c r="F374" s="239"/>
      <c r="G374" s="60"/>
      <c r="H374" s="60"/>
      <c r="I374" s="60"/>
      <c r="J374" s="60"/>
      <c r="K374" s="23">
        <f t="shared" si="632"/>
        <v>0</v>
      </c>
      <c r="L374" s="23">
        <f t="shared" si="633"/>
        <v>0</v>
      </c>
      <c r="M374" s="60"/>
      <c r="N374" s="60"/>
      <c r="O374" s="60"/>
      <c r="P374" s="150"/>
    </row>
    <row r="375" spans="1:16" ht="36.75" customHeight="1">
      <c r="A375" s="43"/>
      <c r="B375" s="152" t="s">
        <v>335</v>
      </c>
      <c r="C375" s="130"/>
      <c r="D375" s="150">
        <f t="shared" ref="D375:E376" si="714">D376</f>
        <v>0</v>
      </c>
      <c r="E375" s="150">
        <f t="shared" si="714"/>
        <v>5926</v>
      </c>
      <c r="F375" s="239">
        <f t="shared" ref="F375:P376" si="715">F376</f>
        <v>5926</v>
      </c>
      <c r="G375" s="60">
        <f t="shared" si="715"/>
        <v>189</v>
      </c>
      <c r="H375" s="60">
        <f t="shared" si="715"/>
        <v>57</v>
      </c>
      <c r="I375" s="60">
        <f t="shared" si="715"/>
        <v>57</v>
      </c>
      <c r="J375" s="60">
        <f t="shared" si="715"/>
        <v>5623</v>
      </c>
      <c r="K375" s="23">
        <f t="shared" si="632"/>
        <v>5926</v>
      </c>
      <c r="L375" s="23">
        <f t="shared" si="633"/>
        <v>0</v>
      </c>
      <c r="M375" s="60">
        <f t="shared" si="715"/>
        <v>149</v>
      </c>
      <c r="N375" s="60">
        <f t="shared" si="715"/>
        <v>0</v>
      </c>
      <c r="O375" s="60">
        <f t="shared" si="715"/>
        <v>0</v>
      </c>
      <c r="P375" s="150">
        <f t="shared" si="715"/>
        <v>0</v>
      </c>
    </row>
    <row r="376" spans="1:16" ht="23.25" customHeight="1">
      <c r="A376" s="43"/>
      <c r="B376" s="153" t="s">
        <v>273</v>
      </c>
      <c r="C376" s="133"/>
      <c r="D376" s="154">
        <f t="shared" si="714"/>
        <v>0</v>
      </c>
      <c r="E376" s="154">
        <f t="shared" si="714"/>
        <v>5926</v>
      </c>
      <c r="F376" s="238">
        <f t="shared" si="715"/>
        <v>5926</v>
      </c>
      <c r="G376" s="266">
        <f t="shared" si="715"/>
        <v>189</v>
      </c>
      <c r="H376" s="266">
        <f t="shared" si="715"/>
        <v>57</v>
      </c>
      <c r="I376" s="266">
        <f t="shared" si="715"/>
        <v>57</v>
      </c>
      <c r="J376" s="266">
        <f t="shared" si="715"/>
        <v>5623</v>
      </c>
      <c r="K376" s="23">
        <f t="shared" si="632"/>
        <v>5926</v>
      </c>
      <c r="L376" s="23">
        <f t="shared" si="633"/>
        <v>0</v>
      </c>
      <c r="M376" s="266">
        <f t="shared" si="715"/>
        <v>149</v>
      </c>
      <c r="N376" s="266">
        <f t="shared" si="715"/>
        <v>0</v>
      </c>
      <c r="O376" s="266">
        <f t="shared" si="715"/>
        <v>0</v>
      </c>
      <c r="P376" s="154">
        <f t="shared" si="715"/>
        <v>0</v>
      </c>
    </row>
    <row r="377" spans="1:16" ht="26.25" customHeight="1">
      <c r="A377" s="43"/>
      <c r="B377" s="132" t="s">
        <v>336</v>
      </c>
      <c r="C377" s="133" t="s">
        <v>337</v>
      </c>
      <c r="D377" s="154">
        <f t="shared" ref="D377:E377" si="716">D378+D379+D380</f>
        <v>0</v>
      </c>
      <c r="E377" s="154">
        <f t="shared" si="716"/>
        <v>5926</v>
      </c>
      <c r="F377" s="238">
        <f t="shared" ref="F377:J377" si="717">F378+F379+F380</f>
        <v>5926</v>
      </c>
      <c r="G377" s="266">
        <f t="shared" si="717"/>
        <v>189</v>
      </c>
      <c r="H377" s="266">
        <f t="shared" si="717"/>
        <v>57</v>
      </c>
      <c r="I377" s="266">
        <f t="shared" si="717"/>
        <v>57</v>
      </c>
      <c r="J377" s="266">
        <f t="shared" si="717"/>
        <v>5623</v>
      </c>
      <c r="K377" s="23">
        <f t="shared" si="632"/>
        <v>5926</v>
      </c>
      <c r="L377" s="23">
        <f t="shared" si="633"/>
        <v>0</v>
      </c>
      <c r="M377" s="266">
        <f t="shared" ref="M377:O377" si="718">M378+M379+M380</f>
        <v>149</v>
      </c>
      <c r="N377" s="266">
        <f t="shared" si="718"/>
        <v>0</v>
      </c>
      <c r="O377" s="266">
        <f t="shared" si="718"/>
        <v>0</v>
      </c>
      <c r="P377" s="154">
        <f t="shared" ref="P377" si="719">P378+P379+P380</f>
        <v>0</v>
      </c>
    </row>
    <row r="378" spans="1:16" ht="20.25" customHeight="1">
      <c r="A378" s="43"/>
      <c r="B378" s="153" t="s">
        <v>338</v>
      </c>
      <c r="C378" s="133" t="s">
        <v>339</v>
      </c>
      <c r="D378" s="266"/>
      <c r="E378" s="154">
        <v>0</v>
      </c>
      <c r="F378" s="238">
        <f>770+119</f>
        <v>889</v>
      </c>
      <c r="G378" s="266">
        <f>119+9</f>
        <v>128</v>
      </c>
      <c r="H378" s="266">
        <v>8</v>
      </c>
      <c r="I378" s="266">
        <v>8</v>
      </c>
      <c r="J378" s="266">
        <v>745</v>
      </c>
      <c r="K378" s="23">
        <f t="shared" si="632"/>
        <v>889</v>
      </c>
      <c r="L378" s="23">
        <f t="shared" si="633"/>
        <v>0</v>
      </c>
      <c r="M378" s="266">
        <v>20</v>
      </c>
      <c r="N378" s="266">
        <v>0</v>
      </c>
      <c r="O378" s="266">
        <v>0</v>
      </c>
      <c r="P378" s="154"/>
    </row>
    <row r="379" spans="1:16" ht="19.5" customHeight="1">
      <c r="A379" s="43"/>
      <c r="B379" s="153" t="s">
        <v>340</v>
      </c>
      <c r="C379" s="133" t="s">
        <v>341</v>
      </c>
      <c r="D379" s="266"/>
      <c r="E379" s="154">
        <v>5807</v>
      </c>
      <c r="F379" s="238">
        <v>5037</v>
      </c>
      <c r="G379" s="266">
        <v>61</v>
      </c>
      <c r="H379" s="266">
        <v>49</v>
      </c>
      <c r="I379" s="266">
        <v>49</v>
      </c>
      <c r="J379" s="266">
        <v>4878</v>
      </c>
      <c r="K379" s="23">
        <f t="shared" si="632"/>
        <v>5037</v>
      </c>
      <c r="L379" s="23">
        <f t="shared" si="633"/>
        <v>0</v>
      </c>
      <c r="M379" s="266">
        <v>129</v>
      </c>
      <c r="N379" s="266">
        <v>0</v>
      </c>
      <c r="O379" s="266">
        <v>0</v>
      </c>
      <c r="P379" s="154"/>
    </row>
    <row r="380" spans="1:16" ht="18.75" customHeight="1">
      <c r="A380" s="43"/>
      <c r="B380" s="153" t="s">
        <v>342</v>
      </c>
      <c r="C380" s="133" t="s">
        <v>343</v>
      </c>
      <c r="D380" s="266"/>
      <c r="E380" s="154">
        <v>119</v>
      </c>
      <c r="F380" s="238">
        <v>0</v>
      </c>
      <c r="G380" s="266"/>
      <c r="H380" s="266"/>
      <c r="I380" s="266"/>
      <c r="J380" s="266"/>
      <c r="K380" s="23">
        <f t="shared" si="632"/>
        <v>0</v>
      </c>
      <c r="L380" s="23">
        <f t="shared" si="633"/>
        <v>0</v>
      </c>
      <c r="M380" s="266">
        <v>0</v>
      </c>
      <c r="N380" s="266">
        <v>0</v>
      </c>
      <c r="O380" s="266">
        <v>0</v>
      </c>
      <c r="P380" s="154"/>
    </row>
    <row r="381" spans="1:16" ht="42" customHeight="1">
      <c r="A381" s="43"/>
      <c r="B381" s="155" t="s">
        <v>344</v>
      </c>
      <c r="C381" s="130"/>
      <c r="D381" s="265">
        <f t="shared" ref="D381:E382" si="720">D382</f>
        <v>7216</v>
      </c>
      <c r="E381" s="131">
        <f t="shared" si="720"/>
        <v>690</v>
      </c>
      <c r="F381" s="159">
        <f t="shared" ref="F381:P382" si="721">F382</f>
        <v>690</v>
      </c>
      <c r="G381" s="265">
        <f t="shared" si="721"/>
        <v>690</v>
      </c>
      <c r="H381" s="265">
        <f t="shared" si="721"/>
        <v>0</v>
      </c>
      <c r="I381" s="265">
        <f t="shared" si="721"/>
        <v>0</v>
      </c>
      <c r="J381" s="265">
        <f t="shared" si="721"/>
        <v>0</v>
      </c>
      <c r="K381" s="23">
        <f t="shared" si="632"/>
        <v>690</v>
      </c>
      <c r="L381" s="23">
        <f t="shared" si="633"/>
        <v>0</v>
      </c>
      <c r="M381" s="265">
        <f t="shared" si="721"/>
        <v>0</v>
      </c>
      <c r="N381" s="265">
        <f t="shared" si="721"/>
        <v>0</v>
      </c>
      <c r="O381" s="265">
        <f t="shared" si="721"/>
        <v>0</v>
      </c>
      <c r="P381" s="131">
        <f t="shared" si="721"/>
        <v>0</v>
      </c>
    </row>
    <row r="382" spans="1:16" ht="21" customHeight="1">
      <c r="A382" s="43"/>
      <c r="B382" s="28" t="s">
        <v>273</v>
      </c>
      <c r="C382" s="29"/>
      <c r="D382" s="256">
        <f t="shared" si="720"/>
        <v>7216</v>
      </c>
      <c r="E382" s="47">
        <f t="shared" si="720"/>
        <v>690</v>
      </c>
      <c r="F382" s="471">
        <f t="shared" si="721"/>
        <v>690</v>
      </c>
      <c r="G382" s="256">
        <f t="shared" si="721"/>
        <v>690</v>
      </c>
      <c r="H382" s="256">
        <f t="shared" si="721"/>
        <v>0</v>
      </c>
      <c r="I382" s="256">
        <f t="shared" si="721"/>
        <v>0</v>
      </c>
      <c r="J382" s="256">
        <f t="shared" si="721"/>
        <v>0</v>
      </c>
      <c r="K382" s="23">
        <f t="shared" si="632"/>
        <v>690</v>
      </c>
      <c r="L382" s="23">
        <f t="shared" si="633"/>
        <v>0</v>
      </c>
      <c r="M382" s="256">
        <f t="shared" si="721"/>
        <v>0</v>
      </c>
      <c r="N382" s="256">
        <f t="shared" si="721"/>
        <v>0</v>
      </c>
      <c r="O382" s="256">
        <f t="shared" si="721"/>
        <v>0</v>
      </c>
      <c r="P382" s="47">
        <f t="shared" si="721"/>
        <v>0</v>
      </c>
    </row>
    <row r="383" spans="1:16" ht="28.5" customHeight="1">
      <c r="A383" s="43"/>
      <c r="B383" s="16" t="s">
        <v>311</v>
      </c>
      <c r="C383" s="29">
        <v>58</v>
      </c>
      <c r="D383" s="256">
        <f t="shared" ref="D383:E383" si="722">D384+D385+D386</f>
        <v>7216</v>
      </c>
      <c r="E383" s="47">
        <f t="shared" si="722"/>
        <v>690</v>
      </c>
      <c r="F383" s="471">
        <f t="shared" ref="F383:J383" si="723">F384+F385+F386</f>
        <v>690</v>
      </c>
      <c r="G383" s="256">
        <f t="shared" si="723"/>
        <v>690</v>
      </c>
      <c r="H383" s="256">
        <f t="shared" si="723"/>
        <v>0</v>
      </c>
      <c r="I383" s="256">
        <f t="shared" si="723"/>
        <v>0</v>
      </c>
      <c r="J383" s="256">
        <f t="shared" si="723"/>
        <v>0</v>
      </c>
      <c r="K383" s="23">
        <f t="shared" si="632"/>
        <v>690</v>
      </c>
      <c r="L383" s="23">
        <f t="shared" si="633"/>
        <v>0</v>
      </c>
      <c r="M383" s="256">
        <f t="shared" ref="M383:O383" si="724">M384+M385+M386</f>
        <v>0</v>
      </c>
      <c r="N383" s="256">
        <f t="shared" si="724"/>
        <v>0</v>
      </c>
      <c r="O383" s="256">
        <f t="shared" si="724"/>
        <v>0</v>
      </c>
      <c r="P383" s="47">
        <f t="shared" ref="P383" si="725">P384+P385+P386</f>
        <v>0</v>
      </c>
    </row>
    <row r="384" spans="1:16" ht="0.75" customHeight="1">
      <c r="A384" s="43"/>
      <c r="B384" s="28" t="s">
        <v>313</v>
      </c>
      <c r="C384" s="29" t="s">
        <v>314</v>
      </c>
      <c r="D384" s="187"/>
      <c r="E384" s="30"/>
      <c r="F384" s="93"/>
      <c r="G384" s="187"/>
      <c r="H384" s="187"/>
      <c r="I384" s="187"/>
      <c r="J384" s="187"/>
      <c r="K384" s="23">
        <f t="shared" si="632"/>
        <v>0</v>
      </c>
      <c r="L384" s="23">
        <f t="shared" si="633"/>
        <v>0</v>
      </c>
      <c r="M384" s="187"/>
      <c r="N384" s="187"/>
      <c r="O384" s="187"/>
      <c r="P384" s="30"/>
    </row>
    <row r="385" spans="1:16" ht="15" hidden="1" customHeight="1">
      <c r="A385" s="43"/>
      <c r="B385" s="28" t="s">
        <v>315</v>
      </c>
      <c r="C385" s="29" t="s">
        <v>316</v>
      </c>
      <c r="D385" s="187"/>
      <c r="E385" s="30"/>
      <c r="F385" s="93"/>
      <c r="G385" s="187"/>
      <c r="H385" s="187"/>
      <c r="I385" s="187"/>
      <c r="J385" s="187"/>
      <c r="K385" s="23">
        <f t="shared" si="632"/>
        <v>0</v>
      </c>
      <c r="L385" s="23">
        <f t="shared" si="633"/>
        <v>0</v>
      </c>
      <c r="M385" s="187"/>
      <c r="N385" s="187"/>
      <c r="O385" s="187"/>
      <c r="P385" s="30"/>
    </row>
    <row r="386" spans="1:16" ht="15.75" customHeight="1">
      <c r="A386" s="43"/>
      <c r="B386" s="28" t="s">
        <v>317</v>
      </c>
      <c r="C386" s="29" t="s">
        <v>318</v>
      </c>
      <c r="D386" s="187">
        <v>7216</v>
      </c>
      <c r="E386" s="30">
        <v>690</v>
      </c>
      <c r="F386" s="93">
        <v>690</v>
      </c>
      <c r="G386" s="187">
        <v>690</v>
      </c>
      <c r="H386" s="187"/>
      <c r="I386" s="187"/>
      <c r="J386" s="187"/>
      <c r="K386" s="23">
        <f t="shared" si="632"/>
        <v>690</v>
      </c>
      <c r="L386" s="23">
        <f t="shared" si="633"/>
        <v>0</v>
      </c>
      <c r="M386" s="187"/>
      <c r="N386" s="187"/>
      <c r="O386" s="187"/>
      <c r="P386" s="30"/>
    </row>
    <row r="387" spans="1:16" ht="38.25" customHeight="1">
      <c r="A387" s="43"/>
      <c r="B387" s="155" t="s">
        <v>345</v>
      </c>
      <c r="C387" s="130"/>
      <c r="D387" s="265">
        <f t="shared" ref="D387:E388" si="726">D388</f>
        <v>2531</v>
      </c>
      <c r="E387" s="131">
        <f t="shared" si="726"/>
        <v>2274</v>
      </c>
      <c r="F387" s="159">
        <f t="shared" ref="F387:P388" si="727">F388</f>
        <v>1778</v>
      </c>
      <c r="G387" s="265">
        <f t="shared" si="727"/>
        <v>1778</v>
      </c>
      <c r="H387" s="265">
        <f t="shared" si="727"/>
        <v>0</v>
      </c>
      <c r="I387" s="265">
        <f t="shared" si="727"/>
        <v>0</v>
      </c>
      <c r="J387" s="265">
        <f t="shared" si="727"/>
        <v>0</v>
      </c>
      <c r="K387" s="23">
        <f t="shared" si="632"/>
        <v>1778</v>
      </c>
      <c r="L387" s="23">
        <f t="shared" si="633"/>
        <v>0</v>
      </c>
      <c r="M387" s="265">
        <f t="shared" si="727"/>
        <v>0</v>
      </c>
      <c r="N387" s="265">
        <f t="shared" si="727"/>
        <v>0</v>
      </c>
      <c r="O387" s="265">
        <f t="shared" si="727"/>
        <v>0</v>
      </c>
      <c r="P387" s="131">
        <f t="shared" si="727"/>
        <v>0</v>
      </c>
    </row>
    <row r="388" spans="1:16" ht="20.25" customHeight="1">
      <c r="A388" s="43"/>
      <c r="B388" s="28" t="s">
        <v>273</v>
      </c>
      <c r="C388" s="29"/>
      <c r="D388" s="257">
        <f t="shared" si="726"/>
        <v>2531</v>
      </c>
      <c r="E388" s="45">
        <f t="shared" si="726"/>
        <v>2274</v>
      </c>
      <c r="F388" s="469">
        <f t="shared" si="727"/>
        <v>1778</v>
      </c>
      <c r="G388" s="257">
        <f t="shared" si="727"/>
        <v>1778</v>
      </c>
      <c r="H388" s="257">
        <f t="shared" si="727"/>
        <v>0</v>
      </c>
      <c r="I388" s="257">
        <f t="shared" si="727"/>
        <v>0</v>
      </c>
      <c r="J388" s="257">
        <f t="shared" si="727"/>
        <v>0</v>
      </c>
      <c r="K388" s="23">
        <f t="shared" si="632"/>
        <v>1778</v>
      </c>
      <c r="L388" s="23">
        <f t="shared" si="633"/>
        <v>0</v>
      </c>
      <c r="M388" s="257">
        <f t="shared" si="727"/>
        <v>0</v>
      </c>
      <c r="N388" s="257">
        <f t="shared" si="727"/>
        <v>0</v>
      </c>
      <c r="O388" s="257">
        <f t="shared" si="727"/>
        <v>0</v>
      </c>
      <c r="P388" s="45">
        <f t="shared" si="727"/>
        <v>0</v>
      </c>
    </row>
    <row r="389" spans="1:16" ht="25.5" customHeight="1">
      <c r="A389" s="43"/>
      <c r="B389" s="16" t="s">
        <v>311</v>
      </c>
      <c r="C389" s="29">
        <v>58</v>
      </c>
      <c r="D389" s="256">
        <f t="shared" ref="D389:E389" si="728">D390+D391+D392</f>
        <v>2531</v>
      </c>
      <c r="E389" s="47">
        <f t="shared" si="728"/>
        <v>2274</v>
      </c>
      <c r="F389" s="471">
        <f t="shared" ref="F389:J389" si="729">F390+F391+F392</f>
        <v>1778</v>
      </c>
      <c r="G389" s="256">
        <f t="shared" si="729"/>
        <v>1778</v>
      </c>
      <c r="H389" s="256">
        <f t="shared" si="729"/>
        <v>0</v>
      </c>
      <c r="I389" s="256">
        <f t="shared" si="729"/>
        <v>0</v>
      </c>
      <c r="J389" s="256">
        <f t="shared" si="729"/>
        <v>0</v>
      </c>
      <c r="K389" s="23">
        <f t="shared" si="632"/>
        <v>1778</v>
      </c>
      <c r="L389" s="23">
        <f t="shared" si="633"/>
        <v>0</v>
      </c>
      <c r="M389" s="256">
        <f t="shared" ref="M389:O389" si="730">M390+M391+M392</f>
        <v>0</v>
      </c>
      <c r="N389" s="256">
        <f t="shared" si="730"/>
        <v>0</v>
      </c>
      <c r="O389" s="256">
        <f t="shared" si="730"/>
        <v>0</v>
      </c>
      <c r="P389" s="47">
        <f t="shared" ref="P389" si="731">P390+P391+P392</f>
        <v>0</v>
      </c>
    </row>
    <row r="390" spans="1:16" ht="0.75" customHeight="1">
      <c r="A390" s="43"/>
      <c r="B390" s="28" t="s">
        <v>313</v>
      </c>
      <c r="C390" s="29" t="s">
        <v>314</v>
      </c>
      <c r="D390" s="187"/>
      <c r="E390" s="30"/>
      <c r="F390" s="93"/>
      <c r="G390" s="187"/>
      <c r="H390" s="187"/>
      <c r="I390" s="187"/>
      <c r="J390" s="187"/>
      <c r="K390" s="23">
        <f t="shared" si="632"/>
        <v>0</v>
      </c>
      <c r="L390" s="23">
        <f t="shared" si="633"/>
        <v>0</v>
      </c>
      <c r="M390" s="187"/>
      <c r="N390" s="187"/>
      <c r="O390" s="187"/>
      <c r="P390" s="30"/>
    </row>
    <row r="391" spans="1:16" ht="16.5" hidden="1" customHeight="1">
      <c r="A391" s="43"/>
      <c r="B391" s="28" t="s">
        <v>315</v>
      </c>
      <c r="C391" s="29" t="s">
        <v>316</v>
      </c>
      <c r="D391" s="187"/>
      <c r="E391" s="30"/>
      <c r="F391" s="93"/>
      <c r="G391" s="187"/>
      <c r="H391" s="187"/>
      <c r="I391" s="187"/>
      <c r="J391" s="187"/>
      <c r="K391" s="23">
        <f t="shared" si="632"/>
        <v>0</v>
      </c>
      <c r="L391" s="23">
        <f t="shared" si="633"/>
        <v>0</v>
      </c>
      <c r="M391" s="187"/>
      <c r="N391" s="187"/>
      <c r="O391" s="187"/>
      <c r="P391" s="30"/>
    </row>
    <row r="392" spans="1:16" ht="13.5" customHeight="1">
      <c r="A392" s="43"/>
      <c r="B392" s="28" t="s">
        <v>317</v>
      </c>
      <c r="C392" s="29" t="s">
        <v>318</v>
      </c>
      <c r="D392" s="187">
        <v>2531</v>
      </c>
      <c r="E392" s="30">
        <v>2274</v>
      </c>
      <c r="F392" s="93">
        <v>1778</v>
      </c>
      <c r="G392" s="187">
        <v>1778</v>
      </c>
      <c r="H392" s="187"/>
      <c r="I392" s="187"/>
      <c r="J392" s="187"/>
      <c r="K392" s="23">
        <f t="shared" si="632"/>
        <v>1778</v>
      </c>
      <c r="L392" s="23">
        <f t="shared" si="633"/>
        <v>0</v>
      </c>
      <c r="M392" s="187">
        <v>0</v>
      </c>
      <c r="N392" s="187">
        <v>0</v>
      </c>
      <c r="O392" s="187">
        <v>0</v>
      </c>
      <c r="P392" s="30"/>
    </row>
    <row r="393" spans="1:16" ht="26.25" customHeight="1">
      <c r="A393" s="43"/>
      <c r="B393" s="155" t="s">
        <v>346</v>
      </c>
      <c r="C393" s="130"/>
      <c r="D393" s="265">
        <f t="shared" ref="D393:E394" si="732">D394</f>
        <v>1000</v>
      </c>
      <c r="E393" s="131">
        <f t="shared" si="732"/>
        <v>4129</v>
      </c>
      <c r="F393" s="159">
        <f t="shared" ref="F393:P394" si="733">F394</f>
        <v>4129</v>
      </c>
      <c r="G393" s="265">
        <f t="shared" si="733"/>
        <v>4129</v>
      </c>
      <c r="H393" s="265">
        <f t="shared" si="733"/>
        <v>0</v>
      </c>
      <c r="I393" s="265">
        <f t="shared" si="733"/>
        <v>0</v>
      </c>
      <c r="J393" s="265">
        <f t="shared" si="733"/>
        <v>0</v>
      </c>
      <c r="K393" s="23">
        <f t="shared" si="632"/>
        <v>4129</v>
      </c>
      <c r="L393" s="23">
        <f t="shared" si="633"/>
        <v>0</v>
      </c>
      <c r="M393" s="265">
        <f t="shared" si="733"/>
        <v>0</v>
      </c>
      <c r="N393" s="265">
        <f t="shared" si="733"/>
        <v>0</v>
      </c>
      <c r="O393" s="265">
        <f t="shared" si="733"/>
        <v>0</v>
      </c>
      <c r="P393" s="131">
        <f t="shared" si="733"/>
        <v>0</v>
      </c>
    </row>
    <row r="394" spans="1:16" ht="18.75" customHeight="1">
      <c r="A394" s="43"/>
      <c r="B394" s="28" t="s">
        <v>273</v>
      </c>
      <c r="C394" s="29"/>
      <c r="D394" s="256">
        <f t="shared" si="732"/>
        <v>1000</v>
      </c>
      <c r="E394" s="47">
        <f t="shared" si="732"/>
        <v>4129</v>
      </c>
      <c r="F394" s="471">
        <f t="shared" si="733"/>
        <v>4129</v>
      </c>
      <c r="G394" s="256">
        <f t="shared" si="733"/>
        <v>4129</v>
      </c>
      <c r="H394" s="256">
        <f t="shared" si="733"/>
        <v>0</v>
      </c>
      <c r="I394" s="256">
        <f t="shared" si="733"/>
        <v>0</v>
      </c>
      <c r="J394" s="256">
        <f t="shared" si="733"/>
        <v>0</v>
      </c>
      <c r="K394" s="23">
        <f t="shared" ref="K394:K457" si="734">G394+H394+I394+J394</f>
        <v>4129</v>
      </c>
      <c r="L394" s="23">
        <f t="shared" ref="L394:L457" si="735">F394-K394</f>
        <v>0</v>
      </c>
      <c r="M394" s="256">
        <f t="shared" si="733"/>
        <v>0</v>
      </c>
      <c r="N394" s="256">
        <f t="shared" si="733"/>
        <v>0</v>
      </c>
      <c r="O394" s="256">
        <f t="shared" si="733"/>
        <v>0</v>
      </c>
      <c r="P394" s="47">
        <f t="shared" si="733"/>
        <v>0</v>
      </c>
    </row>
    <row r="395" spans="1:16" ht="26.25" customHeight="1">
      <c r="A395" s="43"/>
      <c r="B395" s="16" t="s">
        <v>311</v>
      </c>
      <c r="C395" s="29">
        <v>58</v>
      </c>
      <c r="D395" s="256">
        <f t="shared" ref="D395:E395" si="736">D396+D397+D398</f>
        <v>1000</v>
      </c>
      <c r="E395" s="47">
        <f t="shared" si="736"/>
        <v>4129</v>
      </c>
      <c r="F395" s="471">
        <f t="shared" ref="F395:J395" si="737">F396+F397+F398</f>
        <v>4129</v>
      </c>
      <c r="G395" s="256">
        <f t="shared" si="737"/>
        <v>4129</v>
      </c>
      <c r="H395" s="256">
        <f t="shared" si="737"/>
        <v>0</v>
      </c>
      <c r="I395" s="256">
        <f t="shared" si="737"/>
        <v>0</v>
      </c>
      <c r="J395" s="256">
        <f t="shared" si="737"/>
        <v>0</v>
      </c>
      <c r="K395" s="23">
        <f t="shared" si="734"/>
        <v>4129</v>
      </c>
      <c r="L395" s="23">
        <f t="shared" si="735"/>
        <v>0</v>
      </c>
      <c r="M395" s="256">
        <f t="shared" ref="M395:O395" si="738">M396+M397+M398</f>
        <v>0</v>
      </c>
      <c r="N395" s="256">
        <f t="shared" si="738"/>
        <v>0</v>
      </c>
      <c r="O395" s="256">
        <f t="shared" si="738"/>
        <v>0</v>
      </c>
      <c r="P395" s="47">
        <f t="shared" ref="P395" si="739">P396+P397+P398</f>
        <v>0</v>
      </c>
    </row>
    <row r="396" spans="1:16" ht="0.75" customHeight="1">
      <c r="A396" s="43"/>
      <c r="B396" s="28" t="s">
        <v>313</v>
      </c>
      <c r="C396" s="29" t="s">
        <v>314</v>
      </c>
      <c r="D396" s="187"/>
      <c r="E396" s="30"/>
      <c r="F396" s="93"/>
      <c r="G396" s="187"/>
      <c r="H396" s="187"/>
      <c r="I396" s="187"/>
      <c r="J396" s="187"/>
      <c r="K396" s="23">
        <f t="shared" si="734"/>
        <v>0</v>
      </c>
      <c r="L396" s="23">
        <f t="shared" si="735"/>
        <v>0</v>
      </c>
      <c r="M396" s="187"/>
      <c r="N396" s="187"/>
      <c r="O396" s="187"/>
      <c r="P396" s="30"/>
    </row>
    <row r="397" spans="1:16" ht="17.25" hidden="1" customHeight="1">
      <c r="A397" s="43"/>
      <c r="B397" s="28" t="s">
        <v>315</v>
      </c>
      <c r="C397" s="29" t="s">
        <v>316</v>
      </c>
      <c r="D397" s="187"/>
      <c r="E397" s="30"/>
      <c r="F397" s="93"/>
      <c r="G397" s="187"/>
      <c r="H397" s="187"/>
      <c r="I397" s="187"/>
      <c r="J397" s="187"/>
      <c r="K397" s="23">
        <f t="shared" si="734"/>
        <v>0</v>
      </c>
      <c r="L397" s="23">
        <f t="shared" si="735"/>
        <v>0</v>
      </c>
      <c r="M397" s="187"/>
      <c r="N397" s="187"/>
      <c r="O397" s="187"/>
      <c r="P397" s="30"/>
    </row>
    <row r="398" spans="1:16" ht="21" customHeight="1">
      <c r="A398" s="43"/>
      <c r="B398" s="28" t="s">
        <v>317</v>
      </c>
      <c r="C398" s="29" t="s">
        <v>318</v>
      </c>
      <c r="D398" s="187">
        <v>1000</v>
      </c>
      <c r="E398" s="30">
        <v>4129</v>
      </c>
      <c r="F398" s="93">
        <v>4129</v>
      </c>
      <c r="G398" s="187">
        <v>4129</v>
      </c>
      <c r="H398" s="187"/>
      <c r="I398" s="187"/>
      <c r="J398" s="187"/>
      <c r="K398" s="23">
        <f t="shared" si="734"/>
        <v>4129</v>
      </c>
      <c r="L398" s="23">
        <f t="shared" si="735"/>
        <v>0</v>
      </c>
      <c r="M398" s="187">
        <v>0</v>
      </c>
      <c r="N398" s="187">
        <v>0</v>
      </c>
      <c r="O398" s="187">
        <v>0</v>
      </c>
      <c r="P398" s="30"/>
    </row>
    <row r="399" spans="1:16" ht="28.5" hidden="1" customHeight="1">
      <c r="A399" s="43"/>
      <c r="B399" s="155" t="s">
        <v>347</v>
      </c>
      <c r="C399" s="156"/>
      <c r="D399" s="267">
        <f t="shared" ref="D399:E400" si="740">D400</f>
        <v>0</v>
      </c>
      <c r="E399" s="157">
        <f t="shared" si="740"/>
        <v>0</v>
      </c>
      <c r="F399" s="480">
        <f t="shared" ref="F399:P400" si="741">F400</f>
        <v>0</v>
      </c>
      <c r="G399" s="267">
        <f t="shared" si="741"/>
        <v>0</v>
      </c>
      <c r="H399" s="267">
        <f t="shared" si="741"/>
        <v>0</v>
      </c>
      <c r="I399" s="267">
        <f t="shared" si="741"/>
        <v>0</v>
      </c>
      <c r="J399" s="267">
        <f t="shared" si="741"/>
        <v>0</v>
      </c>
      <c r="K399" s="23">
        <f t="shared" si="734"/>
        <v>0</v>
      </c>
      <c r="L399" s="23">
        <f t="shared" si="735"/>
        <v>0</v>
      </c>
      <c r="M399" s="267">
        <f t="shared" si="741"/>
        <v>0</v>
      </c>
      <c r="N399" s="267">
        <f t="shared" si="741"/>
        <v>0</v>
      </c>
      <c r="O399" s="267">
        <f t="shared" si="741"/>
        <v>0</v>
      </c>
      <c r="P399" s="157">
        <f t="shared" si="741"/>
        <v>0</v>
      </c>
    </row>
    <row r="400" spans="1:16" ht="21" hidden="1" customHeight="1">
      <c r="A400" s="43"/>
      <c r="B400" s="28" t="s">
        <v>273</v>
      </c>
      <c r="C400" s="29"/>
      <c r="D400" s="256">
        <f t="shared" si="740"/>
        <v>0</v>
      </c>
      <c r="E400" s="47">
        <f t="shared" si="740"/>
        <v>0</v>
      </c>
      <c r="F400" s="471">
        <f t="shared" si="741"/>
        <v>0</v>
      </c>
      <c r="G400" s="256">
        <f t="shared" si="741"/>
        <v>0</v>
      </c>
      <c r="H400" s="256">
        <f t="shared" si="741"/>
        <v>0</v>
      </c>
      <c r="I400" s="256">
        <f t="shared" si="741"/>
        <v>0</v>
      </c>
      <c r="J400" s="256">
        <f t="shared" si="741"/>
        <v>0</v>
      </c>
      <c r="K400" s="23">
        <f t="shared" si="734"/>
        <v>0</v>
      </c>
      <c r="L400" s="23">
        <f t="shared" si="735"/>
        <v>0</v>
      </c>
      <c r="M400" s="256">
        <f t="shared" si="741"/>
        <v>0</v>
      </c>
      <c r="N400" s="256">
        <f t="shared" si="741"/>
        <v>0</v>
      </c>
      <c r="O400" s="256">
        <f t="shared" si="741"/>
        <v>0</v>
      </c>
      <c r="P400" s="47">
        <f t="shared" si="741"/>
        <v>0</v>
      </c>
    </row>
    <row r="401" spans="1:16" ht="30" hidden="1" customHeight="1">
      <c r="A401" s="43"/>
      <c r="B401" s="16" t="s">
        <v>311</v>
      </c>
      <c r="C401" s="29">
        <v>58</v>
      </c>
      <c r="D401" s="256">
        <f t="shared" ref="D401:E401" si="742">D402+D403+D404</f>
        <v>0</v>
      </c>
      <c r="E401" s="47">
        <f t="shared" si="742"/>
        <v>0</v>
      </c>
      <c r="F401" s="471">
        <f t="shared" ref="F401:J401" si="743">F402+F403+F404</f>
        <v>0</v>
      </c>
      <c r="G401" s="256">
        <f t="shared" si="743"/>
        <v>0</v>
      </c>
      <c r="H401" s="256">
        <f t="shared" si="743"/>
        <v>0</v>
      </c>
      <c r="I401" s="256">
        <f t="shared" si="743"/>
        <v>0</v>
      </c>
      <c r="J401" s="256">
        <f t="shared" si="743"/>
        <v>0</v>
      </c>
      <c r="K401" s="23">
        <f t="shared" si="734"/>
        <v>0</v>
      </c>
      <c r="L401" s="23">
        <f t="shared" si="735"/>
        <v>0</v>
      </c>
      <c r="M401" s="256">
        <f t="shared" ref="M401:O401" si="744">M402+M403+M404</f>
        <v>0</v>
      </c>
      <c r="N401" s="256">
        <f t="shared" si="744"/>
        <v>0</v>
      </c>
      <c r="O401" s="256">
        <f t="shared" si="744"/>
        <v>0</v>
      </c>
      <c r="P401" s="47">
        <f t="shared" ref="P401" si="745">P402+P403+P404</f>
        <v>0</v>
      </c>
    </row>
    <row r="402" spans="1:16" ht="18" hidden="1" customHeight="1">
      <c r="A402" s="43"/>
      <c r="B402" s="28" t="s">
        <v>313</v>
      </c>
      <c r="C402" s="29" t="s">
        <v>314</v>
      </c>
      <c r="D402" s="187"/>
      <c r="E402" s="30"/>
      <c r="F402" s="93"/>
      <c r="G402" s="187"/>
      <c r="H402" s="187"/>
      <c r="I402" s="187"/>
      <c r="J402" s="187"/>
      <c r="K402" s="23">
        <f t="shared" si="734"/>
        <v>0</v>
      </c>
      <c r="L402" s="23">
        <f t="shared" si="735"/>
        <v>0</v>
      </c>
      <c r="M402" s="187"/>
      <c r="N402" s="187"/>
      <c r="O402" s="187"/>
      <c r="P402" s="30"/>
    </row>
    <row r="403" spans="1:16" ht="19.5" hidden="1" customHeight="1">
      <c r="A403" s="43"/>
      <c r="B403" s="28" t="s">
        <v>315</v>
      </c>
      <c r="C403" s="29" t="s">
        <v>316</v>
      </c>
      <c r="D403" s="187"/>
      <c r="E403" s="30"/>
      <c r="F403" s="93"/>
      <c r="G403" s="187"/>
      <c r="H403" s="187"/>
      <c r="I403" s="187"/>
      <c r="J403" s="187"/>
      <c r="K403" s="23">
        <f t="shared" si="734"/>
        <v>0</v>
      </c>
      <c r="L403" s="23">
        <f t="shared" si="735"/>
        <v>0</v>
      </c>
      <c r="M403" s="187"/>
      <c r="N403" s="187"/>
      <c r="O403" s="187"/>
      <c r="P403" s="30"/>
    </row>
    <row r="404" spans="1:16" ht="20.25" hidden="1" customHeight="1">
      <c r="A404" s="43"/>
      <c r="B404" s="28" t="s">
        <v>317</v>
      </c>
      <c r="C404" s="29" t="s">
        <v>318</v>
      </c>
      <c r="D404" s="187"/>
      <c r="E404" s="30"/>
      <c r="F404" s="93"/>
      <c r="G404" s="187"/>
      <c r="H404" s="187"/>
      <c r="I404" s="187"/>
      <c r="J404" s="187"/>
      <c r="K404" s="23">
        <f t="shared" si="734"/>
        <v>0</v>
      </c>
      <c r="L404" s="23">
        <f t="shared" si="735"/>
        <v>0</v>
      </c>
      <c r="M404" s="187"/>
      <c r="N404" s="187"/>
      <c r="O404" s="187"/>
      <c r="P404" s="30"/>
    </row>
    <row r="405" spans="1:16" ht="1.5" customHeight="1">
      <c r="A405" s="43"/>
      <c r="B405" s="155" t="s">
        <v>348</v>
      </c>
      <c r="C405" s="156"/>
      <c r="D405" s="265">
        <f t="shared" ref="D405:E406" si="746">D406</f>
        <v>123</v>
      </c>
      <c r="E405" s="131">
        <f t="shared" si="746"/>
        <v>0</v>
      </c>
      <c r="F405" s="159">
        <f t="shared" ref="F405:P406" si="747">F406</f>
        <v>0</v>
      </c>
      <c r="G405" s="265">
        <f t="shared" si="747"/>
        <v>0</v>
      </c>
      <c r="H405" s="265">
        <f t="shared" si="747"/>
        <v>0</v>
      </c>
      <c r="I405" s="265">
        <f t="shared" si="747"/>
        <v>0</v>
      </c>
      <c r="J405" s="265">
        <f t="shared" si="747"/>
        <v>0</v>
      </c>
      <c r="K405" s="23">
        <f t="shared" si="734"/>
        <v>0</v>
      </c>
      <c r="L405" s="23">
        <f t="shared" si="735"/>
        <v>0</v>
      </c>
      <c r="M405" s="265">
        <f t="shared" si="747"/>
        <v>0</v>
      </c>
      <c r="N405" s="265">
        <f t="shared" si="747"/>
        <v>0</v>
      </c>
      <c r="O405" s="265">
        <f t="shared" si="747"/>
        <v>0</v>
      </c>
      <c r="P405" s="131">
        <f t="shared" si="747"/>
        <v>0</v>
      </c>
    </row>
    <row r="406" spans="1:16" ht="20.25" hidden="1" customHeight="1">
      <c r="A406" s="43"/>
      <c r="B406" s="28" t="s">
        <v>273</v>
      </c>
      <c r="C406" s="29"/>
      <c r="D406" s="256">
        <f t="shared" si="746"/>
        <v>123</v>
      </c>
      <c r="E406" s="47">
        <f t="shared" si="746"/>
        <v>0</v>
      </c>
      <c r="F406" s="471">
        <f t="shared" si="747"/>
        <v>0</v>
      </c>
      <c r="G406" s="256">
        <f t="shared" si="747"/>
        <v>0</v>
      </c>
      <c r="H406" s="256">
        <f t="shared" si="747"/>
        <v>0</v>
      </c>
      <c r="I406" s="256">
        <f t="shared" si="747"/>
        <v>0</v>
      </c>
      <c r="J406" s="256">
        <f t="shared" si="747"/>
        <v>0</v>
      </c>
      <c r="K406" s="23">
        <f t="shared" si="734"/>
        <v>0</v>
      </c>
      <c r="L406" s="23">
        <f t="shared" si="735"/>
        <v>0</v>
      </c>
      <c r="M406" s="256">
        <f t="shared" si="747"/>
        <v>0</v>
      </c>
      <c r="N406" s="256">
        <f t="shared" si="747"/>
        <v>0</v>
      </c>
      <c r="O406" s="256">
        <f t="shared" si="747"/>
        <v>0</v>
      </c>
      <c r="P406" s="47">
        <f t="shared" si="747"/>
        <v>0</v>
      </c>
    </row>
    <row r="407" spans="1:16" ht="26.25" hidden="1" customHeight="1">
      <c r="A407" s="43"/>
      <c r="B407" s="16" t="s">
        <v>311</v>
      </c>
      <c r="C407" s="29">
        <v>58</v>
      </c>
      <c r="D407" s="256">
        <f t="shared" ref="D407:E407" si="748">D408+D409+D410</f>
        <v>123</v>
      </c>
      <c r="E407" s="47">
        <f t="shared" si="748"/>
        <v>0</v>
      </c>
      <c r="F407" s="471">
        <f t="shared" ref="F407:J407" si="749">F408+F409+F410</f>
        <v>0</v>
      </c>
      <c r="G407" s="256">
        <f t="shared" si="749"/>
        <v>0</v>
      </c>
      <c r="H407" s="256">
        <f t="shared" si="749"/>
        <v>0</v>
      </c>
      <c r="I407" s="256">
        <f t="shared" si="749"/>
        <v>0</v>
      </c>
      <c r="J407" s="256">
        <f t="shared" si="749"/>
        <v>0</v>
      </c>
      <c r="K407" s="23">
        <f t="shared" si="734"/>
        <v>0</v>
      </c>
      <c r="L407" s="23">
        <f t="shared" si="735"/>
        <v>0</v>
      </c>
      <c r="M407" s="256">
        <f t="shared" ref="M407:O407" si="750">M408+M409+M410</f>
        <v>0</v>
      </c>
      <c r="N407" s="256">
        <f t="shared" si="750"/>
        <v>0</v>
      </c>
      <c r="O407" s="256">
        <f t="shared" si="750"/>
        <v>0</v>
      </c>
      <c r="P407" s="47">
        <f t="shared" ref="P407" si="751">P408+P409+P410</f>
        <v>0</v>
      </c>
    </row>
    <row r="408" spans="1:16" ht="17.25" hidden="1" customHeight="1">
      <c r="A408" s="43"/>
      <c r="B408" s="28" t="s">
        <v>313</v>
      </c>
      <c r="C408" s="29" t="s">
        <v>314</v>
      </c>
      <c r="D408" s="187"/>
      <c r="E408" s="30"/>
      <c r="F408" s="93"/>
      <c r="G408" s="187"/>
      <c r="H408" s="187"/>
      <c r="I408" s="187"/>
      <c r="J408" s="187"/>
      <c r="K408" s="23">
        <f t="shared" si="734"/>
        <v>0</v>
      </c>
      <c r="L408" s="23">
        <f t="shared" si="735"/>
        <v>0</v>
      </c>
      <c r="M408" s="187"/>
      <c r="N408" s="187"/>
      <c r="O408" s="187"/>
      <c r="P408" s="30"/>
    </row>
    <row r="409" spans="1:16" ht="17.25" hidden="1" customHeight="1">
      <c r="A409" s="43"/>
      <c r="B409" s="28" t="s">
        <v>315</v>
      </c>
      <c r="C409" s="29" t="s">
        <v>316</v>
      </c>
      <c r="D409" s="187"/>
      <c r="E409" s="30"/>
      <c r="F409" s="93"/>
      <c r="G409" s="187"/>
      <c r="H409" s="187"/>
      <c r="I409" s="187"/>
      <c r="J409" s="187"/>
      <c r="K409" s="23">
        <f t="shared" si="734"/>
        <v>0</v>
      </c>
      <c r="L409" s="23">
        <f t="shared" si="735"/>
        <v>0</v>
      </c>
      <c r="M409" s="187"/>
      <c r="N409" s="187"/>
      <c r="O409" s="187"/>
      <c r="P409" s="30"/>
    </row>
    <row r="410" spans="1:16" ht="17.25" hidden="1" customHeight="1">
      <c r="A410" s="43"/>
      <c r="B410" s="28" t="s">
        <v>317</v>
      </c>
      <c r="C410" s="29" t="s">
        <v>318</v>
      </c>
      <c r="D410" s="187">
        <v>123</v>
      </c>
      <c r="E410" s="30"/>
      <c r="F410" s="93"/>
      <c r="G410" s="187"/>
      <c r="H410" s="187"/>
      <c r="I410" s="187"/>
      <c r="J410" s="187"/>
      <c r="K410" s="23">
        <f t="shared" si="734"/>
        <v>0</v>
      </c>
      <c r="L410" s="23">
        <f t="shared" si="735"/>
        <v>0</v>
      </c>
      <c r="M410" s="187"/>
      <c r="N410" s="187"/>
      <c r="O410" s="187"/>
      <c r="P410" s="30"/>
    </row>
    <row r="411" spans="1:16" ht="51" hidden="1" customHeight="1">
      <c r="A411" s="43"/>
      <c r="B411" s="155" t="s">
        <v>349</v>
      </c>
      <c r="C411" s="130"/>
      <c r="D411" s="187"/>
      <c r="E411" s="30"/>
      <c r="F411" s="93"/>
      <c r="G411" s="187"/>
      <c r="H411" s="187"/>
      <c r="I411" s="187"/>
      <c r="J411" s="187"/>
      <c r="K411" s="23">
        <f t="shared" si="734"/>
        <v>0</v>
      </c>
      <c r="L411" s="23">
        <f t="shared" si="735"/>
        <v>0</v>
      </c>
      <c r="M411" s="187"/>
      <c r="N411" s="187"/>
      <c r="O411" s="187"/>
      <c r="P411" s="30"/>
    </row>
    <row r="412" spans="1:16" ht="17.25" hidden="1" customHeight="1">
      <c r="A412" s="43"/>
      <c r="B412" s="28" t="s">
        <v>273</v>
      </c>
      <c r="C412" s="29"/>
      <c r="D412" s="187"/>
      <c r="E412" s="30"/>
      <c r="F412" s="93"/>
      <c r="G412" s="187"/>
      <c r="H412" s="187"/>
      <c r="I412" s="187"/>
      <c r="J412" s="187"/>
      <c r="K412" s="23">
        <f t="shared" si="734"/>
        <v>0</v>
      </c>
      <c r="L412" s="23">
        <f t="shared" si="735"/>
        <v>0</v>
      </c>
      <c r="M412" s="187"/>
      <c r="N412" s="187"/>
      <c r="O412" s="187"/>
      <c r="P412" s="30"/>
    </row>
    <row r="413" spans="1:16" ht="28.5" hidden="1" customHeight="1">
      <c r="A413" s="43"/>
      <c r="B413" s="16" t="s">
        <v>311</v>
      </c>
      <c r="C413" s="29">
        <v>58</v>
      </c>
      <c r="D413" s="187"/>
      <c r="E413" s="30"/>
      <c r="F413" s="93"/>
      <c r="G413" s="187"/>
      <c r="H413" s="187"/>
      <c r="I413" s="187"/>
      <c r="J413" s="187"/>
      <c r="K413" s="23">
        <f t="shared" si="734"/>
        <v>0</v>
      </c>
      <c r="L413" s="23">
        <f t="shared" si="735"/>
        <v>0</v>
      </c>
      <c r="M413" s="187"/>
      <c r="N413" s="187"/>
      <c r="O413" s="187"/>
      <c r="P413" s="30"/>
    </row>
    <row r="414" spans="1:16" ht="17.25" hidden="1" customHeight="1">
      <c r="A414" s="43"/>
      <c r="B414" s="28" t="s">
        <v>313</v>
      </c>
      <c r="C414" s="29" t="s">
        <v>321</v>
      </c>
      <c r="D414" s="187"/>
      <c r="E414" s="30"/>
      <c r="F414" s="93"/>
      <c r="G414" s="187"/>
      <c r="H414" s="187"/>
      <c r="I414" s="187"/>
      <c r="J414" s="187"/>
      <c r="K414" s="23">
        <f t="shared" si="734"/>
        <v>0</v>
      </c>
      <c r="L414" s="23">
        <f t="shared" si="735"/>
        <v>0</v>
      </c>
      <c r="M414" s="187"/>
      <c r="N414" s="187"/>
      <c r="O414" s="187"/>
      <c r="P414" s="30"/>
    </row>
    <row r="415" spans="1:16" ht="17.25" hidden="1" customHeight="1">
      <c r="A415" s="43"/>
      <c r="B415" s="28" t="s">
        <v>315</v>
      </c>
      <c r="C415" s="29" t="s">
        <v>322</v>
      </c>
      <c r="D415" s="187"/>
      <c r="E415" s="30"/>
      <c r="F415" s="93"/>
      <c r="G415" s="187"/>
      <c r="H415" s="187"/>
      <c r="I415" s="187"/>
      <c r="J415" s="187"/>
      <c r="K415" s="23">
        <f t="shared" si="734"/>
        <v>0</v>
      </c>
      <c r="L415" s="23">
        <f t="shared" si="735"/>
        <v>0</v>
      </c>
      <c r="M415" s="187"/>
      <c r="N415" s="187"/>
      <c r="O415" s="187"/>
      <c r="P415" s="30"/>
    </row>
    <row r="416" spans="1:16" ht="17.25" hidden="1" customHeight="1">
      <c r="A416" s="43"/>
      <c r="B416" s="28" t="s">
        <v>317</v>
      </c>
      <c r="C416" s="29" t="s">
        <v>323</v>
      </c>
      <c r="D416" s="187"/>
      <c r="E416" s="30"/>
      <c r="F416" s="93"/>
      <c r="G416" s="187"/>
      <c r="H416" s="187"/>
      <c r="I416" s="187"/>
      <c r="J416" s="187"/>
      <c r="K416" s="23">
        <f t="shared" si="734"/>
        <v>0</v>
      </c>
      <c r="L416" s="23">
        <f t="shared" si="735"/>
        <v>0</v>
      </c>
      <c r="M416" s="187"/>
      <c r="N416" s="187"/>
      <c r="O416" s="187"/>
      <c r="P416" s="30"/>
    </row>
    <row r="417" spans="1:16" ht="59.25" hidden="1" customHeight="1">
      <c r="A417" s="43"/>
      <c r="B417" s="155" t="s">
        <v>350</v>
      </c>
      <c r="C417" s="130"/>
      <c r="D417" s="187"/>
      <c r="E417" s="30"/>
      <c r="F417" s="93"/>
      <c r="G417" s="187"/>
      <c r="H417" s="187"/>
      <c r="I417" s="187"/>
      <c r="J417" s="187"/>
      <c r="K417" s="23">
        <f t="shared" si="734"/>
        <v>0</v>
      </c>
      <c r="L417" s="23">
        <f t="shared" si="735"/>
        <v>0</v>
      </c>
      <c r="M417" s="187"/>
      <c r="N417" s="187"/>
      <c r="O417" s="187"/>
      <c r="P417" s="30"/>
    </row>
    <row r="418" spans="1:16" ht="23.25" hidden="1" customHeight="1">
      <c r="A418" s="43"/>
      <c r="B418" s="28" t="s">
        <v>273</v>
      </c>
      <c r="C418" s="133"/>
      <c r="D418" s="187"/>
      <c r="E418" s="30"/>
      <c r="F418" s="93"/>
      <c r="G418" s="187"/>
      <c r="H418" s="187"/>
      <c r="I418" s="187"/>
      <c r="J418" s="187"/>
      <c r="K418" s="23">
        <f t="shared" si="734"/>
        <v>0</v>
      </c>
      <c r="L418" s="23">
        <f t="shared" si="735"/>
        <v>0</v>
      </c>
      <c r="M418" s="187"/>
      <c r="N418" s="187"/>
      <c r="O418" s="187"/>
      <c r="P418" s="30"/>
    </row>
    <row r="419" spans="1:16" ht="20.25" hidden="1" customHeight="1">
      <c r="A419" s="43"/>
      <c r="B419" s="16" t="s">
        <v>311</v>
      </c>
      <c r="C419" s="29">
        <v>58</v>
      </c>
      <c r="D419" s="187"/>
      <c r="E419" s="30"/>
      <c r="F419" s="93"/>
      <c r="G419" s="187"/>
      <c r="H419" s="187"/>
      <c r="I419" s="187"/>
      <c r="J419" s="187"/>
      <c r="K419" s="23">
        <f t="shared" si="734"/>
        <v>0</v>
      </c>
      <c r="L419" s="23">
        <f t="shared" si="735"/>
        <v>0</v>
      </c>
      <c r="M419" s="187"/>
      <c r="N419" s="187"/>
      <c r="O419" s="187"/>
      <c r="P419" s="30"/>
    </row>
    <row r="420" spans="1:16" ht="17.25" hidden="1" customHeight="1">
      <c r="A420" s="43"/>
      <c r="B420" s="28" t="s">
        <v>313</v>
      </c>
      <c r="C420" s="29" t="s">
        <v>314</v>
      </c>
      <c r="D420" s="187"/>
      <c r="E420" s="30"/>
      <c r="F420" s="93"/>
      <c r="G420" s="187"/>
      <c r="H420" s="187"/>
      <c r="I420" s="187"/>
      <c r="J420" s="187"/>
      <c r="K420" s="23">
        <f t="shared" si="734"/>
        <v>0</v>
      </c>
      <c r="L420" s="23">
        <f t="shared" si="735"/>
        <v>0</v>
      </c>
      <c r="M420" s="187"/>
      <c r="N420" s="187"/>
      <c r="O420" s="187"/>
      <c r="P420" s="30"/>
    </row>
    <row r="421" spans="1:16" ht="17.25" hidden="1" customHeight="1">
      <c r="A421" s="43"/>
      <c r="B421" s="28" t="s">
        <v>315</v>
      </c>
      <c r="C421" s="29" t="s">
        <v>316</v>
      </c>
      <c r="D421" s="187"/>
      <c r="E421" s="30"/>
      <c r="F421" s="93"/>
      <c r="G421" s="187"/>
      <c r="H421" s="187"/>
      <c r="I421" s="187"/>
      <c r="J421" s="187"/>
      <c r="K421" s="23">
        <f t="shared" si="734"/>
        <v>0</v>
      </c>
      <c r="L421" s="23">
        <f t="shared" si="735"/>
        <v>0</v>
      </c>
      <c r="M421" s="187"/>
      <c r="N421" s="187"/>
      <c r="O421" s="187"/>
      <c r="P421" s="30"/>
    </row>
    <row r="422" spans="1:16" ht="17.25" hidden="1" customHeight="1">
      <c r="A422" s="43"/>
      <c r="B422" s="28" t="s">
        <v>317</v>
      </c>
      <c r="C422" s="29" t="s">
        <v>318</v>
      </c>
      <c r="D422" s="187"/>
      <c r="E422" s="30"/>
      <c r="F422" s="93"/>
      <c r="G422" s="187"/>
      <c r="H422" s="187"/>
      <c r="I422" s="187"/>
      <c r="J422" s="187"/>
      <c r="K422" s="23">
        <f t="shared" si="734"/>
        <v>0</v>
      </c>
      <c r="L422" s="23">
        <f t="shared" si="735"/>
        <v>0</v>
      </c>
      <c r="M422" s="187"/>
      <c r="N422" s="187"/>
      <c r="O422" s="187"/>
      <c r="P422" s="30"/>
    </row>
    <row r="423" spans="1:16" ht="44.25" hidden="1" customHeight="1">
      <c r="A423" s="43"/>
      <c r="B423" s="155" t="s">
        <v>351</v>
      </c>
      <c r="C423" s="130"/>
      <c r="D423" s="187"/>
      <c r="E423" s="30"/>
      <c r="F423" s="93"/>
      <c r="G423" s="187"/>
      <c r="H423" s="187"/>
      <c r="I423" s="187"/>
      <c r="J423" s="187"/>
      <c r="K423" s="23">
        <f t="shared" si="734"/>
        <v>0</v>
      </c>
      <c r="L423" s="23">
        <f t="shared" si="735"/>
        <v>0</v>
      </c>
      <c r="M423" s="187"/>
      <c r="N423" s="187"/>
      <c r="O423" s="187"/>
      <c r="P423" s="30"/>
    </row>
    <row r="424" spans="1:16" ht="24.75" hidden="1" customHeight="1">
      <c r="A424" s="158"/>
      <c r="B424" s="28" t="s">
        <v>273</v>
      </c>
      <c r="C424" s="133"/>
      <c r="D424" s="187"/>
      <c r="E424" s="30"/>
      <c r="F424" s="93"/>
      <c r="G424" s="187"/>
      <c r="H424" s="187"/>
      <c r="I424" s="187"/>
      <c r="J424" s="187"/>
      <c r="K424" s="23">
        <f t="shared" si="734"/>
        <v>0</v>
      </c>
      <c r="L424" s="23">
        <f t="shared" si="735"/>
        <v>0</v>
      </c>
      <c r="M424" s="187"/>
      <c r="N424" s="187"/>
      <c r="O424" s="187"/>
      <c r="P424" s="30"/>
    </row>
    <row r="425" spans="1:16" ht="28.5" hidden="1" customHeight="1">
      <c r="A425" s="43"/>
      <c r="B425" s="16" t="s">
        <v>311</v>
      </c>
      <c r="C425" s="29">
        <v>58</v>
      </c>
      <c r="D425" s="187"/>
      <c r="E425" s="30"/>
      <c r="F425" s="93"/>
      <c r="G425" s="187"/>
      <c r="H425" s="187"/>
      <c r="I425" s="187"/>
      <c r="J425" s="187"/>
      <c r="K425" s="23">
        <f t="shared" si="734"/>
        <v>0</v>
      </c>
      <c r="L425" s="23">
        <f t="shared" si="735"/>
        <v>0</v>
      </c>
      <c r="M425" s="187"/>
      <c r="N425" s="187"/>
      <c r="O425" s="187"/>
      <c r="P425" s="30"/>
    </row>
    <row r="426" spans="1:16" ht="17.25" hidden="1" customHeight="1">
      <c r="A426" s="43"/>
      <c r="B426" s="28" t="s">
        <v>313</v>
      </c>
      <c r="C426" s="29" t="s">
        <v>314</v>
      </c>
      <c r="D426" s="187"/>
      <c r="E426" s="30"/>
      <c r="F426" s="93"/>
      <c r="G426" s="187"/>
      <c r="H426" s="187"/>
      <c r="I426" s="187"/>
      <c r="J426" s="187"/>
      <c r="K426" s="23">
        <f t="shared" si="734"/>
        <v>0</v>
      </c>
      <c r="L426" s="23">
        <f t="shared" si="735"/>
        <v>0</v>
      </c>
      <c r="M426" s="187"/>
      <c r="N426" s="187"/>
      <c r="O426" s="187"/>
      <c r="P426" s="30"/>
    </row>
    <row r="427" spans="1:16" ht="17.25" hidden="1" customHeight="1">
      <c r="A427" s="43"/>
      <c r="B427" s="28" t="s">
        <v>315</v>
      </c>
      <c r="C427" s="29" t="s">
        <v>316</v>
      </c>
      <c r="D427" s="187"/>
      <c r="E427" s="30"/>
      <c r="F427" s="93"/>
      <c r="G427" s="187"/>
      <c r="H427" s="187"/>
      <c r="I427" s="187"/>
      <c r="J427" s="187"/>
      <c r="K427" s="23">
        <f t="shared" si="734"/>
        <v>0</v>
      </c>
      <c r="L427" s="23">
        <f t="shared" si="735"/>
        <v>0</v>
      </c>
      <c r="M427" s="187"/>
      <c r="N427" s="187"/>
      <c r="O427" s="187"/>
      <c r="P427" s="30"/>
    </row>
    <row r="428" spans="1:16" ht="17.25" hidden="1" customHeight="1">
      <c r="A428" s="43"/>
      <c r="B428" s="28" t="s">
        <v>317</v>
      </c>
      <c r="C428" s="29" t="s">
        <v>318</v>
      </c>
      <c r="D428" s="187"/>
      <c r="E428" s="30"/>
      <c r="F428" s="93"/>
      <c r="G428" s="187"/>
      <c r="H428" s="187"/>
      <c r="I428" s="187"/>
      <c r="J428" s="187"/>
      <c r="K428" s="23">
        <f t="shared" si="734"/>
        <v>0</v>
      </c>
      <c r="L428" s="23">
        <f t="shared" si="735"/>
        <v>0</v>
      </c>
      <c r="M428" s="187"/>
      <c r="N428" s="187"/>
      <c r="O428" s="187"/>
      <c r="P428" s="30"/>
    </row>
    <row r="429" spans="1:16" ht="27.75" customHeight="1">
      <c r="A429" s="43"/>
      <c r="B429" s="155" t="s">
        <v>352</v>
      </c>
      <c r="C429" s="130"/>
      <c r="D429" s="265">
        <f t="shared" ref="D429:E430" si="752">D430</f>
        <v>23</v>
      </c>
      <c r="E429" s="131">
        <f t="shared" si="752"/>
        <v>9</v>
      </c>
      <c r="F429" s="159">
        <f t="shared" ref="F429:P430" si="753">F430</f>
        <v>9</v>
      </c>
      <c r="G429" s="265">
        <f t="shared" si="753"/>
        <v>9</v>
      </c>
      <c r="H429" s="265">
        <f t="shared" si="753"/>
        <v>0</v>
      </c>
      <c r="I429" s="265">
        <f t="shared" si="753"/>
        <v>0</v>
      </c>
      <c r="J429" s="265">
        <f t="shared" si="753"/>
        <v>0</v>
      </c>
      <c r="K429" s="23">
        <f t="shared" si="734"/>
        <v>9</v>
      </c>
      <c r="L429" s="23">
        <f t="shared" si="735"/>
        <v>0</v>
      </c>
      <c r="M429" s="265">
        <f t="shared" si="753"/>
        <v>0</v>
      </c>
      <c r="N429" s="265">
        <f t="shared" si="753"/>
        <v>0</v>
      </c>
      <c r="O429" s="265">
        <f t="shared" si="753"/>
        <v>0</v>
      </c>
      <c r="P429" s="131">
        <f t="shared" si="753"/>
        <v>0</v>
      </c>
    </row>
    <row r="430" spans="1:16" ht="17.25" customHeight="1">
      <c r="A430" s="43"/>
      <c r="B430" s="28" t="s">
        <v>273</v>
      </c>
      <c r="C430" s="29"/>
      <c r="D430" s="256">
        <f t="shared" si="752"/>
        <v>23</v>
      </c>
      <c r="E430" s="47">
        <f t="shared" si="752"/>
        <v>9</v>
      </c>
      <c r="F430" s="471">
        <f t="shared" si="753"/>
        <v>9</v>
      </c>
      <c r="G430" s="256">
        <f t="shared" si="753"/>
        <v>9</v>
      </c>
      <c r="H430" s="256">
        <f t="shared" si="753"/>
        <v>0</v>
      </c>
      <c r="I430" s="256">
        <f t="shared" si="753"/>
        <v>0</v>
      </c>
      <c r="J430" s="256">
        <f t="shared" si="753"/>
        <v>0</v>
      </c>
      <c r="K430" s="23">
        <f t="shared" si="734"/>
        <v>9</v>
      </c>
      <c r="L430" s="23">
        <f t="shared" si="735"/>
        <v>0</v>
      </c>
      <c r="M430" s="256">
        <f t="shared" si="753"/>
        <v>0</v>
      </c>
      <c r="N430" s="256">
        <f t="shared" si="753"/>
        <v>0</v>
      </c>
      <c r="O430" s="256">
        <f t="shared" si="753"/>
        <v>0</v>
      </c>
      <c r="P430" s="47">
        <f t="shared" si="753"/>
        <v>0</v>
      </c>
    </row>
    <row r="431" spans="1:16" ht="28.5" customHeight="1">
      <c r="A431" s="43"/>
      <c r="B431" s="16" t="s">
        <v>311</v>
      </c>
      <c r="C431" s="29">
        <v>58</v>
      </c>
      <c r="D431" s="256">
        <f t="shared" ref="D431:E431" si="754">D432+D433+D434</f>
        <v>23</v>
      </c>
      <c r="E431" s="47">
        <f t="shared" si="754"/>
        <v>9</v>
      </c>
      <c r="F431" s="471">
        <f t="shared" ref="F431:J431" si="755">F432+F433+F434</f>
        <v>9</v>
      </c>
      <c r="G431" s="256">
        <f t="shared" si="755"/>
        <v>9</v>
      </c>
      <c r="H431" s="256">
        <f t="shared" si="755"/>
        <v>0</v>
      </c>
      <c r="I431" s="256">
        <f t="shared" si="755"/>
        <v>0</v>
      </c>
      <c r="J431" s="256">
        <f t="shared" si="755"/>
        <v>0</v>
      </c>
      <c r="K431" s="23">
        <f t="shared" si="734"/>
        <v>9</v>
      </c>
      <c r="L431" s="23">
        <f t="shared" si="735"/>
        <v>0</v>
      </c>
      <c r="M431" s="256">
        <f t="shared" ref="M431:O431" si="756">M432+M433+M434</f>
        <v>0</v>
      </c>
      <c r="N431" s="256">
        <f t="shared" si="756"/>
        <v>0</v>
      </c>
      <c r="O431" s="256">
        <f t="shared" si="756"/>
        <v>0</v>
      </c>
      <c r="P431" s="47">
        <f t="shared" ref="P431" si="757">P432+P433+P434</f>
        <v>0</v>
      </c>
    </row>
    <row r="432" spans="1:16" ht="1.5" customHeight="1">
      <c r="A432" s="43"/>
      <c r="B432" s="28" t="s">
        <v>313</v>
      </c>
      <c r="C432" s="29" t="s">
        <v>314</v>
      </c>
      <c r="D432" s="187"/>
      <c r="E432" s="30"/>
      <c r="F432" s="93"/>
      <c r="G432" s="187"/>
      <c r="H432" s="187"/>
      <c r="I432" s="187"/>
      <c r="J432" s="187"/>
      <c r="K432" s="23">
        <f t="shared" si="734"/>
        <v>0</v>
      </c>
      <c r="L432" s="23">
        <f t="shared" si="735"/>
        <v>0</v>
      </c>
      <c r="M432" s="187"/>
      <c r="N432" s="187"/>
      <c r="O432" s="187"/>
      <c r="P432" s="30"/>
    </row>
    <row r="433" spans="1:16" ht="17.25" hidden="1" customHeight="1">
      <c r="A433" s="43"/>
      <c r="B433" s="28" t="s">
        <v>315</v>
      </c>
      <c r="C433" s="29" t="s">
        <v>316</v>
      </c>
      <c r="D433" s="187"/>
      <c r="E433" s="30"/>
      <c r="F433" s="93"/>
      <c r="G433" s="187"/>
      <c r="H433" s="187"/>
      <c r="I433" s="187"/>
      <c r="J433" s="187"/>
      <c r="K433" s="23">
        <f t="shared" si="734"/>
        <v>0</v>
      </c>
      <c r="L433" s="23">
        <f t="shared" si="735"/>
        <v>0</v>
      </c>
      <c r="M433" s="187"/>
      <c r="N433" s="187"/>
      <c r="O433" s="187"/>
      <c r="P433" s="30"/>
    </row>
    <row r="434" spans="1:16" ht="17.25" customHeight="1">
      <c r="A434" s="43"/>
      <c r="B434" s="28" t="s">
        <v>317</v>
      </c>
      <c r="C434" s="29" t="s">
        <v>318</v>
      </c>
      <c r="D434" s="187">
        <v>23</v>
      </c>
      <c r="E434" s="30">
        <v>9</v>
      </c>
      <c r="F434" s="93">
        <v>9</v>
      </c>
      <c r="G434" s="187">
        <v>9</v>
      </c>
      <c r="H434" s="187"/>
      <c r="I434" s="187"/>
      <c r="J434" s="187"/>
      <c r="K434" s="23">
        <f t="shared" si="734"/>
        <v>9</v>
      </c>
      <c r="L434" s="23">
        <f t="shared" si="735"/>
        <v>0</v>
      </c>
      <c r="M434" s="187">
        <v>0</v>
      </c>
      <c r="N434" s="187">
        <v>0</v>
      </c>
      <c r="O434" s="187">
        <v>0</v>
      </c>
      <c r="P434" s="30"/>
    </row>
    <row r="435" spans="1:16" ht="31.5" customHeight="1">
      <c r="A435" s="43"/>
      <c r="B435" s="155" t="s">
        <v>353</v>
      </c>
      <c r="C435" s="130"/>
      <c r="D435" s="265">
        <f t="shared" ref="D435:E436" si="758">D436</f>
        <v>662</v>
      </c>
      <c r="E435" s="131">
        <f t="shared" si="758"/>
        <v>1440</v>
      </c>
      <c r="F435" s="159">
        <f t="shared" ref="F435:P436" si="759">F436</f>
        <v>1440</v>
      </c>
      <c r="G435" s="265">
        <f t="shared" si="759"/>
        <v>1440</v>
      </c>
      <c r="H435" s="265">
        <f t="shared" si="759"/>
        <v>0</v>
      </c>
      <c r="I435" s="265">
        <f t="shared" si="759"/>
        <v>0</v>
      </c>
      <c r="J435" s="265">
        <f t="shared" si="759"/>
        <v>0</v>
      </c>
      <c r="K435" s="23">
        <f t="shared" si="734"/>
        <v>1440</v>
      </c>
      <c r="L435" s="23">
        <f t="shared" si="735"/>
        <v>0</v>
      </c>
      <c r="M435" s="265">
        <f t="shared" si="759"/>
        <v>0</v>
      </c>
      <c r="N435" s="265">
        <f t="shared" si="759"/>
        <v>0</v>
      </c>
      <c r="O435" s="265">
        <f t="shared" si="759"/>
        <v>0</v>
      </c>
      <c r="P435" s="131">
        <f t="shared" si="759"/>
        <v>0</v>
      </c>
    </row>
    <row r="436" spans="1:16" ht="17.25" customHeight="1">
      <c r="A436" s="43"/>
      <c r="B436" s="28" t="s">
        <v>273</v>
      </c>
      <c r="C436" s="29"/>
      <c r="D436" s="257">
        <f t="shared" si="758"/>
        <v>662</v>
      </c>
      <c r="E436" s="45">
        <f t="shared" si="758"/>
        <v>1440</v>
      </c>
      <c r="F436" s="469">
        <f t="shared" si="759"/>
        <v>1440</v>
      </c>
      <c r="G436" s="257">
        <f t="shared" si="759"/>
        <v>1440</v>
      </c>
      <c r="H436" s="257">
        <f t="shared" si="759"/>
        <v>0</v>
      </c>
      <c r="I436" s="257">
        <f t="shared" si="759"/>
        <v>0</v>
      </c>
      <c r="J436" s="257">
        <f t="shared" si="759"/>
        <v>0</v>
      </c>
      <c r="K436" s="23">
        <f t="shared" si="734"/>
        <v>1440</v>
      </c>
      <c r="L436" s="23">
        <f t="shared" si="735"/>
        <v>0</v>
      </c>
      <c r="M436" s="257">
        <f t="shared" si="759"/>
        <v>0</v>
      </c>
      <c r="N436" s="257">
        <f t="shared" si="759"/>
        <v>0</v>
      </c>
      <c r="O436" s="257">
        <f t="shared" si="759"/>
        <v>0</v>
      </c>
      <c r="P436" s="45">
        <f t="shared" si="759"/>
        <v>0</v>
      </c>
    </row>
    <row r="437" spans="1:16" ht="24.75" customHeight="1">
      <c r="A437" s="43"/>
      <c r="B437" s="16" t="s">
        <v>311</v>
      </c>
      <c r="C437" s="29">
        <v>58</v>
      </c>
      <c r="D437" s="257">
        <f t="shared" ref="D437:E437" si="760">D438+D439+D440</f>
        <v>662</v>
      </c>
      <c r="E437" s="45">
        <f t="shared" si="760"/>
        <v>1440</v>
      </c>
      <c r="F437" s="469">
        <f t="shared" ref="F437:J437" si="761">F438+F439+F440</f>
        <v>1440</v>
      </c>
      <c r="G437" s="257">
        <f t="shared" si="761"/>
        <v>1440</v>
      </c>
      <c r="H437" s="257">
        <f t="shared" si="761"/>
        <v>0</v>
      </c>
      <c r="I437" s="257">
        <f t="shared" si="761"/>
        <v>0</v>
      </c>
      <c r="J437" s="257">
        <f t="shared" si="761"/>
        <v>0</v>
      </c>
      <c r="K437" s="23">
        <f t="shared" si="734"/>
        <v>1440</v>
      </c>
      <c r="L437" s="23">
        <f t="shared" si="735"/>
        <v>0</v>
      </c>
      <c r="M437" s="257">
        <f t="shared" ref="M437:O437" si="762">M438+M439+M440</f>
        <v>0</v>
      </c>
      <c r="N437" s="257">
        <f t="shared" si="762"/>
        <v>0</v>
      </c>
      <c r="O437" s="257">
        <f t="shared" si="762"/>
        <v>0</v>
      </c>
      <c r="P437" s="45">
        <f t="shared" ref="P437" si="763">P438+P439+P440</f>
        <v>0</v>
      </c>
    </row>
    <row r="438" spans="1:16" ht="17.25" hidden="1" customHeight="1">
      <c r="A438" s="43"/>
      <c r="B438" s="28" t="s">
        <v>313</v>
      </c>
      <c r="C438" s="29" t="s">
        <v>314</v>
      </c>
      <c r="D438" s="187"/>
      <c r="E438" s="30"/>
      <c r="F438" s="93"/>
      <c r="G438" s="187"/>
      <c r="H438" s="187"/>
      <c r="I438" s="187"/>
      <c r="J438" s="187"/>
      <c r="K438" s="23">
        <f t="shared" si="734"/>
        <v>0</v>
      </c>
      <c r="L438" s="23">
        <f t="shared" si="735"/>
        <v>0</v>
      </c>
      <c r="M438" s="187"/>
      <c r="N438" s="187"/>
      <c r="O438" s="187"/>
      <c r="P438" s="30"/>
    </row>
    <row r="439" spans="1:16" ht="17.25" hidden="1" customHeight="1">
      <c r="A439" s="43"/>
      <c r="B439" s="28" t="s">
        <v>315</v>
      </c>
      <c r="C439" s="29" t="s">
        <v>316</v>
      </c>
      <c r="D439" s="187"/>
      <c r="E439" s="30"/>
      <c r="F439" s="93"/>
      <c r="G439" s="187"/>
      <c r="H439" s="187"/>
      <c r="I439" s="187"/>
      <c r="J439" s="187"/>
      <c r="K439" s="23">
        <f t="shared" si="734"/>
        <v>0</v>
      </c>
      <c r="L439" s="23">
        <f t="shared" si="735"/>
        <v>0</v>
      </c>
      <c r="M439" s="187"/>
      <c r="N439" s="187"/>
      <c r="O439" s="187"/>
      <c r="P439" s="30"/>
    </row>
    <row r="440" spans="1:16" ht="15" customHeight="1">
      <c r="A440" s="43"/>
      <c r="B440" s="28" t="s">
        <v>317</v>
      </c>
      <c r="C440" s="29" t="s">
        <v>318</v>
      </c>
      <c r="D440" s="187">
        <v>662</v>
      </c>
      <c r="E440" s="30">
        <v>1440</v>
      </c>
      <c r="F440" s="93">
        <v>1440</v>
      </c>
      <c r="G440" s="187">
        <v>1440</v>
      </c>
      <c r="H440" s="187"/>
      <c r="I440" s="187"/>
      <c r="J440" s="187"/>
      <c r="K440" s="23">
        <f t="shared" si="734"/>
        <v>1440</v>
      </c>
      <c r="L440" s="23">
        <f t="shared" si="735"/>
        <v>0</v>
      </c>
      <c r="M440" s="187">
        <v>0</v>
      </c>
      <c r="N440" s="187">
        <v>0</v>
      </c>
      <c r="O440" s="187">
        <v>0</v>
      </c>
      <c r="P440" s="30"/>
    </row>
    <row r="441" spans="1:16" ht="39" hidden="1" customHeight="1">
      <c r="A441" s="43"/>
      <c r="B441" s="155" t="s">
        <v>354</v>
      </c>
      <c r="C441" s="159"/>
      <c r="D441" s="265">
        <f t="shared" ref="D441:E442" si="764">D442</f>
        <v>0</v>
      </c>
      <c r="E441" s="131">
        <f t="shared" si="764"/>
        <v>0</v>
      </c>
      <c r="F441" s="159">
        <f t="shared" ref="F441:P442" si="765">F442</f>
        <v>0</v>
      </c>
      <c r="G441" s="265">
        <f t="shared" si="765"/>
        <v>0</v>
      </c>
      <c r="H441" s="265">
        <f t="shared" si="765"/>
        <v>0</v>
      </c>
      <c r="I441" s="265">
        <f t="shared" si="765"/>
        <v>0</v>
      </c>
      <c r="J441" s="265">
        <f t="shared" si="765"/>
        <v>0</v>
      </c>
      <c r="K441" s="23">
        <f t="shared" si="734"/>
        <v>0</v>
      </c>
      <c r="L441" s="23">
        <f t="shared" si="735"/>
        <v>0</v>
      </c>
      <c r="M441" s="265">
        <f t="shared" si="765"/>
        <v>0</v>
      </c>
      <c r="N441" s="265">
        <f t="shared" si="765"/>
        <v>0</v>
      </c>
      <c r="O441" s="265">
        <f t="shared" si="765"/>
        <v>0</v>
      </c>
      <c r="P441" s="131">
        <f t="shared" si="765"/>
        <v>0</v>
      </c>
    </row>
    <row r="442" spans="1:16" ht="17.25" hidden="1" customHeight="1">
      <c r="A442" s="43"/>
      <c r="B442" s="28" t="s">
        <v>273</v>
      </c>
      <c r="C442" s="29"/>
      <c r="D442" s="257">
        <f t="shared" si="764"/>
        <v>0</v>
      </c>
      <c r="E442" s="45">
        <f t="shared" si="764"/>
        <v>0</v>
      </c>
      <c r="F442" s="469">
        <f t="shared" si="765"/>
        <v>0</v>
      </c>
      <c r="G442" s="257">
        <f t="shared" si="765"/>
        <v>0</v>
      </c>
      <c r="H442" s="257">
        <f t="shared" si="765"/>
        <v>0</v>
      </c>
      <c r="I442" s="257">
        <f t="shared" si="765"/>
        <v>0</v>
      </c>
      <c r="J442" s="257">
        <f t="shared" si="765"/>
        <v>0</v>
      </c>
      <c r="K442" s="23">
        <f t="shared" si="734"/>
        <v>0</v>
      </c>
      <c r="L442" s="23">
        <f t="shared" si="735"/>
        <v>0</v>
      </c>
      <c r="M442" s="257">
        <f t="shared" si="765"/>
        <v>0</v>
      </c>
      <c r="N442" s="257">
        <f t="shared" si="765"/>
        <v>0</v>
      </c>
      <c r="O442" s="257">
        <f t="shared" si="765"/>
        <v>0</v>
      </c>
      <c r="P442" s="45">
        <f t="shared" si="765"/>
        <v>0</v>
      </c>
    </row>
    <row r="443" spans="1:16" ht="28.5" hidden="1" customHeight="1">
      <c r="A443" s="43"/>
      <c r="B443" s="16" t="s">
        <v>311</v>
      </c>
      <c r="C443" s="29">
        <v>58</v>
      </c>
      <c r="D443" s="257">
        <f t="shared" ref="D443:E443" si="766">D444+D445+D446</f>
        <v>0</v>
      </c>
      <c r="E443" s="45">
        <f t="shared" si="766"/>
        <v>0</v>
      </c>
      <c r="F443" s="469">
        <f t="shared" ref="F443:J443" si="767">F444+F445+F446</f>
        <v>0</v>
      </c>
      <c r="G443" s="257">
        <f t="shared" si="767"/>
        <v>0</v>
      </c>
      <c r="H443" s="257">
        <f t="shared" si="767"/>
        <v>0</v>
      </c>
      <c r="I443" s="257">
        <f t="shared" si="767"/>
        <v>0</v>
      </c>
      <c r="J443" s="257">
        <f t="shared" si="767"/>
        <v>0</v>
      </c>
      <c r="K443" s="23">
        <f t="shared" si="734"/>
        <v>0</v>
      </c>
      <c r="L443" s="23">
        <f t="shared" si="735"/>
        <v>0</v>
      </c>
      <c r="M443" s="257">
        <f t="shared" ref="M443:O443" si="768">M444+M445+M446</f>
        <v>0</v>
      </c>
      <c r="N443" s="257">
        <f t="shared" si="768"/>
        <v>0</v>
      </c>
      <c r="O443" s="257">
        <f t="shared" si="768"/>
        <v>0</v>
      </c>
      <c r="P443" s="45">
        <f t="shared" ref="P443" si="769">P444+P445+P446</f>
        <v>0</v>
      </c>
    </row>
    <row r="444" spans="1:16" ht="17.25" hidden="1" customHeight="1">
      <c r="A444" s="43"/>
      <c r="B444" s="28" t="s">
        <v>313</v>
      </c>
      <c r="C444" s="29" t="s">
        <v>321</v>
      </c>
      <c r="D444" s="187">
        <v>0</v>
      </c>
      <c r="E444" s="30">
        <v>0</v>
      </c>
      <c r="F444" s="93">
        <v>0</v>
      </c>
      <c r="G444" s="187">
        <v>0</v>
      </c>
      <c r="H444" s="187">
        <v>0</v>
      </c>
      <c r="I444" s="187">
        <v>0</v>
      </c>
      <c r="J444" s="187">
        <v>0</v>
      </c>
      <c r="K444" s="23">
        <f t="shared" si="734"/>
        <v>0</v>
      </c>
      <c r="L444" s="23">
        <f t="shared" si="735"/>
        <v>0</v>
      </c>
      <c r="M444" s="187">
        <v>0</v>
      </c>
      <c r="N444" s="187">
        <v>0</v>
      </c>
      <c r="O444" s="187">
        <v>0</v>
      </c>
      <c r="P444" s="30">
        <v>0</v>
      </c>
    </row>
    <row r="445" spans="1:16" ht="17.25" hidden="1" customHeight="1">
      <c r="A445" s="43"/>
      <c r="B445" s="28" t="s">
        <v>315</v>
      </c>
      <c r="C445" s="29" t="s">
        <v>322</v>
      </c>
      <c r="D445" s="187">
        <v>0</v>
      </c>
      <c r="E445" s="30">
        <v>0</v>
      </c>
      <c r="F445" s="93">
        <v>0</v>
      </c>
      <c r="G445" s="187">
        <v>0</v>
      </c>
      <c r="H445" s="187">
        <v>0</v>
      </c>
      <c r="I445" s="187">
        <v>0</v>
      </c>
      <c r="J445" s="187">
        <v>0</v>
      </c>
      <c r="K445" s="23">
        <f t="shared" si="734"/>
        <v>0</v>
      </c>
      <c r="L445" s="23">
        <f t="shared" si="735"/>
        <v>0</v>
      </c>
      <c r="M445" s="187">
        <v>0</v>
      </c>
      <c r="N445" s="187">
        <v>0</v>
      </c>
      <c r="O445" s="187">
        <v>0</v>
      </c>
      <c r="P445" s="30">
        <v>0</v>
      </c>
    </row>
    <row r="446" spans="1:16" ht="17.25" hidden="1" customHeight="1">
      <c r="A446" s="43"/>
      <c r="B446" s="28" t="s">
        <v>317</v>
      </c>
      <c r="C446" s="29" t="s">
        <v>323</v>
      </c>
      <c r="D446" s="187">
        <v>0</v>
      </c>
      <c r="E446" s="30">
        <v>0</v>
      </c>
      <c r="F446" s="93">
        <v>0</v>
      </c>
      <c r="G446" s="187">
        <v>0</v>
      </c>
      <c r="H446" s="187">
        <v>0</v>
      </c>
      <c r="I446" s="187">
        <v>0</v>
      </c>
      <c r="J446" s="187">
        <v>0</v>
      </c>
      <c r="K446" s="23">
        <f t="shared" si="734"/>
        <v>0</v>
      </c>
      <c r="L446" s="23">
        <f t="shared" si="735"/>
        <v>0</v>
      </c>
      <c r="M446" s="187">
        <v>0</v>
      </c>
      <c r="N446" s="187">
        <v>0</v>
      </c>
      <c r="O446" s="187">
        <v>0</v>
      </c>
      <c r="P446" s="30">
        <v>0</v>
      </c>
    </row>
    <row r="447" spans="1:16" ht="1.5" customHeight="1">
      <c r="A447" s="43"/>
      <c r="B447" s="155" t="s">
        <v>355</v>
      </c>
      <c r="C447" s="130"/>
      <c r="D447" s="265">
        <f t="shared" ref="D447:E448" si="770">D448</f>
        <v>200</v>
      </c>
      <c r="E447" s="131">
        <f t="shared" si="770"/>
        <v>0</v>
      </c>
      <c r="F447" s="159">
        <f t="shared" ref="F447:P448" si="771">F448</f>
        <v>0</v>
      </c>
      <c r="G447" s="265">
        <f t="shared" si="771"/>
        <v>0</v>
      </c>
      <c r="H447" s="265">
        <f t="shared" si="771"/>
        <v>0</v>
      </c>
      <c r="I447" s="265">
        <f t="shared" si="771"/>
        <v>0</v>
      </c>
      <c r="J447" s="265">
        <f t="shared" si="771"/>
        <v>0</v>
      </c>
      <c r="K447" s="23">
        <f t="shared" si="734"/>
        <v>0</v>
      </c>
      <c r="L447" s="23">
        <f t="shared" si="735"/>
        <v>0</v>
      </c>
      <c r="M447" s="265">
        <f t="shared" si="771"/>
        <v>0</v>
      </c>
      <c r="N447" s="265">
        <f t="shared" si="771"/>
        <v>0</v>
      </c>
      <c r="O447" s="265">
        <f t="shared" si="771"/>
        <v>0</v>
      </c>
      <c r="P447" s="131">
        <f t="shared" si="771"/>
        <v>0</v>
      </c>
    </row>
    <row r="448" spans="1:16" ht="17.25" hidden="1" customHeight="1">
      <c r="A448" s="43"/>
      <c r="B448" s="28" t="s">
        <v>273</v>
      </c>
      <c r="C448" s="29"/>
      <c r="D448" s="257">
        <f t="shared" si="770"/>
        <v>200</v>
      </c>
      <c r="E448" s="45">
        <f t="shared" si="770"/>
        <v>0</v>
      </c>
      <c r="F448" s="469">
        <f t="shared" si="771"/>
        <v>0</v>
      </c>
      <c r="G448" s="257">
        <f t="shared" si="771"/>
        <v>0</v>
      </c>
      <c r="H448" s="257">
        <f t="shared" si="771"/>
        <v>0</v>
      </c>
      <c r="I448" s="257">
        <f t="shared" si="771"/>
        <v>0</v>
      </c>
      <c r="J448" s="257">
        <f t="shared" si="771"/>
        <v>0</v>
      </c>
      <c r="K448" s="23">
        <f t="shared" si="734"/>
        <v>0</v>
      </c>
      <c r="L448" s="23">
        <f t="shared" si="735"/>
        <v>0</v>
      </c>
      <c r="M448" s="257">
        <f t="shared" si="771"/>
        <v>0</v>
      </c>
      <c r="N448" s="257">
        <f t="shared" si="771"/>
        <v>0</v>
      </c>
      <c r="O448" s="257">
        <f t="shared" si="771"/>
        <v>0</v>
      </c>
      <c r="P448" s="45">
        <f t="shared" si="771"/>
        <v>0</v>
      </c>
    </row>
    <row r="449" spans="1:16" ht="26.25" hidden="1" customHeight="1">
      <c r="A449" s="43"/>
      <c r="B449" s="16" t="s">
        <v>311</v>
      </c>
      <c r="C449" s="29">
        <v>58</v>
      </c>
      <c r="D449" s="257">
        <f t="shared" ref="D449:E449" si="772">D450+D451+D452</f>
        <v>200</v>
      </c>
      <c r="E449" s="45">
        <f t="shared" si="772"/>
        <v>0</v>
      </c>
      <c r="F449" s="469">
        <f t="shared" ref="F449:J449" si="773">F450+F451+F452</f>
        <v>0</v>
      </c>
      <c r="G449" s="257">
        <f t="shared" si="773"/>
        <v>0</v>
      </c>
      <c r="H449" s="257">
        <f t="shared" si="773"/>
        <v>0</v>
      </c>
      <c r="I449" s="257">
        <f t="shared" si="773"/>
        <v>0</v>
      </c>
      <c r="J449" s="257">
        <f t="shared" si="773"/>
        <v>0</v>
      </c>
      <c r="K449" s="23">
        <f t="shared" si="734"/>
        <v>0</v>
      </c>
      <c r="L449" s="23">
        <f t="shared" si="735"/>
        <v>0</v>
      </c>
      <c r="M449" s="257">
        <f t="shared" ref="M449:O449" si="774">M450+M451+M452</f>
        <v>0</v>
      </c>
      <c r="N449" s="257">
        <f t="shared" si="774"/>
        <v>0</v>
      </c>
      <c r="O449" s="257">
        <f t="shared" si="774"/>
        <v>0</v>
      </c>
      <c r="P449" s="45">
        <f t="shared" ref="P449" si="775">P450+P451+P452</f>
        <v>0</v>
      </c>
    </row>
    <row r="450" spans="1:16" ht="17.25" hidden="1" customHeight="1">
      <c r="A450" s="43"/>
      <c r="B450" s="28" t="s">
        <v>313</v>
      </c>
      <c r="C450" s="29" t="s">
        <v>314</v>
      </c>
      <c r="D450" s="187"/>
      <c r="E450" s="30"/>
      <c r="F450" s="93"/>
      <c r="G450" s="187"/>
      <c r="H450" s="187"/>
      <c r="I450" s="187"/>
      <c r="J450" s="187"/>
      <c r="K450" s="23">
        <f t="shared" si="734"/>
        <v>0</v>
      </c>
      <c r="L450" s="23">
        <f t="shared" si="735"/>
        <v>0</v>
      </c>
      <c r="M450" s="187"/>
      <c r="N450" s="187"/>
      <c r="O450" s="187"/>
      <c r="P450" s="30"/>
    </row>
    <row r="451" spans="1:16" ht="17.25" hidden="1" customHeight="1">
      <c r="A451" s="43"/>
      <c r="B451" s="28" t="s">
        <v>315</v>
      </c>
      <c r="C451" s="29" t="s">
        <v>316</v>
      </c>
      <c r="D451" s="187"/>
      <c r="E451" s="30"/>
      <c r="F451" s="93"/>
      <c r="G451" s="187"/>
      <c r="H451" s="187"/>
      <c r="I451" s="187"/>
      <c r="J451" s="187"/>
      <c r="K451" s="23">
        <f t="shared" si="734"/>
        <v>0</v>
      </c>
      <c r="L451" s="23">
        <f t="shared" si="735"/>
        <v>0</v>
      </c>
      <c r="M451" s="187"/>
      <c r="N451" s="187"/>
      <c r="O451" s="187"/>
      <c r="P451" s="30"/>
    </row>
    <row r="452" spans="1:16" ht="17.25" hidden="1" customHeight="1">
      <c r="A452" s="43"/>
      <c r="B452" s="28" t="s">
        <v>317</v>
      </c>
      <c r="C452" s="29" t="s">
        <v>318</v>
      </c>
      <c r="D452" s="187">
        <v>200</v>
      </c>
      <c r="E452" s="30"/>
      <c r="F452" s="93"/>
      <c r="G452" s="187"/>
      <c r="H452" s="187"/>
      <c r="I452" s="187"/>
      <c r="J452" s="187"/>
      <c r="K452" s="23">
        <f t="shared" si="734"/>
        <v>0</v>
      </c>
      <c r="L452" s="23">
        <f t="shared" si="735"/>
        <v>0</v>
      </c>
      <c r="M452" s="187"/>
      <c r="N452" s="187"/>
      <c r="O452" s="187"/>
      <c r="P452" s="30"/>
    </row>
    <row r="453" spans="1:16" ht="1.5" customHeight="1">
      <c r="A453" s="43"/>
      <c r="B453" s="155" t="s">
        <v>356</v>
      </c>
      <c r="C453" s="130"/>
      <c r="D453" s="265">
        <f t="shared" ref="D453:E454" si="776">D454</f>
        <v>529</v>
      </c>
      <c r="E453" s="131">
        <f t="shared" si="776"/>
        <v>0</v>
      </c>
      <c r="F453" s="159">
        <f t="shared" ref="F453:P454" si="777">F454</f>
        <v>0</v>
      </c>
      <c r="G453" s="265">
        <f t="shared" si="777"/>
        <v>0</v>
      </c>
      <c r="H453" s="265">
        <f t="shared" si="777"/>
        <v>0</v>
      </c>
      <c r="I453" s="265">
        <f t="shared" si="777"/>
        <v>0</v>
      </c>
      <c r="J453" s="265">
        <f t="shared" si="777"/>
        <v>0</v>
      </c>
      <c r="K453" s="23">
        <f t="shared" si="734"/>
        <v>0</v>
      </c>
      <c r="L453" s="23">
        <f t="shared" si="735"/>
        <v>0</v>
      </c>
      <c r="M453" s="265">
        <f t="shared" si="777"/>
        <v>0</v>
      </c>
      <c r="N453" s="265">
        <f t="shared" si="777"/>
        <v>0</v>
      </c>
      <c r="O453" s="265">
        <f t="shared" si="777"/>
        <v>0</v>
      </c>
      <c r="P453" s="131">
        <f t="shared" si="777"/>
        <v>0</v>
      </c>
    </row>
    <row r="454" spans="1:16" ht="17.25" hidden="1" customHeight="1">
      <c r="A454" s="43"/>
      <c r="B454" s="28" t="s">
        <v>273</v>
      </c>
      <c r="C454" s="29"/>
      <c r="D454" s="257">
        <f t="shared" si="776"/>
        <v>529</v>
      </c>
      <c r="E454" s="45">
        <f t="shared" si="776"/>
        <v>0</v>
      </c>
      <c r="F454" s="469">
        <f t="shared" si="777"/>
        <v>0</v>
      </c>
      <c r="G454" s="257">
        <f t="shared" si="777"/>
        <v>0</v>
      </c>
      <c r="H454" s="257">
        <f t="shared" si="777"/>
        <v>0</v>
      </c>
      <c r="I454" s="257">
        <f t="shared" si="777"/>
        <v>0</v>
      </c>
      <c r="J454" s="257">
        <f t="shared" si="777"/>
        <v>0</v>
      </c>
      <c r="K454" s="23">
        <f t="shared" si="734"/>
        <v>0</v>
      </c>
      <c r="L454" s="23">
        <f t="shared" si="735"/>
        <v>0</v>
      </c>
      <c r="M454" s="257">
        <f t="shared" si="777"/>
        <v>0</v>
      </c>
      <c r="N454" s="257">
        <f t="shared" si="777"/>
        <v>0</v>
      </c>
      <c r="O454" s="257">
        <f t="shared" si="777"/>
        <v>0</v>
      </c>
      <c r="P454" s="45">
        <f t="shared" si="777"/>
        <v>0</v>
      </c>
    </row>
    <row r="455" spans="1:16" ht="26.25" hidden="1" customHeight="1">
      <c r="A455" s="43"/>
      <c r="B455" s="16" t="s">
        <v>311</v>
      </c>
      <c r="C455" s="29">
        <v>58</v>
      </c>
      <c r="D455" s="257">
        <f t="shared" ref="D455:E455" si="778">D456+D457+D458</f>
        <v>529</v>
      </c>
      <c r="E455" s="45">
        <f t="shared" si="778"/>
        <v>0</v>
      </c>
      <c r="F455" s="469">
        <f t="shared" ref="F455:J455" si="779">F456+F457+F458</f>
        <v>0</v>
      </c>
      <c r="G455" s="257">
        <f t="shared" si="779"/>
        <v>0</v>
      </c>
      <c r="H455" s="257">
        <f t="shared" si="779"/>
        <v>0</v>
      </c>
      <c r="I455" s="257">
        <f t="shared" si="779"/>
        <v>0</v>
      </c>
      <c r="J455" s="257">
        <f t="shared" si="779"/>
        <v>0</v>
      </c>
      <c r="K455" s="23">
        <f t="shared" si="734"/>
        <v>0</v>
      </c>
      <c r="L455" s="23">
        <f t="shared" si="735"/>
        <v>0</v>
      </c>
      <c r="M455" s="257">
        <f t="shared" ref="M455:O455" si="780">M456+M457+M458</f>
        <v>0</v>
      </c>
      <c r="N455" s="257">
        <f t="shared" si="780"/>
        <v>0</v>
      </c>
      <c r="O455" s="257">
        <f t="shared" si="780"/>
        <v>0</v>
      </c>
      <c r="P455" s="45">
        <f t="shared" ref="P455" si="781">P456+P457+P458</f>
        <v>0</v>
      </c>
    </row>
    <row r="456" spans="1:16" ht="17.25" hidden="1" customHeight="1">
      <c r="A456" s="43"/>
      <c r="B456" s="28" t="s">
        <v>313</v>
      </c>
      <c r="C456" s="29" t="s">
        <v>314</v>
      </c>
      <c r="D456" s="187"/>
      <c r="E456" s="30"/>
      <c r="F456" s="93"/>
      <c r="G456" s="187"/>
      <c r="H456" s="187"/>
      <c r="I456" s="187"/>
      <c r="J456" s="187"/>
      <c r="K456" s="23">
        <f t="shared" si="734"/>
        <v>0</v>
      </c>
      <c r="L456" s="23">
        <f t="shared" si="735"/>
        <v>0</v>
      </c>
      <c r="M456" s="187"/>
      <c r="N456" s="187"/>
      <c r="O456" s="187"/>
      <c r="P456" s="30"/>
    </row>
    <row r="457" spans="1:16" ht="17.25" hidden="1" customHeight="1">
      <c r="A457" s="43"/>
      <c r="B457" s="28" t="s">
        <v>315</v>
      </c>
      <c r="C457" s="29" t="s">
        <v>316</v>
      </c>
      <c r="D457" s="187"/>
      <c r="E457" s="30"/>
      <c r="F457" s="93"/>
      <c r="G457" s="187"/>
      <c r="H457" s="187"/>
      <c r="I457" s="187"/>
      <c r="J457" s="187"/>
      <c r="K457" s="23">
        <f t="shared" si="734"/>
        <v>0</v>
      </c>
      <c r="L457" s="23">
        <f t="shared" si="735"/>
        <v>0</v>
      </c>
      <c r="M457" s="187"/>
      <c r="N457" s="187"/>
      <c r="O457" s="187"/>
      <c r="P457" s="30"/>
    </row>
    <row r="458" spans="1:16" ht="17.25" hidden="1" customHeight="1">
      <c r="A458" s="43"/>
      <c r="B458" s="28" t="s">
        <v>317</v>
      </c>
      <c r="C458" s="29" t="s">
        <v>318</v>
      </c>
      <c r="D458" s="187">
        <v>529</v>
      </c>
      <c r="E458" s="30"/>
      <c r="F458" s="93"/>
      <c r="G458" s="187"/>
      <c r="H458" s="187"/>
      <c r="I458" s="187"/>
      <c r="J458" s="187"/>
      <c r="K458" s="23">
        <f t="shared" ref="K458:K521" si="782">G458+H458+I458+J458</f>
        <v>0</v>
      </c>
      <c r="L458" s="23">
        <f t="shared" ref="L458:L521" si="783">F458-K458</f>
        <v>0</v>
      </c>
      <c r="M458" s="187"/>
      <c r="N458" s="187"/>
      <c r="O458" s="187"/>
      <c r="P458" s="30"/>
    </row>
    <row r="459" spans="1:16" ht="0.75" customHeight="1">
      <c r="A459" s="43"/>
      <c r="B459" s="155" t="s">
        <v>357</v>
      </c>
      <c r="C459" s="156"/>
      <c r="D459" s="268">
        <f t="shared" ref="D459:E460" si="784">D460</f>
        <v>2287</v>
      </c>
      <c r="E459" s="160">
        <f t="shared" si="784"/>
        <v>0</v>
      </c>
      <c r="F459" s="481">
        <f t="shared" ref="F459:P460" si="785">F460</f>
        <v>0</v>
      </c>
      <c r="G459" s="268">
        <f t="shared" si="785"/>
        <v>0</v>
      </c>
      <c r="H459" s="268">
        <f t="shared" si="785"/>
        <v>0</v>
      </c>
      <c r="I459" s="268">
        <f t="shared" si="785"/>
        <v>0</v>
      </c>
      <c r="J459" s="268">
        <f t="shared" si="785"/>
        <v>0</v>
      </c>
      <c r="K459" s="23">
        <f t="shared" si="782"/>
        <v>0</v>
      </c>
      <c r="L459" s="23">
        <f t="shared" si="783"/>
        <v>0</v>
      </c>
      <c r="M459" s="268">
        <f t="shared" si="785"/>
        <v>0</v>
      </c>
      <c r="N459" s="268">
        <f t="shared" si="785"/>
        <v>0</v>
      </c>
      <c r="O459" s="268">
        <f t="shared" si="785"/>
        <v>0</v>
      </c>
      <c r="P459" s="160">
        <f t="shared" si="785"/>
        <v>0</v>
      </c>
    </row>
    <row r="460" spans="1:16" ht="17.25" hidden="1" customHeight="1">
      <c r="A460" s="43"/>
      <c r="B460" s="28" t="s">
        <v>273</v>
      </c>
      <c r="C460" s="29"/>
      <c r="D460" s="187">
        <f t="shared" si="784"/>
        <v>2287</v>
      </c>
      <c r="E460" s="30">
        <f t="shared" si="784"/>
        <v>0</v>
      </c>
      <c r="F460" s="93">
        <f t="shared" si="785"/>
        <v>0</v>
      </c>
      <c r="G460" s="187">
        <f t="shared" si="785"/>
        <v>0</v>
      </c>
      <c r="H460" s="187">
        <f t="shared" si="785"/>
        <v>0</v>
      </c>
      <c r="I460" s="187">
        <f t="shared" si="785"/>
        <v>0</v>
      </c>
      <c r="J460" s="187">
        <f t="shared" si="785"/>
        <v>0</v>
      </c>
      <c r="K460" s="23">
        <f t="shared" si="782"/>
        <v>0</v>
      </c>
      <c r="L460" s="23">
        <f t="shared" si="783"/>
        <v>0</v>
      </c>
      <c r="M460" s="187">
        <f t="shared" si="785"/>
        <v>0</v>
      </c>
      <c r="N460" s="187">
        <f t="shared" si="785"/>
        <v>0</v>
      </c>
      <c r="O460" s="187">
        <f t="shared" si="785"/>
        <v>0</v>
      </c>
      <c r="P460" s="30">
        <f t="shared" si="785"/>
        <v>0</v>
      </c>
    </row>
    <row r="461" spans="1:16" ht="27" hidden="1" customHeight="1">
      <c r="A461" s="43"/>
      <c r="B461" s="16" t="s">
        <v>311</v>
      </c>
      <c r="C461" s="29">
        <v>58</v>
      </c>
      <c r="D461" s="187">
        <f t="shared" ref="D461:E461" si="786">D462+D463+D464</f>
        <v>2287</v>
      </c>
      <c r="E461" s="30">
        <f t="shared" si="786"/>
        <v>0</v>
      </c>
      <c r="F461" s="93">
        <f t="shared" ref="F461:J461" si="787">F462+F463+F464</f>
        <v>0</v>
      </c>
      <c r="G461" s="187">
        <f t="shared" si="787"/>
        <v>0</v>
      </c>
      <c r="H461" s="187">
        <f t="shared" si="787"/>
        <v>0</v>
      </c>
      <c r="I461" s="187">
        <f t="shared" si="787"/>
        <v>0</v>
      </c>
      <c r="J461" s="187">
        <f t="shared" si="787"/>
        <v>0</v>
      </c>
      <c r="K461" s="23">
        <f t="shared" si="782"/>
        <v>0</v>
      </c>
      <c r="L461" s="23">
        <f t="shared" si="783"/>
        <v>0</v>
      </c>
      <c r="M461" s="187">
        <f t="shared" ref="M461:O461" si="788">M462+M463+M464</f>
        <v>0</v>
      </c>
      <c r="N461" s="187">
        <f t="shared" si="788"/>
        <v>0</v>
      </c>
      <c r="O461" s="187">
        <f t="shared" si="788"/>
        <v>0</v>
      </c>
      <c r="P461" s="30">
        <f t="shared" ref="P461" si="789">P462+P463+P464</f>
        <v>0</v>
      </c>
    </row>
    <row r="462" spans="1:16" ht="17.25" hidden="1" customHeight="1">
      <c r="A462" s="43"/>
      <c r="B462" s="28" t="s">
        <v>313</v>
      </c>
      <c r="C462" s="29" t="s">
        <v>314</v>
      </c>
      <c r="D462" s="187"/>
      <c r="E462" s="30"/>
      <c r="F462" s="93"/>
      <c r="G462" s="187"/>
      <c r="H462" s="187"/>
      <c r="I462" s="187"/>
      <c r="J462" s="187"/>
      <c r="K462" s="23">
        <f t="shared" si="782"/>
        <v>0</v>
      </c>
      <c r="L462" s="23">
        <f t="shared" si="783"/>
        <v>0</v>
      </c>
      <c r="M462" s="187"/>
      <c r="N462" s="187"/>
      <c r="O462" s="187"/>
      <c r="P462" s="30"/>
    </row>
    <row r="463" spans="1:16" ht="17.25" hidden="1" customHeight="1">
      <c r="A463" s="43"/>
      <c r="B463" s="28" t="s">
        <v>315</v>
      </c>
      <c r="C463" s="29" t="s">
        <v>316</v>
      </c>
      <c r="D463" s="187"/>
      <c r="E463" s="30"/>
      <c r="F463" s="93"/>
      <c r="G463" s="187"/>
      <c r="H463" s="187"/>
      <c r="I463" s="187"/>
      <c r="J463" s="187"/>
      <c r="K463" s="23">
        <f t="shared" si="782"/>
        <v>0</v>
      </c>
      <c r="L463" s="23">
        <f t="shared" si="783"/>
        <v>0</v>
      </c>
      <c r="M463" s="187"/>
      <c r="N463" s="187"/>
      <c r="O463" s="187"/>
      <c r="P463" s="30"/>
    </row>
    <row r="464" spans="1:16" ht="17.25" hidden="1" customHeight="1">
      <c r="A464" s="43"/>
      <c r="B464" s="28" t="s">
        <v>317</v>
      </c>
      <c r="C464" s="29" t="s">
        <v>318</v>
      </c>
      <c r="D464" s="187">
        <v>2287</v>
      </c>
      <c r="E464" s="30"/>
      <c r="F464" s="93"/>
      <c r="G464" s="187"/>
      <c r="H464" s="187"/>
      <c r="I464" s="187"/>
      <c r="J464" s="187"/>
      <c r="K464" s="23">
        <f t="shared" si="782"/>
        <v>0</v>
      </c>
      <c r="L464" s="23">
        <f t="shared" si="783"/>
        <v>0</v>
      </c>
      <c r="M464" s="187"/>
      <c r="N464" s="187"/>
      <c r="O464" s="187"/>
      <c r="P464" s="30"/>
    </row>
    <row r="465" spans="1:16" ht="29.25" customHeight="1">
      <c r="A465" s="43"/>
      <c r="B465" s="161" t="s">
        <v>358</v>
      </c>
      <c r="C465" s="162"/>
      <c r="D465" s="269">
        <f t="shared" ref="D465:E465" si="790">D466</f>
        <v>750</v>
      </c>
      <c r="E465" s="163">
        <f t="shared" si="790"/>
        <v>1389</v>
      </c>
      <c r="F465" s="482">
        <f t="shared" ref="F465:P465" si="791">F466</f>
        <v>1389</v>
      </c>
      <c r="G465" s="269">
        <f t="shared" si="791"/>
        <v>750</v>
      </c>
      <c r="H465" s="269">
        <f t="shared" si="791"/>
        <v>0</v>
      </c>
      <c r="I465" s="269">
        <f t="shared" si="791"/>
        <v>0</v>
      </c>
      <c r="J465" s="269">
        <f t="shared" si="791"/>
        <v>639</v>
      </c>
      <c r="K465" s="23">
        <f t="shared" si="782"/>
        <v>1389</v>
      </c>
      <c r="L465" s="23">
        <f t="shared" si="783"/>
        <v>0</v>
      </c>
      <c r="M465" s="269">
        <f t="shared" si="791"/>
        <v>0</v>
      </c>
      <c r="N465" s="269">
        <f t="shared" si="791"/>
        <v>0</v>
      </c>
      <c r="O465" s="269">
        <f t="shared" si="791"/>
        <v>0</v>
      </c>
      <c r="P465" s="163">
        <f t="shared" si="791"/>
        <v>0</v>
      </c>
    </row>
    <row r="466" spans="1:16" ht="38.25" customHeight="1">
      <c r="A466" s="43"/>
      <c r="B466" s="164" t="s">
        <v>283</v>
      </c>
      <c r="C466" s="146">
        <v>60</v>
      </c>
      <c r="D466" s="148">
        <f t="shared" ref="D466:E466" si="792">D467+D468+D469</f>
        <v>750</v>
      </c>
      <c r="E466" s="147">
        <f t="shared" si="792"/>
        <v>1389</v>
      </c>
      <c r="F466" s="479">
        <f t="shared" ref="F466:J466" si="793">F467+F468+F469</f>
        <v>1389</v>
      </c>
      <c r="G466" s="148">
        <f t="shared" si="793"/>
        <v>750</v>
      </c>
      <c r="H466" s="148">
        <f t="shared" si="793"/>
        <v>0</v>
      </c>
      <c r="I466" s="148">
        <f t="shared" si="793"/>
        <v>0</v>
      </c>
      <c r="J466" s="148">
        <f t="shared" si="793"/>
        <v>639</v>
      </c>
      <c r="K466" s="23">
        <f t="shared" si="782"/>
        <v>1389</v>
      </c>
      <c r="L466" s="23">
        <f t="shared" si="783"/>
        <v>0</v>
      </c>
      <c r="M466" s="148">
        <f t="shared" ref="M466:O466" si="794">M467+M468+M469</f>
        <v>0</v>
      </c>
      <c r="N466" s="148">
        <f t="shared" si="794"/>
        <v>0</v>
      </c>
      <c r="O466" s="148">
        <f t="shared" si="794"/>
        <v>0</v>
      </c>
      <c r="P466" s="147">
        <f t="shared" ref="P466" si="795">P467+P468+P469</f>
        <v>0</v>
      </c>
    </row>
    <row r="467" spans="1:16" ht="17.25" customHeight="1">
      <c r="A467" s="43"/>
      <c r="B467" s="28" t="s">
        <v>166</v>
      </c>
      <c r="C467" s="29" t="s">
        <v>324</v>
      </c>
      <c r="D467" s="187">
        <v>630</v>
      </c>
      <c r="E467" s="30">
        <v>1167</v>
      </c>
      <c r="F467" s="93">
        <v>1167</v>
      </c>
      <c r="G467" s="187">
        <v>630</v>
      </c>
      <c r="H467" s="187"/>
      <c r="I467" s="187"/>
      <c r="J467" s="187">
        <v>537</v>
      </c>
      <c r="K467" s="23">
        <f t="shared" si="782"/>
        <v>1167</v>
      </c>
      <c r="L467" s="23">
        <f t="shared" si="783"/>
        <v>0</v>
      </c>
      <c r="M467" s="187">
        <v>0</v>
      </c>
      <c r="N467" s="187">
        <v>0</v>
      </c>
      <c r="O467" s="187">
        <v>0</v>
      </c>
      <c r="P467" s="30"/>
    </row>
    <row r="468" spans="1:16" ht="17.25" customHeight="1">
      <c r="A468" s="43"/>
      <c r="B468" s="28" t="s">
        <v>168</v>
      </c>
      <c r="C468" s="29" t="s">
        <v>325</v>
      </c>
      <c r="D468" s="187"/>
      <c r="E468" s="30"/>
      <c r="F468" s="93"/>
      <c r="G468" s="187"/>
      <c r="H468" s="187"/>
      <c r="I468" s="187"/>
      <c r="J468" s="187"/>
      <c r="K468" s="23">
        <f t="shared" si="782"/>
        <v>0</v>
      </c>
      <c r="L468" s="23">
        <f t="shared" si="783"/>
        <v>0</v>
      </c>
      <c r="M468" s="187"/>
      <c r="N468" s="187"/>
      <c r="O468" s="187"/>
      <c r="P468" s="30"/>
    </row>
    <row r="469" spans="1:16" ht="15" customHeight="1">
      <c r="A469" s="43"/>
      <c r="B469" s="28" t="s">
        <v>170</v>
      </c>
      <c r="C469" s="29" t="s">
        <v>326</v>
      </c>
      <c r="D469" s="187">
        <v>120</v>
      </c>
      <c r="E469" s="30">
        <v>222</v>
      </c>
      <c r="F469" s="93">
        <v>222</v>
      </c>
      <c r="G469" s="187">
        <v>120</v>
      </c>
      <c r="H469" s="187"/>
      <c r="I469" s="187"/>
      <c r="J469" s="187">
        <v>102</v>
      </c>
      <c r="K469" s="23">
        <f t="shared" si="782"/>
        <v>222</v>
      </c>
      <c r="L469" s="23">
        <f t="shared" si="783"/>
        <v>0</v>
      </c>
      <c r="M469" s="187">
        <v>0</v>
      </c>
      <c r="N469" s="187">
        <v>0</v>
      </c>
      <c r="O469" s="187">
        <v>0</v>
      </c>
      <c r="P469" s="30"/>
    </row>
    <row r="470" spans="1:16" ht="51">
      <c r="A470" s="43"/>
      <c r="B470" s="161" t="s">
        <v>359</v>
      </c>
      <c r="C470" s="165">
        <v>60</v>
      </c>
      <c r="D470" s="269">
        <f t="shared" ref="D470:E470" si="796">D471+D474</f>
        <v>2980</v>
      </c>
      <c r="E470" s="163">
        <f t="shared" si="796"/>
        <v>1096</v>
      </c>
      <c r="F470" s="482">
        <f t="shared" ref="F470:J470" si="797">F471+F474</f>
        <v>1096</v>
      </c>
      <c r="G470" s="269">
        <f t="shared" si="797"/>
        <v>0</v>
      </c>
      <c r="H470" s="269">
        <f t="shared" si="797"/>
        <v>1096</v>
      </c>
      <c r="I470" s="269">
        <f t="shared" si="797"/>
        <v>0</v>
      </c>
      <c r="J470" s="269">
        <f t="shared" si="797"/>
        <v>0</v>
      </c>
      <c r="K470" s="23">
        <f t="shared" si="782"/>
        <v>1096</v>
      </c>
      <c r="L470" s="23">
        <f t="shared" si="783"/>
        <v>0</v>
      </c>
      <c r="M470" s="269">
        <f t="shared" ref="M470:O470" si="798">M471+M474</f>
        <v>0</v>
      </c>
      <c r="N470" s="269">
        <f t="shared" si="798"/>
        <v>0</v>
      </c>
      <c r="O470" s="269">
        <f t="shared" si="798"/>
        <v>0</v>
      </c>
      <c r="P470" s="163">
        <f t="shared" ref="P470" si="799">P471+P474</f>
        <v>0</v>
      </c>
    </row>
    <row r="471" spans="1:16" s="168" customFormat="1" ht="15.75" customHeight="1">
      <c r="A471" s="166"/>
      <c r="B471" s="25" t="s">
        <v>260</v>
      </c>
      <c r="C471" s="133"/>
      <c r="D471" s="266">
        <f t="shared" ref="D471:E471" si="800">D472</f>
        <v>20</v>
      </c>
      <c r="E471" s="154">
        <f t="shared" si="800"/>
        <v>15</v>
      </c>
      <c r="F471" s="238">
        <f t="shared" ref="F471:P471" si="801">F472</f>
        <v>15</v>
      </c>
      <c r="G471" s="266">
        <f t="shared" si="801"/>
        <v>0</v>
      </c>
      <c r="H471" s="266">
        <f t="shared" si="801"/>
        <v>15</v>
      </c>
      <c r="I471" s="266">
        <f t="shared" si="801"/>
        <v>0</v>
      </c>
      <c r="J471" s="266">
        <f t="shared" si="801"/>
        <v>0</v>
      </c>
      <c r="K471" s="23">
        <f t="shared" si="782"/>
        <v>15</v>
      </c>
      <c r="L471" s="23">
        <f t="shared" si="783"/>
        <v>0</v>
      </c>
      <c r="M471" s="266">
        <f t="shared" si="801"/>
        <v>0</v>
      </c>
      <c r="N471" s="266">
        <f t="shared" si="801"/>
        <v>0</v>
      </c>
      <c r="O471" s="266">
        <f t="shared" si="801"/>
        <v>0</v>
      </c>
      <c r="P471" s="154">
        <f t="shared" si="801"/>
        <v>0</v>
      </c>
    </row>
    <row r="472" spans="1:16" s="168" customFormat="1" ht="14.25" customHeight="1">
      <c r="A472" s="166"/>
      <c r="B472" s="28" t="s">
        <v>263</v>
      </c>
      <c r="C472" s="133">
        <v>20</v>
      </c>
      <c r="D472" s="266">
        <v>20</v>
      </c>
      <c r="E472" s="154">
        <v>15</v>
      </c>
      <c r="F472" s="238">
        <v>15</v>
      </c>
      <c r="G472" s="266"/>
      <c r="H472" s="266">
        <v>15</v>
      </c>
      <c r="I472" s="266"/>
      <c r="J472" s="266"/>
      <c r="K472" s="23">
        <f t="shared" si="782"/>
        <v>15</v>
      </c>
      <c r="L472" s="23">
        <f t="shared" si="783"/>
        <v>0</v>
      </c>
      <c r="M472" s="266"/>
      <c r="N472" s="266"/>
      <c r="O472" s="266"/>
      <c r="P472" s="154"/>
    </row>
    <row r="473" spans="1:16" s="170" customFormat="1" ht="14.25">
      <c r="A473" s="158"/>
      <c r="B473" s="25" t="s">
        <v>273</v>
      </c>
      <c r="C473" s="133"/>
      <c r="D473" s="266">
        <f t="shared" ref="D473:E473" si="802">D475+D477+D478</f>
        <v>2960</v>
      </c>
      <c r="E473" s="154">
        <f t="shared" si="802"/>
        <v>1081</v>
      </c>
      <c r="F473" s="238">
        <f t="shared" ref="F473:J473" si="803">F475+F477+F478</f>
        <v>1081</v>
      </c>
      <c r="G473" s="266">
        <f t="shared" si="803"/>
        <v>0</v>
      </c>
      <c r="H473" s="266">
        <f t="shared" si="803"/>
        <v>1081</v>
      </c>
      <c r="I473" s="266">
        <f t="shared" si="803"/>
        <v>0</v>
      </c>
      <c r="J473" s="266">
        <f t="shared" si="803"/>
        <v>0</v>
      </c>
      <c r="K473" s="23">
        <f t="shared" si="782"/>
        <v>1081</v>
      </c>
      <c r="L473" s="23">
        <f t="shared" si="783"/>
        <v>0</v>
      </c>
      <c r="M473" s="266">
        <f t="shared" ref="M473:O473" si="804">M475+M477+M478</f>
        <v>0</v>
      </c>
      <c r="N473" s="266">
        <f t="shared" si="804"/>
        <v>0</v>
      </c>
      <c r="O473" s="266">
        <f t="shared" si="804"/>
        <v>0</v>
      </c>
      <c r="P473" s="154">
        <f t="shared" ref="P473" si="805">P475+P477+P478</f>
        <v>0</v>
      </c>
    </row>
    <row r="474" spans="1:16" s="170" customFormat="1" ht="25.5">
      <c r="A474" s="158"/>
      <c r="B474" s="164" t="s">
        <v>283</v>
      </c>
      <c r="C474" s="146">
        <v>60</v>
      </c>
      <c r="D474" s="148">
        <f t="shared" ref="D474:E474" si="806">D475+D476+D477</f>
        <v>2960</v>
      </c>
      <c r="E474" s="147">
        <f t="shared" si="806"/>
        <v>1081</v>
      </c>
      <c r="F474" s="479">
        <f t="shared" ref="F474:J474" si="807">F475+F476+F477</f>
        <v>1081</v>
      </c>
      <c r="G474" s="148">
        <f t="shared" si="807"/>
        <v>0</v>
      </c>
      <c r="H474" s="148">
        <f t="shared" si="807"/>
        <v>1081</v>
      </c>
      <c r="I474" s="148">
        <f t="shared" si="807"/>
        <v>0</v>
      </c>
      <c r="J474" s="148">
        <f t="shared" si="807"/>
        <v>0</v>
      </c>
      <c r="K474" s="23">
        <f t="shared" si="782"/>
        <v>1081</v>
      </c>
      <c r="L474" s="23">
        <f t="shared" si="783"/>
        <v>0</v>
      </c>
      <c r="M474" s="148">
        <f t="shared" ref="M474:O474" si="808">M475+M476+M477</f>
        <v>0</v>
      </c>
      <c r="N474" s="148">
        <f t="shared" si="808"/>
        <v>0</v>
      </c>
      <c r="O474" s="148">
        <f t="shared" si="808"/>
        <v>0</v>
      </c>
      <c r="P474" s="147">
        <f t="shared" ref="P474" si="809">P475+P476+P477</f>
        <v>0</v>
      </c>
    </row>
    <row r="475" spans="1:16" ht="15" customHeight="1">
      <c r="A475" s="43"/>
      <c r="B475" s="28" t="s">
        <v>166</v>
      </c>
      <c r="C475" s="29" t="s">
        <v>324</v>
      </c>
      <c r="D475" s="187">
        <v>2487</v>
      </c>
      <c r="E475" s="30">
        <v>908</v>
      </c>
      <c r="F475" s="93">
        <v>908</v>
      </c>
      <c r="G475" s="187"/>
      <c r="H475" s="187">
        <v>908</v>
      </c>
      <c r="I475" s="187"/>
      <c r="J475" s="187"/>
      <c r="K475" s="23">
        <f t="shared" si="782"/>
        <v>908</v>
      </c>
      <c r="L475" s="23">
        <f t="shared" si="783"/>
        <v>0</v>
      </c>
      <c r="M475" s="187">
        <v>0</v>
      </c>
      <c r="N475" s="187">
        <v>0</v>
      </c>
      <c r="O475" s="187">
        <v>0</v>
      </c>
      <c r="P475" s="30"/>
    </row>
    <row r="476" spans="1:16" ht="15" customHeight="1">
      <c r="A476" s="43"/>
      <c r="B476" s="28" t="s">
        <v>168</v>
      </c>
      <c r="C476" s="29" t="s">
        <v>325</v>
      </c>
      <c r="D476" s="187"/>
      <c r="E476" s="30"/>
      <c r="F476" s="93"/>
      <c r="G476" s="187"/>
      <c r="H476" s="187"/>
      <c r="I476" s="187"/>
      <c r="J476" s="187"/>
      <c r="K476" s="23">
        <f t="shared" si="782"/>
        <v>0</v>
      </c>
      <c r="L476" s="23">
        <f t="shared" si="783"/>
        <v>0</v>
      </c>
      <c r="M476" s="187"/>
      <c r="N476" s="187"/>
      <c r="O476" s="187"/>
      <c r="P476" s="30"/>
    </row>
    <row r="477" spans="1:16" ht="15" customHeight="1">
      <c r="A477" s="43"/>
      <c r="B477" s="28" t="s">
        <v>170</v>
      </c>
      <c r="C477" s="29" t="s">
        <v>326</v>
      </c>
      <c r="D477" s="187">
        <v>473</v>
      </c>
      <c r="E477" s="30">
        <v>173</v>
      </c>
      <c r="F477" s="93">
        <v>173</v>
      </c>
      <c r="G477" s="187"/>
      <c r="H477" s="187">
        <v>173</v>
      </c>
      <c r="I477" s="187"/>
      <c r="J477" s="187"/>
      <c r="K477" s="23">
        <f t="shared" si="782"/>
        <v>173</v>
      </c>
      <c r="L477" s="23">
        <f t="shared" si="783"/>
        <v>0</v>
      </c>
      <c r="M477" s="187">
        <v>0</v>
      </c>
      <c r="N477" s="187">
        <v>0</v>
      </c>
      <c r="O477" s="187">
        <v>0</v>
      </c>
      <c r="P477" s="30"/>
    </row>
    <row r="478" spans="1:16" ht="15" customHeight="1">
      <c r="A478" s="43"/>
      <c r="B478" s="28" t="s">
        <v>327</v>
      </c>
      <c r="C478" s="29">
        <v>70</v>
      </c>
      <c r="D478" s="187">
        <v>0</v>
      </c>
      <c r="E478" s="30">
        <v>0</v>
      </c>
      <c r="F478" s="93"/>
      <c r="G478" s="187">
        <v>0</v>
      </c>
      <c r="H478" s="187">
        <v>0</v>
      </c>
      <c r="I478" s="187">
        <v>0</v>
      </c>
      <c r="J478" s="187">
        <v>0</v>
      </c>
      <c r="K478" s="23">
        <f t="shared" si="782"/>
        <v>0</v>
      </c>
      <c r="L478" s="23">
        <f t="shared" si="783"/>
        <v>0</v>
      </c>
      <c r="M478" s="187">
        <v>0</v>
      </c>
      <c r="N478" s="187">
        <v>0</v>
      </c>
      <c r="O478" s="187">
        <v>0</v>
      </c>
      <c r="P478" s="30">
        <v>0</v>
      </c>
    </row>
    <row r="479" spans="1:16" s="141" customFormat="1" ht="34.5" customHeight="1">
      <c r="A479" s="138"/>
      <c r="B479" s="173" t="s">
        <v>360</v>
      </c>
      <c r="C479" s="174" t="s">
        <v>296</v>
      </c>
      <c r="D479" s="269">
        <f t="shared" ref="D479:E479" si="810">D480+D482</f>
        <v>38351</v>
      </c>
      <c r="E479" s="163">
        <f t="shared" si="810"/>
        <v>67902</v>
      </c>
      <c r="F479" s="482">
        <f t="shared" ref="F479:J479" si="811">F480+F482</f>
        <v>73336</v>
      </c>
      <c r="G479" s="269">
        <f t="shared" si="811"/>
        <v>21109</v>
      </c>
      <c r="H479" s="269">
        <f t="shared" si="811"/>
        <v>24946</v>
      </c>
      <c r="I479" s="269">
        <f t="shared" si="811"/>
        <v>13978</v>
      </c>
      <c r="J479" s="269">
        <f t="shared" si="811"/>
        <v>13303</v>
      </c>
      <c r="K479" s="23">
        <f t="shared" si="782"/>
        <v>73336</v>
      </c>
      <c r="L479" s="23">
        <f t="shared" si="783"/>
        <v>0</v>
      </c>
      <c r="M479" s="269">
        <f t="shared" ref="M479:O479" si="812">M480+M482</f>
        <v>288</v>
      </c>
      <c r="N479" s="269">
        <f t="shared" si="812"/>
        <v>0</v>
      </c>
      <c r="O479" s="269">
        <f t="shared" si="812"/>
        <v>0</v>
      </c>
      <c r="P479" s="163">
        <f t="shared" ref="P479" si="813">P480+P482</f>
        <v>0</v>
      </c>
    </row>
    <row r="480" spans="1:16" s="141" customFormat="1" ht="15" hidden="1" customHeight="1">
      <c r="A480" s="138"/>
      <c r="B480" s="175" t="s">
        <v>260</v>
      </c>
      <c r="C480" s="140"/>
      <c r="D480" s="187">
        <f t="shared" ref="D480:E480" si="814">D481</f>
        <v>0</v>
      </c>
      <c r="E480" s="30">
        <f t="shared" si="814"/>
        <v>0</v>
      </c>
      <c r="F480" s="93">
        <f t="shared" ref="F480:P480" si="815">F481</f>
        <v>0</v>
      </c>
      <c r="G480" s="187">
        <f t="shared" si="815"/>
        <v>0</v>
      </c>
      <c r="H480" s="187">
        <f t="shared" si="815"/>
        <v>0</v>
      </c>
      <c r="I480" s="187">
        <f t="shared" si="815"/>
        <v>0</v>
      </c>
      <c r="J480" s="187">
        <f t="shared" si="815"/>
        <v>0</v>
      </c>
      <c r="K480" s="23">
        <f t="shared" si="782"/>
        <v>0</v>
      </c>
      <c r="L480" s="23">
        <f t="shared" si="783"/>
        <v>0</v>
      </c>
      <c r="M480" s="187">
        <f t="shared" si="815"/>
        <v>0</v>
      </c>
      <c r="N480" s="187">
        <f t="shared" si="815"/>
        <v>0</v>
      </c>
      <c r="O480" s="187">
        <f t="shared" si="815"/>
        <v>0</v>
      </c>
      <c r="P480" s="30">
        <f t="shared" si="815"/>
        <v>0</v>
      </c>
    </row>
    <row r="481" spans="1:16" s="141" customFormat="1" ht="15" hidden="1" customHeight="1">
      <c r="A481" s="138"/>
      <c r="B481" s="139" t="s">
        <v>361</v>
      </c>
      <c r="C481" s="140">
        <v>20</v>
      </c>
      <c r="D481" s="187"/>
      <c r="E481" s="30"/>
      <c r="F481" s="93"/>
      <c r="G481" s="187"/>
      <c r="H481" s="187"/>
      <c r="I481" s="187"/>
      <c r="J481" s="187"/>
      <c r="K481" s="23">
        <f t="shared" si="782"/>
        <v>0</v>
      </c>
      <c r="L481" s="23">
        <f t="shared" si="783"/>
        <v>0</v>
      </c>
      <c r="M481" s="187"/>
      <c r="N481" s="187"/>
      <c r="O481" s="187"/>
      <c r="P481" s="30"/>
    </row>
    <row r="482" spans="1:16" s="141" customFormat="1" ht="15" customHeight="1">
      <c r="A482" s="138"/>
      <c r="B482" s="175" t="s">
        <v>273</v>
      </c>
      <c r="C482" s="140"/>
      <c r="D482" s="187">
        <f t="shared" ref="D482:E482" si="816">D483+D487</f>
        <v>38351</v>
      </c>
      <c r="E482" s="30">
        <f t="shared" si="816"/>
        <v>67902</v>
      </c>
      <c r="F482" s="93">
        <f t="shared" ref="F482:J482" si="817">F483+F487</f>
        <v>73336</v>
      </c>
      <c r="G482" s="187">
        <f t="shared" si="817"/>
        <v>21109</v>
      </c>
      <c r="H482" s="187">
        <f t="shared" si="817"/>
        <v>24946</v>
      </c>
      <c r="I482" s="187">
        <f t="shared" si="817"/>
        <v>13978</v>
      </c>
      <c r="J482" s="187">
        <f t="shared" si="817"/>
        <v>13303</v>
      </c>
      <c r="K482" s="23">
        <f t="shared" si="782"/>
        <v>73336</v>
      </c>
      <c r="L482" s="23">
        <f t="shared" si="783"/>
        <v>0</v>
      </c>
      <c r="M482" s="187">
        <f t="shared" ref="M482:O482" si="818">M483+M487</f>
        <v>288</v>
      </c>
      <c r="N482" s="187">
        <f t="shared" si="818"/>
        <v>0</v>
      </c>
      <c r="O482" s="187">
        <f t="shared" si="818"/>
        <v>0</v>
      </c>
      <c r="P482" s="30">
        <f t="shared" ref="P482" si="819">P483+P487</f>
        <v>0</v>
      </c>
    </row>
    <row r="483" spans="1:16" s="141" customFormat="1" ht="27.75" customHeight="1">
      <c r="A483" s="138"/>
      <c r="B483" s="176" t="s">
        <v>362</v>
      </c>
      <c r="C483" s="177">
        <v>60</v>
      </c>
      <c r="D483" s="270">
        <f t="shared" ref="D483:E483" si="820">D484+D485+D486</f>
        <v>37000</v>
      </c>
      <c r="E483" s="178">
        <f t="shared" si="820"/>
        <v>67902</v>
      </c>
      <c r="F483" s="483">
        <f t="shared" ref="F483:J483" si="821">F484+F485+F486</f>
        <v>67902</v>
      </c>
      <c r="G483" s="270">
        <f t="shared" si="821"/>
        <v>15675</v>
      </c>
      <c r="H483" s="270">
        <f t="shared" si="821"/>
        <v>24946</v>
      </c>
      <c r="I483" s="270">
        <f t="shared" si="821"/>
        <v>13978</v>
      </c>
      <c r="J483" s="270">
        <f t="shared" si="821"/>
        <v>13303</v>
      </c>
      <c r="K483" s="23">
        <f t="shared" si="782"/>
        <v>67902</v>
      </c>
      <c r="L483" s="23">
        <f t="shared" si="783"/>
        <v>0</v>
      </c>
      <c r="M483" s="270">
        <f t="shared" ref="M483:O483" si="822">M484+M485+M486</f>
        <v>288</v>
      </c>
      <c r="N483" s="270">
        <f t="shared" si="822"/>
        <v>0</v>
      </c>
      <c r="O483" s="270">
        <f t="shared" si="822"/>
        <v>0</v>
      </c>
      <c r="P483" s="178">
        <f t="shared" ref="P483" si="823">P484+P485+P486</f>
        <v>0</v>
      </c>
    </row>
    <row r="484" spans="1:16" s="141" customFormat="1" ht="15" customHeight="1">
      <c r="A484" s="138"/>
      <c r="B484" s="139" t="s">
        <v>166</v>
      </c>
      <c r="C484" s="140" t="s">
        <v>324</v>
      </c>
      <c r="D484" s="187">
        <v>31092</v>
      </c>
      <c r="E484" s="30">
        <v>57061</v>
      </c>
      <c r="F484" s="93">
        <v>57061</v>
      </c>
      <c r="G484" s="187">
        <v>13172</v>
      </c>
      <c r="H484" s="187">
        <v>20963</v>
      </c>
      <c r="I484" s="187">
        <v>11746</v>
      </c>
      <c r="J484" s="187">
        <v>11180</v>
      </c>
      <c r="K484" s="23">
        <f t="shared" si="782"/>
        <v>57061</v>
      </c>
      <c r="L484" s="23">
        <f t="shared" si="783"/>
        <v>0</v>
      </c>
      <c r="M484" s="187">
        <v>288</v>
      </c>
      <c r="N484" s="187">
        <v>0</v>
      </c>
      <c r="O484" s="187">
        <v>0</v>
      </c>
      <c r="P484" s="30"/>
    </row>
    <row r="485" spans="1:16" s="141" customFormat="1" ht="15" customHeight="1">
      <c r="A485" s="138"/>
      <c r="B485" s="139" t="s">
        <v>168</v>
      </c>
      <c r="C485" s="140" t="s">
        <v>325</v>
      </c>
      <c r="D485" s="187"/>
      <c r="E485" s="30"/>
      <c r="F485" s="93"/>
      <c r="G485" s="187"/>
      <c r="H485" s="187"/>
      <c r="I485" s="187"/>
      <c r="J485" s="187"/>
      <c r="K485" s="23">
        <f t="shared" si="782"/>
        <v>0</v>
      </c>
      <c r="L485" s="23">
        <f t="shared" si="783"/>
        <v>0</v>
      </c>
      <c r="M485" s="187"/>
      <c r="N485" s="187"/>
      <c r="O485" s="187"/>
      <c r="P485" s="30"/>
    </row>
    <row r="486" spans="1:16" s="141" customFormat="1" ht="15" customHeight="1">
      <c r="A486" s="138"/>
      <c r="B486" s="28" t="s">
        <v>170</v>
      </c>
      <c r="C486" s="29" t="s">
        <v>326</v>
      </c>
      <c r="D486" s="187">
        <v>5908</v>
      </c>
      <c r="E486" s="30">
        <v>10841</v>
      </c>
      <c r="F486" s="93">
        <v>10841</v>
      </c>
      <c r="G486" s="187">
        <v>2503</v>
      </c>
      <c r="H486" s="187">
        <v>3983</v>
      </c>
      <c r="I486" s="187">
        <v>2232</v>
      </c>
      <c r="J486" s="187">
        <v>2123</v>
      </c>
      <c r="K486" s="23">
        <f t="shared" si="782"/>
        <v>10841</v>
      </c>
      <c r="L486" s="23">
        <f t="shared" si="783"/>
        <v>0</v>
      </c>
      <c r="M486" s="187"/>
      <c r="N486" s="187"/>
      <c r="O486" s="187"/>
      <c r="P486" s="30"/>
    </row>
    <row r="487" spans="1:16" s="141" customFormat="1" ht="15" customHeight="1">
      <c r="A487" s="138"/>
      <c r="B487" s="28" t="s">
        <v>327</v>
      </c>
      <c r="C487" s="29">
        <v>70</v>
      </c>
      <c r="D487" s="271">
        <v>1351</v>
      </c>
      <c r="E487" s="179"/>
      <c r="F487" s="484">
        <v>5434</v>
      </c>
      <c r="G487" s="271">
        <v>5434</v>
      </c>
      <c r="H487" s="271"/>
      <c r="I487" s="271"/>
      <c r="J487" s="271"/>
      <c r="K487" s="23">
        <f t="shared" si="782"/>
        <v>5434</v>
      </c>
      <c r="L487" s="23">
        <f t="shared" si="783"/>
        <v>0</v>
      </c>
      <c r="M487" s="271">
        <v>0</v>
      </c>
      <c r="N487" s="271">
        <v>0</v>
      </c>
      <c r="O487" s="271">
        <v>0</v>
      </c>
      <c r="P487" s="179"/>
    </row>
    <row r="488" spans="1:16" s="141" customFormat="1" ht="26.25" customHeight="1">
      <c r="A488" s="138"/>
      <c r="B488" s="180" t="s">
        <v>363</v>
      </c>
      <c r="C488" s="174" t="s">
        <v>296</v>
      </c>
      <c r="D488" s="272">
        <f t="shared" ref="D488:E488" si="824">D489+D491</f>
        <v>35917</v>
      </c>
      <c r="E488" s="181">
        <f t="shared" si="824"/>
        <v>29453</v>
      </c>
      <c r="F488" s="485">
        <f t="shared" ref="F488:J488" si="825">F489+F491</f>
        <v>29455</v>
      </c>
      <c r="G488" s="272">
        <f t="shared" si="825"/>
        <v>29455</v>
      </c>
      <c r="H488" s="272">
        <f t="shared" si="825"/>
        <v>0</v>
      </c>
      <c r="I488" s="272">
        <f t="shared" si="825"/>
        <v>0</v>
      </c>
      <c r="J488" s="272">
        <f t="shared" si="825"/>
        <v>0</v>
      </c>
      <c r="K488" s="23">
        <f t="shared" si="782"/>
        <v>29455</v>
      </c>
      <c r="L488" s="23">
        <f t="shared" si="783"/>
        <v>0</v>
      </c>
      <c r="M488" s="272">
        <f t="shared" ref="M488:O488" si="826">M489+M491</f>
        <v>0</v>
      </c>
      <c r="N488" s="272">
        <f t="shared" si="826"/>
        <v>0</v>
      </c>
      <c r="O488" s="272">
        <f t="shared" si="826"/>
        <v>0</v>
      </c>
      <c r="P488" s="181">
        <f t="shared" ref="P488" si="827">P489+P491</f>
        <v>0</v>
      </c>
    </row>
    <row r="489" spans="1:16" s="141" customFormat="1" ht="15" customHeight="1">
      <c r="A489" s="138"/>
      <c r="B489" s="175" t="s">
        <v>260</v>
      </c>
      <c r="C489" s="140"/>
      <c r="D489" s="187">
        <f t="shared" ref="D489:E489" si="828">D490</f>
        <v>12</v>
      </c>
      <c r="E489" s="30">
        <f t="shared" si="828"/>
        <v>11</v>
      </c>
      <c r="F489" s="93">
        <f t="shared" ref="F489:P489" si="829">F490</f>
        <v>13</v>
      </c>
      <c r="G489" s="187">
        <f t="shared" si="829"/>
        <v>13</v>
      </c>
      <c r="H489" s="187">
        <f t="shared" si="829"/>
        <v>0</v>
      </c>
      <c r="I489" s="187">
        <f t="shared" si="829"/>
        <v>0</v>
      </c>
      <c r="J489" s="187">
        <f t="shared" si="829"/>
        <v>0</v>
      </c>
      <c r="K489" s="23">
        <f t="shared" si="782"/>
        <v>13</v>
      </c>
      <c r="L489" s="23">
        <f t="shared" si="783"/>
        <v>0</v>
      </c>
      <c r="M489" s="187">
        <f t="shared" si="829"/>
        <v>0</v>
      </c>
      <c r="N489" s="187">
        <f t="shared" si="829"/>
        <v>0</v>
      </c>
      <c r="O489" s="187">
        <f t="shared" si="829"/>
        <v>0</v>
      </c>
      <c r="P489" s="30">
        <f t="shared" si="829"/>
        <v>0</v>
      </c>
    </row>
    <row r="490" spans="1:16" s="141" customFormat="1" ht="15" customHeight="1">
      <c r="A490" s="138"/>
      <c r="B490" s="139" t="s">
        <v>361</v>
      </c>
      <c r="C490" s="140">
        <v>20</v>
      </c>
      <c r="D490" s="187">
        <v>12</v>
      </c>
      <c r="E490" s="30">
        <v>11</v>
      </c>
      <c r="F490" s="93">
        <v>13</v>
      </c>
      <c r="G490" s="187">
        <v>13</v>
      </c>
      <c r="H490" s="187"/>
      <c r="I490" s="187"/>
      <c r="J490" s="187"/>
      <c r="K490" s="23">
        <f t="shared" si="782"/>
        <v>13</v>
      </c>
      <c r="L490" s="23">
        <f t="shared" si="783"/>
        <v>0</v>
      </c>
      <c r="M490" s="187"/>
      <c r="N490" s="187"/>
      <c r="O490" s="187"/>
      <c r="P490" s="30"/>
    </row>
    <row r="491" spans="1:16" s="141" customFormat="1" ht="15" customHeight="1">
      <c r="A491" s="138"/>
      <c r="B491" s="25" t="s">
        <v>273</v>
      </c>
      <c r="C491" s="167"/>
      <c r="D491" s="187">
        <f t="shared" ref="D491:E491" si="830">D492+D496</f>
        <v>35905</v>
      </c>
      <c r="E491" s="30">
        <f t="shared" si="830"/>
        <v>29442</v>
      </c>
      <c r="F491" s="93">
        <f t="shared" ref="F491:J491" si="831">F492+F496</f>
        <v>29442</v>
      </c>
      <c r="G491" s="187">
        <f t="shared" si="831"/>
        <v>29442</v>
      </c>
      <c r="H491" s="187">
        <f t="shared" si="831"/>
        <v>0</v>
      </c>
      <c r="I491" s="187">
        <f t="shared" si="831"/>
        <v>0</v>
      </c>
      <c r="J491" s="187">
        <f t="shared" si="831"/>
        <v>0</v>
      </c>
      <c r="K491" s="23">
        <f t="shared" si="782"/>
        <v>29442</v>
      </c>
      <c r="L491" s="23">
        <f t="shared" si="783"/>
        <v>0</v>
      </c>
      <c r="M491" s="187">
        <f t="shared" ref="M491:O491" si="832">M492+M496</f>
        <v>0</v>
      </c>
      <c r="N491" s="187">
        <f t="shared" si="832"/>
        <v>0</v>
      </c>
      <c r="O491" s="187">
        <f t="shared" si="832"/>
        <v>0</v>
      </c>
      <c r="P491" s="30">
        <f t="shared" ref="P491" si="833">P492+P496</f>
        <v>0</v>
      </c>
    </row>
    <row r="492" spans="1:16" s="141" customFormat="1" ht="29.25" customHeight="1">
      <c r="A492" s="138"/>
      <c r="B492" s="182" t="s">
        <v>283</v>
      </c>
      <c r="C492" s="171">
        <v>60</v>
      </c>
      <c r="D492" s="187">
        <f t="shared" ref="D492:E492" si="834">D493+D494+D495</f>
        <v>35905</v>
      </c>
      <c r="E492" s="30">
        <f t="shared" si="834"/>
        <v>29442</v>
      </c>
      <c r="F492" s="93">
        <f t="shared" ref="F492:J492" si="835">F493+F494+F495</f>
        <v>29442</v>
      </c>
      <c r="G492" s="187">
        <f t="shared" si="835"/>
        <v>29442</v>
      </c>
      <c r="H492" s="187">
        <f t="shared" si="835"/>
        <v>0</v>
      </c>
      <c r="I492" s="187">
        <f t="shared" si="835"/>
        <v>0</v>
      </c>
      <c r="J492" s="187">
        <f t="shared" si="835"/>
        <v>0</v>
      </c>
      <c r="K492" s="23">
        <f t="shared" si="782"/>
        <v>29442</v>
      </c>
      <c r="L492" s="23">
        <f t="shared" si="783"/>
        <v>0</v>
      </c>
      <c r="M492" s="187">
        <f t="shared" ref="M492:O492" si="836">M493+M494+M495</f>
        <v>0</v>
      </c>
      <c r="N492" s="187">
        <f t="shared" si="836"/>
        <v>0</v>
      </c>
      <c r="O492" s="187">
        <f t="shared" si="836"/>
        <v>0</v>
      </c>
      <c r="P492" s="30">
        <f t="shared" ref="P492" si="837">P493+P494+P495</f>
        <v>0</v>
      </c>
    </row>
    <row r="493" spans="1:16" s="141" customFormat="1" ht="15" customHeight="1">
      <c r="A493" s="138"/>
      <c r="B493" s="169" t="s">
        <v>166</v>
      </c>
      <c r="C493" s="172" t="s">
        <v>324</v>
      </c>
      <c r="D493" s="187">
        <v>30172</v>
      </c>
      <c r="E493" s="30">
        <v>24741</v>
      </c>
      <c r="F493" s="93">
        <v>24741</v>
      </c>
      <c r="G493" s="187">
        <v>24741</v>
      </c>
      <c r="H493" s="187"/>
      <c r="I493" s="187"/>
      <c r="J493" s="187"/>
      <c r="K493" s="23">
        <f t="shared" si="782"/>
        <v>24741</v>
      </c>
      <c r="L493" s="23">
        <f t="shared" si="783"/>
        <v>0</v>
      </c>
      <c r="M493" s="187">
        <v>0</v>
      </c>
      <c r="N493" s="187">
        <v>0</v>
      </c>
      <c r="O493" s="187">
        <v>0</v>
      </c>
      <c r="P493" s="30"/>
    </row>
    <row r="494" spans="1:16" s="141" customFormat="1" ht="15" customHeight="1">
      <c r="A494" s="138"/>
      <c r="B494" s="169" t="s">
        <v>168</v>
      </c>
      <c r="C494" s="172" t="s">
        <v>325</v>
      </c>
      <c r="D494" s="187"/>
      <c r="E494" s="30"/>
      <c r="F494" s="93"/>
      <c r="G494" s="187"/>
      <c r="H494" s="187"/>
      <c r="I494" s="187"/>
      <c r="J494" s="187"/>
      <c r="K494" s="23">
        <f t="shared" si="782"/>
        <v>0</v>
      </c>
      <c r="L494" s="23">
        <f t="shared" si="783"/>
        <v>0</v>
      </c>
      <c r="M494" s="187"/>
      <c r="N494" s="187"/>
      <c r="O494" s="187"/>
      <c r="P494" s="30"/>
    </row>
    <row r="495" spans="1:16" s="141" customFormat="1" ht="15" customHeight="1">
      <c r="A495" s="138"/>
      <c r="B495" s="169" t="s">
        <v>170</v>
      </c>
      <c r="C495" s="172" t="s">
        <v>326</v>
      </c>
      <c r="D495" s="187">
        <v>5733</v>
      </c>
      <c r="E495" s="30">
        <v>4701</v>
      </c>
      <c r="F495" s="93">
        <v>4701</v>
      </c>
      <c r="G495" s="187">
        <v>4701</v>
      </c>
      <c r="H495" s="187"/>
      <c r="I495" s="187"/>
      <c r="J495" s="187"/>
      <c r="K495" s="23">
        <f t="shared" si="782"/>
        <v>4701</v>
      </c>
      <c r="L495" s="23">
        <f t="shared" si="783"/>
        <v>0</v>
      </c>
      <c r="M495" s="187">
        <v>0</v>
      </c>
      <c r="N495" s="187">
        <v>0</v>
      </c>
      <c r="O495" s="187">
        <v>0</v>
      </c>
      <c r="P495" s="30"/>
    </row>
    <row r="496" spans="1:16" s="141" customFormat="1" ht="15" customHeight="1">
      <c r="A496" s="138"/>
      <c r="B496" s="28" t="s">
        <v>327</v>
      </c>
      <c r="C496" s="29">
        <v>70</v>
      </c>
      <c r="D496" s="187">
        <v>0</v>
      </c>
      <c r="E496" s="30">
        <v>0</v>
      </c>
      <c r="F496" s="93">
        <v>0</v>
      </c>
      <c r="G496" s="187">
        <v>0</v>
      </c>
      <c r="H496" s="187">
        <v>0</v>
      </c>
      <c r="I496" s="187">
        <v>0</v>
      </c>
      <c r="J496" s="187">
        <v>0</v>
      </c>
      <c r="K496" s="23">
        <f t="shared" si="782"/>
        <v>0</v>
      </c>
      <c r="L496" s="23">
        <f t="shared" si="783"/>
        <v>0</v>
      </c>
      <c r="M496" s="187">
        <v>0</v>
      </c>
      <c r="N496" s="187">
        <v>0</v>
      </c>
      <c r="O496" s="187">
        <v>0</v>
      </c>
      <c r="P496" s="30">
        <v>0</v>
      </c>
    </row>
    <row r="497" spans="1:16" s="141" customFormat="1" ht="52.5" customHeight="1">
      <c r="A497" s="138"/>
      <c r="B497" s="183" t="s">
        <v>364</v>
      </c>
      <c r="C497" s="174" t="s">
        <v>296</v>
      </c>
      <c r="D497" s="269">
        <f t="shared" ref="D497:E497" si="838">D498</f>
        <v>3249</v>
      </c>
      <c r="E497" s="163">
        <f t="shared" si="838"/>
        <v>4130</v>
      </c>
      <c r="F497" s="482">
        <f t="shared" ref="F497:P497" si="839">F498</f>
        <v>4130</v>
      </c>
      <c r="G497" s="269">
        <f t="shared" si="839"/>
        <v>3345</v>
      </c>
      <c r="H497" s="269">
        <f t="shared" si="839"/>
        <v>785</v>
      </c>
      <c r="I497" s="269">
        <f t="shared" si="839"/>
        <v>0</v>
      </c>
      <c r="J497" s="269">
        <f t="shared" si="839"/>
        <v>0</v>
      </c>
      <c r="K497" s="23">
        <f t="shared" si="782"/>
        <v>4130</v>
      </c>
      <c r="L497" s="23">
        <f t="shared" si="783"/>
        <v>0</v>
      </c>
      <c r="M497" s="269">
        <f t="shared" si="839"/>
        <v>0</v>
      </c>
      <c r="N497" s="269">
        <f t="shared" si="839"/>
        <v>0</v>
      </c>
      <c r="O497" s="269">
        <f t="shared" si="839"/>
        <v>0</v>
      </c>
      <c r="P497" s="163">
        <f t="shared" si="839"/>
        <v>0</v>
      </c>
    </row>
    <row r="498" spans="1:16" s="141" customFormat="1" ht="21.75" customHeight="1">
      <c r="A498" s="138"/>
      <c r="B498" s="25" t="s">
        <v>273</v>
      </c>
      <c r="C498" s="184"/>
      <c r="D498" s="187">
        <f t="shared" ref="D498:E498" si="840">D499+D503</f>
        <v>3249</v>
      </c>
      <c r="E498" s="30">
        <f t="shared" si="840"/>
        <v>4130</v>
      </c>
      <c r="F498" s="93">
        <f t="shared" ref="F498:J498" si="841">F499+F503</f>
        <v>4130</v>
      </c>
      <c r="G498" s="187">
        <f t="shared" si="841"/>
        <v>3345</v>
      </c>
      <c r="H498" s="187">
        <f t="shared" si="841"/>
        <v>785</v>
      </c>
      <c r="I498" s="187">
        <f t="shared" si="841"/>
        <v>0</v>
      </c>
      <c r="J498" s="187">
        <f t="shared" si="841"/>
        <v>0</v>
      </c>
      <c r="K498" s="23">
        <f t="shared" si="782"/>
        <v>4130</v>
      </c>
      <c r="L498" s="23">
        <f t="shared" si="783"/>
        <v>0</v>
      </c>
      <c r="M498" s="187">
        <f t="shared" ref="M498:O498" si="842">M499+M503</f>
        <v>0</v>
      </c>
      <c r="N498" s="187">
        <f t="shared" si="842"/>
        <v>0</v>
      </c>
      <c r="O498" s="187">
        <f t="shared" si="842"/>
        <v>0</v>
      </c>
      <c r="P498" s="30">
        <f t="shared" ref="P498" si="843">P499+P503</f>
        <v>0</v>
      </c>
    </row>
    <row r="499" spans="1:16" s="141" customFormat="1" ht="29.25" customHeight="1">
      <c r="A499" s="138"/>
      <c r="B499" s="182" t="s">
        <v>283</v>
      </c>
      <c r="C499" s="146">
        <v>60</v>
      </c>
      <c r="D499" s="187">
        <f t="shared" ref="D499:E499" si="844">D500+D501+D502</f>
        <v>1572</v>
      </c>
      <c r="E499" s="30">
        <f t="shared" si="844"/>
        <v>1640</v>
      </c>
      <c r="F499" s="93">
        <f t="shared" ref="F499:J499" si="845">F500+F501+F502</f>
        <v>1640</v>
      </c>
      <c r="G499" s="187">
        <f t="shared" si="845"/>
        <v>855</v>
      </c>
      <c r="H499" s="187">
        <f t="shared" si="845"/>
        <v>785</v>
      </c>
      <c r="I499" s="187">
        <f t="shared" si="845"/>
        <v>0</v>
      </c>
      <c r="J499" s="187">
        <f t="shared" si="845"/>
        <v>0</v>
      </c>
      <c r="K499" s="23">
        <f t="shared" si="782"/>
        <v>1640</v>
      </c>
      <c r="L499" s="23">
        <f t="shared" si="783"/>
        <v>0</v>
      </c>
      <c r="M499" s="187">
        <f t="shared" ref="M499:O499" si="846">M500+M501+M502</f>
        <v>0</v>
      </c>
      <c r="N499" s="187">
        <f t="shared" si="846"/>
        <v>0</v>
      </c>
      <c r="O499" s="187">
        <f t="shared" si="846"/>
        <v>0</v>
      </c>
      <c r="P499" s="30">
        <f t="shared" ref="P499" si="847">P500+P501+P502</f>
        <v>0</v>
      </c>
    </row>
    <row r="500" spans="1:16" s="141" customFormat="1" ht="15" customHeight="1">
      <c r="A500" s="138"/>
      <c r="B500" s="28" t="s">
        <v>166</v>
      </c>
      <c r="C500" s="29" t="s">
        <v>324</v>
      </c>
      <c r="D500" s="187">
        <v>1321</v>
      </c>
      <c r="E500" s="30">
        <v>1378</v>
      </c>
      <c r="F500" s="93">
        <v>1378</v>
      </c>
      <c r="G500" s="187">
        <v>718</v>
      </c>
      <c r="H500" s="187">
        <v>660</v>
      </c>
      <c r="I500" s="187"/>
      <c r="J500" s="187"/>
      <c r="K500" s="23">
        <f t="shared" si="782"/>
        <v>1378</v>
      </c>
      <c r="L500" s="23">
        <f t="shared" si="783"/>
        <v>0</v>
      </c>
      <c r="M500" s="187">
        <v>0</v>
      </c>
      <c r="N500" s="187">
        <v>0</v>
      </c>
      <c r="O500" s="187">
        <v>0</v>
      </c>
      <c r="P500" s="30"/>
    </row>
    <row r="501" spans="1:16" s="141" customFormat="1" ht="15" customHeight="1">
      <c r="A501" s="138"/>
      <c r="B501" s="28" t="s">
        <v>168</v>
      </c>
      <c r="C501" s="29" t="s">
        <v>325</v>
      </c>
      <c r="D501" s="187"/>
      <c r="E501" s="30"/>
      <c r="F501" s="93"/>
      <c r="G501" s="187"/>
      <c r="H501" s="187"/>
      <c r="I501" s="187"/>
      <c r="J501" s="187"/>
      <c r="K501" s="23">
        <f t="shared" si="782"/>
        <v>0</v>
      </c>
      <c r="L501" s="23">
        <f t="shared" si="783"/>
        <v>0</v>
      </c>
      <c r="M501" s="187"/>
      <c r="N501" s="187"/>
      <c r="O501" s="187"/>
      <c r="P501" s="30"/>
    </row>
    <row r="502" spans="1:16" s="141" customFormat="1" ht="15" customHeight="1">
      <c r="A502" s="138"/>
      <c r="B502" s="28" t="s">
        <v>170</v>
      </c>
      <c r="C502" s="29" t="s">
        <v>326</v>
      </c>
      <c r="D502" s="187">
        <v>251</v>
      </c>
      <c r="E502" s="30">
        <v>262</v>
      </c>
      <c r="F502" s="93">
        <v>262</v>
      </c>
      <c r="G502" s="187">
        <v>137</v>
      </c>
      <c r="H502" s="187">
        <v>125</v>
      </c>
      <c r="I502" s="187"/>
      <c r="J502" s="187"/>
      <c r="K502" s="23">
        <f t="shared" si="782"/>
        <v>262</v>
      </c>
      <c r="L502" s="23">
        <f t="shared" si="783"/>
        <v>0</v>
      </c>
      <c r="M502" s="187">
        <v>0</v>
      </c>
      <c r="N502" s="187">
        <v>0</v>
      </c>
      <c r="O502" s="187">
        <v>0</v>
      </c>
      <c r="P502" s="30"/>
    </row>
    <row r="503" spans="1:16" s="141" customFormat="1" ht="15" customHeight="1">
      <c r="A503" s="138"/>
      <c r="B503" s="28" t="s">
        <v>327</v>
      </c>
      <c r="C503" s="29">
        <v>70</v>
      </c>
      <c r="D503" s="187">
        <v>1677</v>
      </c>
      <c r="E503" s="30">
        <v>2490</v>
      </c>
      <c r="F503" s="93">
        <v>2490</v>
      </c>
      <c r="G503" s="187">
        <v>2490</v>
      </c>
      <c r="H503" s="187"/>
      <c r="I503" s="187"/>
      <c r="J503" s="187"/>
      <c r="K503" s="23">
        <f t="shared" si="782"/>
        <v>2490</v>
      </c>
      <c r="L503" s="23">
        <f t="shared" si="783"/>
        <v>0</v>
      </c>
      <c r="M503" s="187">
        <v>0</v>
      </c>
      <c r="N503" s="187">
        <v>0</v>
      </c>
      <c r="O503" s="187">
        <v>0</v>
      </c>
      <c r="P503" s="30"/>
    </row>
    <row r="504" spans="1:16" s="141" customFormat="1" ht="27" customHeight="1">
      <c r="A504" s="138"/>
      <c r="B504" s="185" t="s">
        <v>1107</v>
      </c>
      <c r="C504" s="83" t="s">
        <v>296</v>
      </c>
      <c r="D504" s="186">
        <f t="shared" ref="D504:E505" si="848">D505</f>
        <v>7352</v>
      </c>
      <c r="E504" s="186">
        <f t="shared" si="848"/>
        <v>25000</v>
      </c>
      <c r="F504" s="486">
        <f t="shared" ref="F504:P505" si="849">F505</f>
        <v>25000</v>
      </c>
      <c r="G504" s="186">
        <f t="shared" si="849"/>
        <v>0</v>
      </c>
      <c r="H504" s="186">
        <f t="shared" si="849"/>
        <v>7000</v>
      </c>
      <c r="I504" s="186">
        <f t="shared" si="849"/>
        <v>9000</v>
      </c>
      <c r="J504" s="186">
        <f t="shared" si="849"/>
        <v>9000</v>
      </c>
      <c r="K504" s="23">
        <f t="shared" si="782"/>
        <v>25000</v>
      </c>
      <c r="L504" s="23">
        <f t="shared" si="783"/>
        <v>0</v>
      </c>
      <c r="M504" s="186">
        <f t="shared" si="849"/>
        <v>0</v>
      </c>
      <c r="N504" s="186">
        <f t="shared" si="849"/>
        <v>0</v>
      </c>
      <c r="O504" s="186">
        <f t="shared" si="849"/>
        <v>0</v>
      </c>
      <c r="P504" s="186">
        <f t="shared" si="849"/>
        <v>0</v>
      </c>
    </row>
    <row r="505" spans="1:16" s="141" customFormat="1" ht="15" customHeight="1">
      <c r="A505" s="138"/>
      <c r="B505" s="25" t="s">
        <v>273</v>
      </c>
      <c r="C505" s="29"/>
      <c r="D505" s="187">
        <f t="shared" si="848"/>
        <v>7352</v>
      </c>
      <c r="E505" s="187">
        <f t="shared" si="848"/>
        <v>25000</v>
      </c>
      <c r="F505" s="93">
        <f t="shared" si="849"/>
        <v>25000</v>
      </c>
      <c r="G505" s="187">
        <f t="shared" si="849"/>
        <v>0</v>
      </c>
      <c r="H505" s="187">
        <f t="shared" si="849"/>
        <v>7000</v>
      </c>
      <c r="I505" s="187">
        <f t="shared" si="849"/>
        <v>9000</v>
      </c>
      <c r="J505" s="187">
        <f t="shared" si="849"/>
        <v>9000</v>
      </c>
      <c r="K505" s="23">
        <f t="shared" si="782"/>
        <v>25000</v>
      </c>
      <c r="L505" s="23">
        <f t="shared" si="783"/>
        <v>0</v>
      </c>
      <c r="M505" s="187">
        <f t="shared" si="849"/>
        <v>0</v>
      </c>
      <c r="N505" s="187">
        <f t="shared" si="849"/>
        <v>0</v>
      </c>
      <c r="O505" s="187">
        <f t="shared" si="849"/>
        <v>0</v>
      </c>
      <c r="P505" s="187">
        <f t="shared" si="849"/>
        <v>0</v>
      </c>
    </row>
    <row r="506" spans="1:16" s="141" customFormat="1" ht="15" customHeight="1">
      <c r="A506" s="138"/>
      <c r="B506" s="28" t="s">
        <v>327</v>
      </c>
      <c r="C506" s="29">
        <v>70</v>
      </c>
      <c r="D506" s="187">
        <v>7352</v>
      </c>
      <c r="E506" s="30">
        <v>25000</v>
      </c>
      <c r="F506" s="93">
        <v>25000</v>
      </c>
      <c r="G506" s="187"/>
      <c r="H506" s="187">
        <v>7000</v>
      </c>
      <c r="I506" s="187">
        <v>9000</v>
      </c>
      <c r="J506" s="187">
        <v>9000</v>
      </c>
      <c r="K506" s="23">
        <f t="shared" si="782"/>
        <v>25000</v>
      </c>
      <c r="L506" s="23">
        <f t="shared" si="783"/>
        <v>0</v>
      </c>
      <c r="M506" s="187">
        <v>0</v>
      </c>
      <c r="N506" s="187">
        <v>0</v>
      </c>
      <c r="O506" s="187">
        <v>0</v>
      </c>
      <c r="P506" s="30"/>
    </row>
    <row r="507" spans="1:16" ht="14.25">
      <c r="A507" s="111">
        <v>2</v>
      </c>
      <c r="B507" s="188" t="s">
        <v>365</v>
      </c>
      <c r="C507" s="123" t="s">
        <v>366</v>
      </c>
      <c r="D507" s="264">
        <f t="shared" ref="D507:E507" si="850">D508+D512+D522+D528+D532</f>
        <v>10434</v>
      </c>
      <c r="E507" s="124">
        <f t="shared" si="850"/>
        <v>15653</v>
      </c>
      <c r="F507" s="229">
        <f t="shared" ref="F507:J507" si="851">F508+F512+F522+F528+F532</f>
        <v>15473</v>
      </c>
      <c r="G507" s="264">
        <f t="shared" si="851"/>
        <v>3905</v>
      </c>
      <c r="H507" s="264">
        <f t="shared" si="851"/>
        <v>4077</v>
      </c>
      <c r="I507" s="264">
        <f t="shared" si="851"/>
        <v>3975</v>
      </c>
      <c r="J507" s="264">
        <f t="shared" si="851"/>
        <v>3516</v>
      </c>
      <c r="K507" s="23">
        <f t="shared" si="782"/>
        <v>15473</v>
      </c>
      <c r="L507" s="23">
        <f t="shared" si="783"/>
        <v>0</v>
      </c>
      <c r="M507" s="264">
        <f t="shared" ref="M507:O507" si="852">M508+M512+M522+M528+M532</f>
        <v>21030</v>
      </c>
      <c r="N507" s="264">
        <f t="shared" si="852"/>
        <v>22672</v>
      </c>
      <c r="O507" s="264">
        <f t="shared" si="852"/>
        <v>24518</v>
      </c>
      <c r="P507" s="124">
        <f t="shared" ref="P507" si="853">P508+P512+P522+P528+P532</f>
        <v>0</v>
      </c>
    </row>
    <row r="508" spans="1:16" ht="14.25">
      <c r="A508" s="43" t="s">
        <v>367</v>
      </c>
      <c r="B508" s="189" t="s">
        <v>368</v>
      </c>
      <c r="C508" s="156" t="s">
        <v>366</v>
      </c>
      <c r="D508" s="267">
        <f t="shared" ref="D508:E510" si="854">D509</f>
        <v>500</v>
      </c>
      <c r="E508" s="157">
        <f t="shared" si="854"/>
        <v>500</v>
      </c>
      <c r="F508" s="480">
        <f t="shared" ref="F508:P510" si="855">F509</f>
        <v>500</v>
      </c>
      <c r="G508" s="267">
        <f t="shared" si="855"/>
        <v>0</v>
      </c>
      <c r="H508" s="267">
        <f t="shared" si="855"/>
        <v>300</v>
      </c>
      <c r="I508" s="267">
        <f t="shared" si="855"/>
        <v>200</v>
      </c>
      <c r="J508" s="267">
        <f t="shared" si="855"/>
        <v>0</v>
      </c>
      <c r="K508" s="23">
        <f t="shared" si="782"/>
        <v>500</v>
      </c>
      <c r="L508" s="23">
        <f t="shared" si="783"/>
        <v>0</v>
      </c>
      <c r="M508" s="267">
        <f t="shared" si="855"/>
        <v>500</v>
      </c>
      <c r="N508" s="267">
        <f t="shared" si="855"/>
        <v>500</v>
      </c>
      <c r="O508" s="267">
        <f t="shared" si="855"/>
        <v>500</v>
      </c>
      <c r="P508" s="157">
        <f t="shared" si="855"/>
        <v>0</v>
      </c>
    </row>
    <row r="509" spans="1:16" ht="14.25">
      <c r="A509" s="43"/>
      <c r="B509" s="25" t="s">
        <v>260</v>
      </c>
      <c r="C509" s="26"/>
      <c r="D509" s="194">
        <f t="shared" si="854"/>
        <v>500</v>
      </c>
      <c r="E509" s="112">
        <f t="shared" si="854"/>
        <v>500</v>
      </c>
      <c r="F509" s="476">
        <f t="shared" si="855"/>
        <v>500</v>
      </c>
      <c r="G509" s="194">
        <f t="shared" si="855"/>
        <v>0</v>
      </c>
      <c r="H509" s="194">
        <f t="shared" si="855"/>
        <v>300</v>
      </c>
      <c r="I509" s="194">
        <f t="shared" si="855"/>
        <v>200</v>
      </c>
      <c r="J509" s="194">
        <f t="shared" si="855"/>
        <v>0</v>
      </c>
      <c r="K509" s="23">
        <f t="shared" si="782"/>
        <v>500</v>
      </c>
      <c r="L509" s="23">
        <f t="shared" si="783"/>
        <v>0</v>
      </c>
      <c r="M509" s="194">
        <f t="shared" si="855"/>
        <v>500</v>
      </c>
      <c r="N509" s="194">
        <f t="shared" si="855"/>
        <v>500</v>
      </c>
      <c r="O509" s="194">
        <f t="shared" si="855"/>
        <v>500</v>
      </c>
      <c r="P509" s="112">
        <f t="shared" si="855"/>
        <v>0</v>
      </c>
    </row>
    <row r="510" spans="1:16" ht="14.25">
      <c r="A510" s="43"/>
      <c r="B510" s="28" t="s">
        <v>261</v>
      </c>
      <c r="C510" s="26"/>
      <c r="D510" s="194">
        <f t="shared" si="854"/>
        <v>500</v>
      </c>
      <c r="E510" s="112">
        <f t="shared" si="854"/>
        <v>500</v>
      </c>
      <c r="F510" s="476">
        <f t="shared" si="855"/>
        <v>500</v>
      </c>
      <c r="G510" s="194">
        <f t="shared" si="855"/>
        <v>0</v>
      </c>
      <c r="H510" s="194">
        <f t="shared" si="855"/>
        <v>300</v>
      </c>
      <c r="I510" s="194">
        <f t="shared" si="855"/>
        <v>200</v>
      </c>
      <c r="J510" s="194">
        <f t="shared" si="855"/>
        <v>0</v>
      </c>
      <c r="K510" s="23">
        <f t="shared" si="782"/>
        <v>500</v>
      </c>
      <c r="L510" s="23">
        <f t="shared" si="783"/>
        <v>0</v>
      </c>
      <c r="M510" s="194">
        <f t="shared" si="855"/>
        <v>500</v>
      </c>
      <c r="N510" s="194">
        <f t="shared" si="855"/>
        <v>500</v>
      </c>
      <c r="O510" s="194">
        <f t="shared" si="855"/>
        <v>500</v>
      </c>
      <c r="P510" s="112">
        <f t="shared" si="855"/>
        <v>0</v>
      </c>
    </row>
    <row r="511" spans="1:16" ht="24.75" customHeight="1">
      <c r="A511" s="43"/>
      <c r="B511" s="190" t="s">
        <v>369</v>
      </c>
      <c r="C511" s="29" t="s">
        <v>370</v>
      </c>
      <c r="D511" s="187">
        <v>500</v>
      </c>
      <c r="E511" s="30">
        <v>500</v>
      </c>
      <c r="F511" s="93">
        <v>500</v>
      </c>
      <c r="G511" s="187">
        <v>0</v>
      </c>
      <c r="H511" s="187">
        <v>300</v>
      </c>
      <c r="I511" s="187">
        <v>200</v>
      </c>
      <c r="J511" s="187">
        <v>0</v>
      </c>
      <c r="K511" s="23">
        <f t="shared" si="782"/>
        <v>500</v>
      </c>
      <c r="L511" s="23">
        <f t="shared" si="783"/>
        <v>0</v>
      </c>
      <c r="M511" s="187">
        <v>500</v>
      </c>
      <c r="N511" s="187">
        <v>500</v>
      </c>
      <c r="O511" s="187">
        <v>500</v>
      </c>
      <c r="P511" s="30"/>
    </row>
    <row r="512" spans="1:16" ht="28.5" customHeight="1">
      <c r="A512" s="43" t="s">
        <v>371</v>
      </c>
      <c r="B512" s="155" t="s">
        <v>1103</v>
      </c>
      <c r="C512" s="156" t="s">
        <v>372</v>
      </c>
      <c r="D512" s="267">
        <f t="shared" ref="D512:E512" si="856">D513+D520</f>
        <v>3581</v>
      </c>
      <c r="E512" s="157">
        <f t="shared" si="856"/>
        <v>3687</v>
      </c>
      <c r="F512" s="480">
        <f t="shared" ref="F512:J512" si="857">F513+F520</f>
        <v>3507</v>
      </c>
      <c r="G512" s="267">
        <f t="shared" si="857"/>
        <v>905</v>
      </c>
      <c r="H512" s="267">
        <f t="shared" si="857"/>
        <v>877</v>
      </c>
      <c r="I512" s="267">
        <f t="shared" si="857"/>
        <v>875</v>
      </c>
      <c r="J512" s="267">
        <f t="shared" si="857"/>
        <v>850</v>
      </c>
      <c r="K512" s="23">
        <f t="shared" si="782"/>
        <v>3507</v>
      </c>
      <c r="L512" s="23">
        <f t="shared" si="783"/>
        <v>0</v>
      </c>
      <c r="M512" s="267">
        <f t="shared" ref="M512:O512" si="858">M513+M520</f>
        <v>3505</v>
      </c>
      <c r="N512" s="267">
        <f t="shared" si="858"/>
        <v>3505</v>
      </c>
      <c r="O512" s="267">
        <f t="shared" si="858"/>
        <v>3505</v>
      </c>
      <c r="P512" s="157">
        <f t="shared" ref="P512" si="859">P513+P520</f>
        <v>0</v>
      </c>
    </row>
    <row r="513" spans="1:16" ht="14.25">
      <c r="A513" s="43"/>
      <c r="B513" s="25" t="s">
        <v>260</v>
      </c>
      <c r="C513" s="26"/>
      <c r="D513" s="194">
        <f t="shared" ref="D513:E513" si="860">D514+D519</f>
        <v>3520</v>
      </c>
      <c r="E513" s="112">
        <f t="shared" si="860"/>
        <v>3687</v>
      </c>
      <c r="F513" s="476">
        <f t="shared" ref="F513:J513" si="861">F514+F519</f>
        <v>3505</v>
      </c>
      <c r="G513" s="194">
        <f t="shared" si="861"/>
        <v>903</v>
      </c>
      <c r="H513" s="194">
        <f t="shared" si="861"/>
        <v>877</v>
      </c>
      <c r="I513" s="194">
        <f t="shared" si="861"/>
        <v>875</v>
      </c>
      <c r="J513" s="194">
        <f t="shared" si="861"/>
        <v>850</v>
      </c>
      <c r="K513" s="23">
        <f t="shared" si="782"/>
        <v>3505</v>
      </c>
      <c r="L513" s="23">
        <f t="shared" si="783"/>
        <v>0</v>
      </c>
      <c r="M513" s="194">
        <f t="shared" ref="M513:O513" si="862">M514+M519</f>
        <v>3505</v>
      </c>
      <c r="N513" s="194">
        <f t="shared" si="862"/>
        <v>3505</v>
      </c>
      <c r="O513" s="194">
        <f t="shared" si="862"/>
        <v>3505</v>
      </c>
      <c r="P513" s="112">
        <f t="shared" ref="P513" si="863">P514+P519</f>
        <v>0</v>
      </c>
    </row>
    <row r="514" spans="1:16" ht="14.25">
      <c r="A514" s="43"/>
      <c r="B514" s="28" t="s">
        <v>261</v>
      </c>
      <c r="C514" s="29">
        <v>0.01</v>
      </c>
      <c r="D514" s="252">
        <f t="shared" ref="D514:E514" si="864">D515</f>
        <v>3520</v>
      </c>
      <c r="E514" s="38">
        <f t="shared" si="864"/>
        <v>3687</v>
      </c>
      <c r="F514" s="466">
        <f t="shared" ref="F514:P514" si="865">F515</f>
        <v>3505</v>
      </c>
      <c r="G514" s="252">
        <f t="shared" si="865"/>
        <v>903</v>
      </c>
      <c r="H514" s="252">
        <f t="shared" si="865"/>
        <v>877</v>
      </c>
      <c r="I514" s="252">
        <f t="shared" si="865"/>
        <v>875</v>
      </c>
      <c r="J514" s="252">
        <f t="shared" si="865"/>
        <v>850</v>
      </c>
      <c r="K514" s="23">
        <f t="shared" si="782"/>
        <v>3505</v>
      </c>
      <c r="L514" s="23">
        <f t="shared" si="783"/>
        <v>0</v>
      </c>
      <c r="M514" s="252">
        <f t="shared" si="865"/>
        <v>3505</v>
      </c>
      <c r="N514" s="252">
        <f t="shared" si="865"/>
        <v>3505</v>
      </c>
      <c r="O514" s="252">
        <f t="shared" si="865"/>
        <v>3505</v>
      </c>
      <c r="P514" s="38">
        <f t="shared" si="865"/>
        <v>0</v>
      </c>
    </row>
    <row r="515" spans="1:16" ht="14.25">
      <c r="A515" s="43"/>
      <c r="B515" s="28" t="s">
        <v>373</v>
      </c>
      <c r="C515" s="29" t="s">
        <v>374</v>
      </c>
      <c r="D515" s="252">
        <f t="shared" ref="D515:E515" si="866">D516+D517+D518</f>
        <v>3520</v>
      </c>
      <c r="E515" s="38">
        <f t="shared" si="866"/>
        <v>3687</v>
      </c>
      <c r="F515" s="466">
        <f t="shared" ref="F515:J515" si="867">F516+F517+F518</f>
        <v>3505</v>
      </c>
      <c r="G515" s="252">
        <f t="shared" si="867"/>
        <v>903</v>
      </c>
      <c r="H515" s="252">
        <f t="shared" si="867"/>
        <v>877</v>
      </c>
      <c r="I515" s="252">
        <f t="shared" si="867"/>
        <v>875</v>
      </c>
      <c r="J515" s="252">
        <f t="shared" si="867"/>
        <v>850</v>
      </c>
      <c r="K515" s="23">
        <f t="shared" si="782"/>
        <v>3505</v>
      </c>
      <c r="L515" s="23">
        <f t="shared" si="783"/>
        <v>0</v>
      </c>
      <c r="M515" s="252">
        <f t="shared" ref="M515:O515" si="868">M516+M517+M518</f>
        <v>3505</v>
      </c>
      <c r="N515" s="252">
        <f t="shared" si="868"/>
        <v>3505</v>
      </c>
      <c r="O515" s="252">
        <f t="shared" si="868"/>
        <v>3505</v>
      </c>
      <c r="P515" s="38">
        <f t="shared" ref="P515" si="869">P516+P517+P518</f>
        <v>0</v>
      </c>
    </row>
    <row r="516" spans="1:16" ht="14.25">
      <c r="A516" s="43"/>
      <c r="B516" s="28" t="s">
        <v>262</v>
      </c>
      <c r="C516" s="29">
        <v>10</v>
      </c>
      <c r="D516" s="187">
        <v>3120</v>
      </c>
      <c r="E516" s="30">
        <v>3198</v>
      </c>
      <c r="F516" s="93">
        <v>3100</v>
      </c>
      <c r="G516" s="187">
        <v>800</v>
      </c>
      <c r="H516" s="187">
        <v>775</v>
      </c>
      <c r="I516" s="187">
        <v>775</v>
      </c>
      <c r="J516" s="187">
        <v>750</v>
      </c>
      <c r="K516" s="23">
        <f t="shared" si="782"/>
        <v>3100</v>
      </c>
      <c r="L516" s="23">
        <f t="shared" si="783"/>
        <v>0</v>
      </c>
      <c r="M516" s="187">
        <v>3100</v>
      </c>
      <c r="N516" s="187">
        <v>3100</v>
      </c>
      <c r="O516" s="187">
        <v>3100</v>
      </c>
      <c r="P516" s="30"/>
    </row>
    <row r="517" spans="1:16" ht="15.75" customHeight="1">
      <c r="A517" s="43"/>
      <c r="B517" s="28" t="s">
        <v>263</v>
      </c>
      <c r="C517" s="29">
        <v>20</v>
      </c>
      <c r="D517" s="187">
        <v>395</v>
      </c>
      <c r="E517" s="30">
        <v>484</v>
      </c>
      <c r="F517" s="93">
        <v>400</v>
      </c>
      <c r="G517" s="187">
        <v>100</v>
      </c>
      <c r="H517" s="187">
        <v>100</v>
      </c>
      <c r="I517" s="187">
        <v>100</v>
      </c>
      <c r="J517" s="187">
        <v>100</v>
      </c>
      <c r="K517" s="23">
        <f t="shared" si="782"/>
        <v>400</v>
      </c>
      <c r="L517" s="23">
        <f t="shared" si="783"/>
        <v>0</v>
      </c>
      <c r="M517" s="187">
        <v>400</v>
      </c>
      <c r="N517" s="187">
        <v>400</v>
      </c>
      <c r="O517" s="187">
        <v>400</v>
      </c>
      <c r="P517" s="30"/>
    </row>
    <row r="518" spans="1:16" ht="15.75" customHeight="1">
      <c r="A518" s="43"/>
      <c r="B518" s="28" t="s">
        <v>375</v>
      </c>
      <c r="C518" s="29">
        <v>59</v>
      </c>
      <c r="D518" s="187">
        <v>5</v>
      </c>
      <c r="E518" s="30">
        <v>5</v>
      </c>
      <c r="F518" s="93">
        <v>5</v>
      </c>
      <c r="G518" s="187">
        <v>3</v>
      </c>
      <c r="H518" s="187">
        <v>2</v>
      </c>
      <c r="I518" s="187"/>
      <c r="J518" s="187"/>
      <c r="K518" s="23">
        <f t="shared" si="782"/>
        <v>5</v>
      </c>
      <c r="L518" s="23">
        <f t="shared" si="783"/>
        <v>0</v>
      </c>
      <c r="M518" s="187">
        <v>5</v>
      </c>
      <c r="N518" s="187">
        <v>5</v>
      </c>
      <c r="O518" s="187">
        <v>5</v>
      </c>
      <c r="P518" s="30"/>
    </row>
    <row r="519" spans="1:16" ht="16.5" hidden="1" customHeight="1">
      <c r="A519" s="43"/>
      <c r="B519" s="28" t="s">
        <v>272</v>
      </c>
      <c r="C519" s="29" t="s">
        <v>376</v>
      </c>
      <c r="D519" s="187"/>
      <c r="E519" s="30"/>
      <c r="F519" s="93"/>
      <c r="G519" s="187"/>
      <c r="H519" s="187"/>
      <c r="I519" s="187"/>
      <c r="J519" s="187"/>
      <c r="K519" s="23">
        <f t="shared" si="782"/>
        <v>0</v>
      </c>
      <c r="L519" s="23">
        <f t="shared" si="783"/>
        <v>0</v>
      </c>
      <c r="M519" s="187"/>
      <c r="N519" s="187"/>
      <c r="O519" s="187"/>
      <c r="P519" s="30"/>
    </row>
    <row r="520" spans="1:16" ht="15.75" customHeight="1">
      <c r="A520" s="43"/>
      <c r="B520" s="25" t="s">
        <v>273</v>
      </c>
      <c r="C520" s="29"/>
      <c r="D520" s="194">
        <f t="shared" ref="D520:E520" si="870">D521</f>
        <v>61</v>
      </c>
      <c r="E520" s="112">
        <f t="shared" si="870"/>
        <v>0</v>
      </c>
      <c r="F520" s="476">
        <f t="shared" ref="F520:P520" si="871">F521</f>
        <v>2</v>
      </c>
      <c r="G520" s="194">
        <f t="shared" si="871"/>
        <v>2</v>
      </c>
      <c r="H520" s="194">
        <f t="shared" si="871"/>
        <v>0</v>
      </c>
      <c r="I520" s="194">
        <f t="shared" si="871"/>
        <v>0</v>
      </c>
      <c r="J520" s="194">
        <f t="shared" si="871"/>
        <v>0</v>
      </c>
      <c r="K520" s="23">
        <f t="shared" si="782"/>
        <v>2</v>
      </c>
      <c r="L520" s="23">
        <f t="shared" si="783"/>
        <v>0</v>
      </c>
      <c r="M520" s="194">
        <f t="shared" si="871"/>
        <v>0</v>
      </c>
      <c r="N520" s="194">
        <f t="shared" si="871"/>
        <v>0</v>
      </c>
      <c r="O520" s="194">
        <f t="shared" si="871"/>
        <v>0</v>
      </c>
      <c r="P520" s="112">
        <f t="shared" si="871"/>
        <v>0</v>
      </c>
    </row>
    <row r="521" spans="1:16" ht="18.75" customHeight="1">
      <c r="A521" s="43"/>
      <c r="B521" s="28" t="s">
        <v>377</v>
      </c>
      <c r="C521" s="29" t="s">
        <v>280</v>
      </c>
      <c r="D521" s="187">
        <v>61</v>
      </c>
      <c r="E521" s="30"/>
      <c r="F521" s="93">
        <v>2</v>
      </c>
      <c r="G521" s="187">
        <v>2</v>
      </c>
      <c r="H521" s="187"/>
      <c r="I521" s="187"/>
      <c r="J521" s="187"/>
      <c r="K521" s="23">
        <f t="shared" si="782"/>
        <v>2</v>
      </c>
      <c r="L521" s="23">
        <f t="shared" si="783"/>
        <v>0</v>
      </c>
      <c r="M521" s="187">
        <v>0</v>
      </c>
      <c r="N521" s="187">
        <v>0</v>
      </c>
      <c r="O521" s="187">
        <v>0</v>
      </c>
      <c r="P521" s="30"/>
    </row>
    <row r="522" spans="1:16" ht="14.25">
      <c r="A522" s="43" t="s">
        <v>378</v>
      </c>
      <c r="B522" s="191" t="s">
        <v>379</v>
      </c>
      <c r="C522" s="156" t="s">
        <v>380</v>
      </c>
      <c r="D522" s="267">
        <f t="shared" ref="D522:E524" si="872">D523</f>
        <v>6353</v>
      </c>
      <c r="E522" s="157">
        <f t="shared" si="872"/>
        <v>11466</v>
      </c>
      <c r="F522" s="480">
        <f t="shared" ref="F522:P524" si="873">F523</f>
        <v>11466</v>
      </c>
      <c r="G522" s="267">
        <f t="shared" si="873"/>
        <v>3000</v>
      </c>
      <c r="H522" s="267">
        <f t="shared" si="873"/>
        <v>2900</v>
      </c>
      <c r="I522" s="267">
        <f t="shared" si="873"/>
        <v>2900</v>
      </c>
      <c r="J522" s="267">
        <f t="shared" si="873"/>
        <v>2666</v>
      </c>
      <c r="K522" s="23">
        <f t="shared" ref="K522:K585" si="874">G522+H522+I522+J522</f>
        <v>11466</v>
      </c>
      <c r="L522" s="23">
        <f t="shared" ref="L522:L585" si="875">F522-K522</f>
        <v>0</v>
      </c>
      <c r="M522" s="267">
        <f t="shared" si="873"/>
        <v>17025</v>
      </c>
      <c r="N522" s="267">
        <f t="shared" si="873"/>
        <v>18667</v>
      </c>
      <c r="O522" s="267">
        <f t="shared" si="873"/>
        <v>20513</v>
      </c>
      <c r="P522" s="157">
        <f t="shared" si="873"/>
        <v>0</v>
      </c>
    </row>
    <row r="523" spans="1:16" ht="14.25">
      <c r="A523" s="43"/>
      <c r="B523" s="25" t="s">
        <v>260</v>
      </c>
      <c r="C523" s="26"/>
      <c r="D523" s="194">
        <f t="shared" si="872"/>
        <v>6353</v>
      </c>
      <c r="E523" s="112">
        <f t="shared" si="872"/>
        <v>11466</v>
      </c>
      <c r="F523" s="476">
        <f t="shared" si="873"/>
        <v>11466</v>
      </c>
      <c r="G523" s="194">
        <f t="shared" si="873"/>
        <v>3000</v>
      </c>
      <c r="H523" s="194">
        <f t="shared" si="873"/>
        <v>2900</v>
      </c>
      <c r="I523" s="194">
        <f t="shared" si="873"/>
        <v>2900</v>
      </c>
      <c r="J523" s="194">
        <f t="shared" si="873"/>
        <v>2666</v>
      </c>
      <c r="K523" s="23">
        <f t="shared" si="874"/>
        <v>11466</v>
      </c>
      <c r="L523" s="23">
        <f t="shared" si="875"/>
        <v>0</v>
      </c>
      <c r="M523" s="194">
        <f t="shared" si="873"/>
        <v>17025</v>
      </c>
      <c r="N523" s="194">
        <f t="shared" si="873"/>
        <v>18667</v>
      </c>
      <c r="O523" s="194">
        <f t="shared" si="873"/>
        <v>20513</v>
      </c>
      <c r="P523" s="112">
        <f t="shared" si="873"/>
        <v>0</v>
      </c>
    </row>
    <row r="524" spans="1:16" ht="14.25">
      <c r="A524" s="43"/>
      <c r="B524" s="25" t="s">
        <v>271</v>
      </c>
      <c r="C524" s="26">
        <v>79</v>
      </c>
      <c r="D524" s="194">
        <f t="shared" si="872"/>
        <v>6353</v>
      </c>
      <c r="E524" s="112">
        <f t="shared" si="872"/>
        <v>11466</v>
      </c>
      <c r="F524" s="476">
        <f t="shared" si="873"/>
        <v>11466</v>
      </c>
      <c r="G524" s="194">
        <f t="shared" si="873"/>
        <v>3000</v>
      </c>
      <c r="H524" s="194">
        <f t="shared" si="873"/>
        <v>2900</v>
      </c>
      <c r="I524" s="194">
        <f t="shared" si="873"/>
        <v>2900</v>
      </c>
      <c r="J524" s="194">
        <f t="shared" si="873"/>
        <v>2666</v>
      </c>
      <c r="K524" s="23">
        <f t="shared" si="874"/>
        <v>11466</v>
      </c>
      <c r="L524" s="23">
        <f t="shared" si="875"/>
        <v>0</v>
      </c>
      <c r="M524" s="194">
        <f t="shared" si="873"/>
        <v>17025</v>
      </c>
      <c r="N524" s="194">
        <f t="shared" si="873"/>
        <v>18667</v>
      </c>
      <c r="O524" s="194">
        <f t="shared" si="873"/>
        <v>20513</v>
      </c>
      <c r="P524" s="112">
        <f t="shared" si="873"/>
        <v>0</v>
      </c>
    </row>
    <row r="525" spans="1:16" ht="14.25">
      <c r="A525" s="43"/>
      <c r="B525" s="25" t="s">
        <v>381</v>
      </c>
      <c r="C525" s="29">
        <v>81</v>
      </c>
      <c r="D525" s="252">
        <f t="shared" ref="D525:E525" si="876">D526+D527</f>
        <v>6353</v>
      </c>
      <c r="E525" s="38">
        <f t="shared" si="876"/>
        <v>11466</v>
      </c>
      <c r="F525" s="466">
        <f t="shared" ref="F525:J525" si="877">F526+F527</f>
        <v>11466</v>
      </c>
      <c r="G525" s="252">
        <f t="shared" si="877"/>
        <v>3000</v>
      </c>
      <c r="H525" s="252">
        <f t="shared" si="877"/>
        <v>2900</v>
      </c>
      <c r="I525" s="252">
        <f t="shared" si="877"/>
        <v>2900</v>
      </c>
      <c r="J525" s="252">
        <f t="shared" si="877"/>
        <v>2666</v>
      </c>
      <c r="K525" s="23">
        <f t="shared" si="874"/>
        <v>11466</v>
      </c>
      <c r="L525" s="23">
        <f t="shared" si="875"/>
        <v>0</v>
      </c>
      <c r="M525" s="252">
        <f t="shared" ref="M525:O525" si="878">M526+M527</f>
        <v>17025</v>
      </c>
      <c r="N525" s="252">
        <f t="shared" si="878"/>
        <v>18667</v>
      </c>
      <c r="O525" s="252">
        <f t="shared" si="878"/>
        <v>20513</v>
      </c>
      <c r="P525" s="38">
        <f t="shared" ref="P525" si="879">P526+P527</f>
        <v>0</v>
      </c>
    </row>
    <row r="526" spans="1:16" ht="13.5" customHeight="1">
      <c r="A526" s="43"/>
      <c r="B526" s="28" t="s">
        <v>382</v>
      </c>
      <c r="C526" s="29" t="s">
        <v>383</v>
      </c>
      <c r="D526" s="187">
        <v>6353</v>
      </c>
      <c r="E526" s="30">
        <v>11466</v>
      </c>
      <c r="F526" s="93">
        <v>11466</v>
      </c>
      <c r="G526" s="187">
        <v>3000</v>
      </c>
      <c r="H526" s="187">
        <v>2900</v>
      </c>
      <c r="I526" s="187">
        <v>2900</v>
      </c>
      <c r="J526" s="187">
        <v>2666</v>
      </c>
      <c r="K526" s="23">
        <f t="shared" si="874"/>
        <v>11466</v>
      </c>
      <c r="L526" s="23">
        <f t="shared" si="875"/>
        <v>0</v>
      </c>
      <c r="M526" s="187">
        <v>17025</v>
      </c>
      <c r="N526" s="187">
        <v>18667</v>
      </c>
      <c r="O526" s="187">
        <v>20513</v>
      </c>
      <c r="P526" s="30"/>
    </row>
    <row r="527" spans="1:16" ht="13.5" hidden="1" customHeight="1">
      <c r="A527" s="43"/>
      <c r="B527" s="28" t="s">
        <v>384</v>
      </c>
      <c r="C527" s="29" t="s">
        <v>385</v>
      </c>
      <c r="D527" s="187"/>
      <c r="E527" s="30"/>
      <c r="F527" s="93"/>
      <c r="G527" s="187"/>
      <c r="H527" s="187"/>
      <c r="I527" s="187"/>
      <c r="J527" s="187"/>
      <c r="K527" s="23">
        <f t="shared" si="874"/>
        <v>0</v>
      </c>
      <c r="L527" s="23">
        <f t="shared" si="875"/>
        <v>0</v>
      </c>
      <c r="M527" s="187"/>
      <c r="N527" s="187"/>
      <c r="O527" s="187"/>
      <c r="P527" s="30"/>
    </row>
    <row r="528" spans="1:16" ht="17.25" hidden="1" customHeight="1">
      <c r="A528" s="43" t="s">
        <v>386</v>
      </c>
      <c r="B528" s="25" t="s">
        <v>387</v>
      </c>
      <c r="C528" s="29"/>
      <c r="D528" s="187"/>
      <c r="E528" s="30"/>
      <c r="F528" s="93"/>
      <c r="G528" s="187"/>
      <c r="H528" s="187"/>
      <c r="I528" s="187"/>
      <c r="J528" s="187"/>
      <c r="K528" s="23">
        <f t="shared" si="874"/>
        <v>0</v>
      </c>
      <c r="L528" s="23">
        <f t="shared" si="875"/>
        <v>0</v>
      </c>
      <c r="M528" s="187"/>
      <c r="N528" s="187"/>
      <c r="O528" s="187"/>
      <c r="P528" s="30"/>
    </row>
    <row r="529" spans="1:16" ht="18.75" hidden="1" customHeight="1">
      <c r="A529" s="43"/>
      <c r="B529" s="28" t="s">
        <v>262</v>
      </c>
      <c r="C529" s="29"/>
      <c r="D529" s="187"/>
      <c r="E529" s="30"/>
      <c r="F529" s="93"/>
      <c r="G529" s="187"/>
      <c r="H529" s="187"/>
      <c r="I529" s="187"/>
      <c r="J529" s="187"/>
      <c r="K529" s="23">
        <f t="shared" si="874"/>
        <v>0</v>
      </c>
      <c r="L529" s="23">
        <f t="shared" si="875"/>
        <v>0</v>
      </c>
      <c r="M529" s="187"/>
      <c r="N529" s="187"/>
      <c r="O529" s="187"/>
      <c r="P529" s="30"/>
    </row>
    <row r="530" spans="1:16" ht="18.75" hidden="1" customHeight="1">
      <c r="A530" s="43"/>
      <c r="B530" s="28" t="s">
        <v>388</v>
      </c>
      <c r="C530" s="29"/>
      <c r="D530" s="187"/>
      <c r="E530" s="30"/>
      <c r="F530" s="93"/>
      <c r="G530" s="187"/>
      <c r="H530" s="187"/>
      <c r="I530" s="187"/>
      <c r="J530" s="187"/>
      <c r="K530" s="23">
        <f t="shared" si="874"/>
        <v>0</v>
      </c>
      <c r="L530" s="23">
        <f t="shared" si="875"/>
        <v>0</v>
      </c>
      <c r="M530" s="187"/>
      <c r="N530" s="187"/>
      <c r="O530" s="187"/>
      <c r="P530" s="30"/>
    </row>
    <row r="531" spans="1:16" ht="18.75" hidden="1" customHeight="1">
      <c r="A531" s="43"/>
      <c r="B531" s="25" t="s">
        <v>389</v>
      </c>
      <c r="C531" s="29"/>
      <c r="D531" s="187"/>
      <c r="E531" s="30"/>
      <c r="F531" s="93"/>
      <c r="G531" s="187"/>
      <c r="H531" s="187"/>
      <c r="I531" s="187"/>
      <c r="J531" s="187"/>
      <c r="K531" s="23">
        <f t="shared" si="874"/>
        <v>0</v>
      </c>
      <c r="L531" s="23">
        <f t="shared" si="875"/>
        <v>0</v>
      </c>
      <c r="M531" s="187"/>
      <c r="N531" s="187"/>
      <c r="O531" s="187"/>
      <c r="P531" s="30"/>
    </row>
    <row r="532" spans="1:16" ht="29.25" hidden="1" customHeight="1">
      <c r="A532" s="43" t="s">
        <v>390</v>
      </c>
      <c r="B532" s="31" t="s">
        <v>391</v>
      </c>
      <c r="C532" s="26" t="s">
        <v>380</v>
      </c>
      <c r="D532" s="187"/>
      <c r="E532" s="30"/>
      <c r="F532" s="93"/>
      <c r="G532" s="187"/>
      <c r="H532" s="187"/>
      <c r="I532" s="187"/>
      <c r="J532" s="187"/>
      <c r="K532" s="23">
        <f t="shared" si="874"/>
        <v>0</v>
      </c>
      <c r="L532" s="23">
        <f t="shared" si="875"/>
        <v>0</v>
      </c>
      <c r="M532" s="187"/>
      <c r="N532" s="187"/>
      <c r="O532" s="187"/>
      <c r="P532" s="30"/>
    </row>
    <row r="533" spans="1:16" ht="13.5" hidden="1" customHeight="1">
      <c r="A533" s="43"/>
      <c r="B533" s="25" t="s">
        <v>260</v>
      </c>
      <c r="C533" s="29"/>
      <c r="D533" s="187"/>
      <c r="E533" s="30"/>
      <c r="F533" s="93"/>
      <c r="G533" s="187"/>
      <c r="H533" s="187"/>
      <c r="I533" s="187"/>
      <c r="J533" s="187"/>
      <c r="K533" s="23">
        <f t="shared" si="874"/>
        <v>0</v>
      </c>
      <c r="L533" s="23">
        <f t="shared" si="875"/>
        <v>0</v>
      </c>
      <c r="M533" s="187"/>
      <c r="N533" s="187"/>
      <c r="O533" s="187"/>
      <c r="P533" s="30"/>
    </row>
    <row r="534" spans="1:16" ht="19.5" hidden="1" customHeight="1">
      <c r="A534" s="43"/>
      <c r="B534" s="28" t="s">
        <v>261</v>
      </c>
      <c r="C534" s="29">
        <v>1</v>
      </c>
      <c r="D534" s="187"/>
      <c r="E534" s="30"/>
      <c r="F534" s="93"/>
      <c r="G534" s="187"/>
      <c r="H534" s="187"/>
      <c r="I534" s="187"/>
      <c r="J534" s="187"/>
      <c r="K534" s="23">
        <f t="shared" si="874"/>
        <v>0</v>
      </c>
      <c r="L534" s="23">
        <f t="shared" si="875"/>
        <v>0</v>
      </c>
      <c r="M534" s="187"/>
      <c r="N534" s="187"/>
      <c r="O534" s="187"/>
      <c r="P534" s="30"/>
    </row>
    <row r="535" spans="1:16" ht="15.75" hidden="1" customHeight="1">
      <c r="A535" s="43"/>
      <c r="B535" s="192" t="s">
        <v>392</v>
      </c>
      <c r="C535" s="29" t="s">
        <v>393</v>
      </c>
      <c r="D535" s="187"/>
      <c r="E535" s="30"/>
      <c r="F535" s="93"/>
      <c r="G535" s="187"/>
      <c r="H535" s="187"/>
      <c r="I535" s="187"/>
      <c r="J535" s="187"/>
      <c r="K535" s="23">
        <f t="shared" si="874"/>
        <v>0</v>
      </c>
      <c r="L535" s="23">
        <f t="shared" si="875"/>
        <v>0</v>
      </c>
      <c r="M535" s="187"/>
      <c r="N535" s="187"/>
      <c r="O535" s="187"/>
      <c r="P535" s="30"/>
    </row>
    <row r="536" spans="1:16" ht="15" customHeight="1">
      <c r="A536" s="43">
        <v>3</v>
      </c>
      <c r="B536" s="189" t="s">
        <v>394</v>
      </c>
      <c r="C536" s="156" t="s">
        <v>395</v>
      </c>
      <c r="D536" s="267">
        <f t="shared" ref="D536:E536" si="880">D538</f>
        <v>16391</v>
      </c>
      <c r="E536" s="157">
        <f t="shared" si="880"/>
        <v>17891</v>
      </c>
      <c r="F536" s="480">
        <f t="shared" ref="F536:J536" si="881">F538</f>
        <v>17891</v>
      </c>
      <c r="G536" s="267">
        <f t="shared" si="881"/>
        <v>4502</v>
      </c>
      <c r="H536" s="267">
        <f t="shared" si="881"/>
        <v>4500</v>
      </c>
      <c r="I536" s="267">
        <f t="shared" si="881"/>
        <v>4450</v>
      </c>
      <c r="J536" s="267">
        <f t="shared" si="881"/>
        <v>4439</v>
      </c>
      <c r="K536" s="23">
        <f t="shared" si="874"/>
        <v>17891</v>
      </c>
      <c r="L536" s="23">
        <f t="shared" si="875"/>
        <v>0</v>
      </c>
      <c r="M536" s="267">
        <f t="shared" ref="M536:O536" si="882">M538</f>
        <v>16766</v>
      </c>
      <c r="N536" s="267">
        <f t="shared" si="882"/>
        <v>15007</v>
      </c>
      <c r="O536" s="267">
        <f t="shared" si="882"/>
        <v>12890</v>
      </c>
      <c r="P536" s="157">
        <f t="shared" ref="P536" si="883">P538</f>
        <v>0</v>
      </c>
    </row>
    <row r="537" spans="1:16" ht="14.25">
      <c r="A537" s="43"/>
      <c r="B537" s="25" t="s">
        <v>260</v>
      </c>
      <c r="C537" s="26"/>
      <c r="D537" s="194">
        <f t="shared" ref="D537:E537" si="884">D538</f>
        <v>16391</v>
      </c>
      <c r="E537" s="112">
        <f t="shared" si="884"/>
        <v>17891</v>
      </c>
      <c r="F537" s="476">
        <f t="shared" ref="F537:P537" si="885">F538</f>
        <v>17891</v>
      </c>
      <c r="G537" s="194">
        <f t="shared" si="885"/>
        <v>4502</v>
      </c>
      <c r="H537" s="194">
        <f t="shared" si="885"/>
        <v>4500</v>
      </c>
      <c r="I537" s="194">
        <f t="shared" si="885"/>
        <v>4450</v>
      </c>
      <c r="J537" s="194">
        <f t="shared" si="885"/>
        <v>4439</v>
      </c>
      <c r="K537" s="23">
        <f t="shared" si="874"/>
        <v>17891</v>
      </c>
      <c r="L537" s="23">
        <f t="shared" si="875"/>
        <v>0</v>
      </c>
      <c r="M537" s="194">
        <f t="shared" si="885"/>
        <v>16766</v>
      </c>
      <c r="N537" s="194">
        <f t="shared" si="885"/>
        <v>15007</v>
      </c>
      <c r="O537" s="194">
        <f t="shared" si="885"/>
        <v>12890</v>
      </c>
      <c r="P537" s="112">
        <f t="shared" si="885"/>
        <v>0</v>
      </c>
    </row>
    <row r="538" spans="1:16" ht="16.5" customHeight="1">
      <c r="A538" s="43"/>
      <c r="B538" s="28" t="s">
        <v>261</v>
      </c>
      <c r="C538" s="26">
        <v>1</v>
      </c>
      <c r="D538" s="194">
        <f t="shared" ref="D538:E538" si="886">D540+D539</f>
        <v>16391</v>
      </c>
      <c r="E538" s="112">
        <f t="shared" si="886"/>
        <v>17891</v>
      </c>
      <c r="F538" s="476">
        <f t="shared" ref="F538:J538" si="887">F540+F539</f>
        <v>17891</v>
      </c>
      <c r="G538" s="194">
        <f t="shared" si="887"/>
        <v>4502</v>
      </c>
      <c r="H538" s="194">
        <f t="shared" si="887"/>
        <v>4500</v>
      </c>
      <c r="I538" s="194">
        <f t="shared" si="887"/>
        <v>4450</v>
      </c>
      <c r="J538" s="194">
        <f t="shared" si="887"/>
        <v>4439</v>
      </c>
      <c r="K538" s="23">
        <f t="shared" si="874"/>
        <v>17891</v>
      </c>
      <c r="L538" s="23">
        <f t="shared" si="875"/>
        <v>0</v>
      </c>
      <c r="M538" s="194">
        <f t="shared" ref="M538:O538" si="888">M540+M539</f>
        <v>16766</v>
      </c>
      <c r="N538" s="194">
        <f t="shared" si="888"/>
        <v>15007</v>
      </c>
      <c r="O538" s="194">
        <f t="shared" si="888"/>
        <v>12890</v>
      </c>
      <c r="P538" s="112">
        <f t="shared" ref="P538" si="889">P540+P539</f>
        <v>0</v>
      </c>
    </row>
    <row r="539" spans="1:16" ht="14.25" customHeight="1">
      <c r="A539" s="43"/>
      <c r="B539" s="28" t="s">
        <v>263</v>
      </c>
      <c r="C539" s="26" t="s">
        <v>396</v>
      </c>
      <c r="D539" s="187">
        <v>3</v>
      </c>
      <c r="E539" s="30">
        <v>2</v>
      </c>
      <c r="F539" s="93">
        <v>2</v>
      </c>
      <c r="G539" s="187">
        <v>2</v>
      </c>
      <c r="H539" s="187"/>
      <c r="I539" s="187"/>
      <c r="J539" s="187"/>
      <c r="K539" s="23">
        <f t="shared" si="874"/>
        <v>2</v>
      </c>
      <c r="L539" s="23">
        <f t="shared" si="875"/>
        <v>0</v>
      </c>
      <c r="M539" s="187">
        <v>0</v>
      </c>
      <c r="N539" s="187">
        <v>0</v>
      </c>
      <c r="O539" s="187">
        <v>0</v>
      </c>
      <c r="P539" s="30"/>
    </row>
    <row r="540" spans="1:16" ht="18" customHeight="1">
      <c r="A540" s="43"/>
      <c r="B540" s="28" t="s">
        <v>397</v>
      </c>
      <c r="C540" s="29">
        <v>30</v>
      </c>
      <c r="D540" s="252">
        <f t="shared" ref="D540:E540" si="890">D541+D542</f>
        <v>16388</v>
      </c>
      <c r="E540" s="38">
        <f t="shared" si="890"/>
        <v>17889</v>
      </c>
      <c r="F540" s="466">
        <f t="shared" ref="F540:J540" si="891">F541+F542</f>
        <v>17889</v>
      </c>
      <c r="G540" s="252">
        <f t="shared" si="891"/>
        <v>4500</v>
      </c>
      <c r="H540" s="252">
        <f t="shared" si="891"/>
        <v>4500</v>
      </c>
      <c r="I540" s="252">
        <f t="shared" si="891"/>
        <v>4450</v>
      </c>
      <c r="J540" s="252">
        <f t="shared" si="891"/>
        <v>4439</v>
      </c>
      <c r="K540" s="23">
        <f t="shared" si="874"/>
        <v>17889</v>
      </c>
      <c r="L540" s="23">
        <f t="shared" si="875"/>
        <v>0</v>
      </c>
      <c r="M540" s="252">
        <f t="shared" ref="M540:O540" si="892">M541+M542</f>
        <v>16766</v>
      </c>
      <c r="N540" s="252">
        <f t="shared" si="892"/>
        <v>15007</v>
      </c>
      <c r="O540" s="252">
        <f t="shared" si="892"/>
        <v>12890</v>
      </c>
      <c r="P540" s="38">
        <f t="shared" ref="P540" si="893">P541+P542</f>
        <v>0</v>
      </c>
    </row>
    <row r="541" spans="1:16" ht="15.75" customHeight="1">
      <c r="A541" s="43"/>
      <c r="B541" s="28" t="s">
        <v>398</v>
      </c>
      <c r="C541" s="26" t="s">
        <v>399</v>
      </c>
      <c r="D541" s="187">
        <v>16388</v>
      </c>
      <c r="E541" s="30">
        <v>17889</v>
      </c>
      <c r="F541" s="93">
        <v>17889</v>
      </c>
      <c r="G541" s="187">
        <v>4500</v>
      </c>
      <c r="H541" s="187">
        <v>4500</v>
      </c>
      <c r="I541" s="187">
        <v>4450</v>
      </c>
      <c r="J541" s="187">
        <v>4439</v>
      </c>
      <c r="K541" s="23">
        <f t="shared" si="874"/>
        <v>17889</v>
      </c>
      <c r="L541" s="23">
        <f t="shared" si="875"/>
        <v>0</v>
      </c>
      <c r="M541" s="187">
        <v>16766</v>
      </c>
      <c r="N541" s="187">
        <v>15007</v>
      </c>
      <c r="O541" s="187">
        <v>12890</v>
      </c>
      <c r="P541" s="30"/>
    </row>
    <row r="542" spans="1:16" ht="13.5" hidden="1" customHeight="1">
      <c r="A542" s="43"/>
      <c r="B542" s="28" t="s">
        <v>400</v>
      </c>
      <c r="C542" s="26" t="s">
        <v>60</v>
      </c>
      <c r="D542" s="187"/>
      <c r="E542" s="30"/>
      <c r="F542" s="93"/>
      <c r="G542" s="187"/>
      <c r="H542" s="187"/>
      <c r="I542" s="187"/>
      <c r="J542" s="187"/>
      <c r="K542" s="23">
        <f t="shared" si="874"/>
        <v>0</v>
      </c>
      <c r="L542" s="23">
        <f t="shared" si="875"/>
        <v>0</v>
      </c>
      <c r="M542" s="187"/>
      <c r="N542" s="187"/>
      <c r="O542" s="187"/>
      <c r="P542" s="30"/>
    </row>
    <row r="543" spans="1:16" ht="18" customHeight="1">
      <c r="A543" s="114" t="s">
        <v>401</v>
      </c>
      <c r="B543" s="115" t="s">
        <v>402</v>
      </c>
      <c r="C543" s="116">
        <v>59.02</v>
      </c>
      <c r="D543" s="273">
        <f t="shared" ref="D543:E543" si="894">D552+D565</f>
        <v>10347</v>
      </c>
      <c r="E543" s="193">
        <f t="shared" si="894"/>
        <v>8108</v>
      </c>
      <c r="F543" s="487">
        <f t="shared" ref="F543:J543" si="895">F552+F565</f>
        <v>10583</v>
      </c>
      <c r="G543" s="273">
        <f t="shared" si="895"/>
        <v>3915</v>
      </c>
      <c r="H543" s="273">
        <f t="shared" si="895"/>
        <v>1628</v>
      </c>
      <c r="I543" s="273">
        <f t="shared" si="895"/>
        <v>2427</v>
      </c>
      <c r="J543" s="273">
        <f t="shared" si="895"/>
        <v>2613</v>
      </c>
      <c r="K543" s="23">
        <f t="shared" si="874"/>
        <v>10583</v>
      </c>
      <c r="L543" s="23">
        <f t="shared" si="875"/>
        <v>0</v>
      </c>
      <c r="M543" s="273">
        <f t="shared" ref="M543:O543" si="896">M552+M565</f>
        <v>6830</v>
      </c>
      <c r="N543" s="273">
        <f t="shared" si="896"/>
        <v>6830</v>
      </c>
      <c r="O543" s="273">
        <f t="shared" si="896"/>
        <v>6830</v>
      </c>
      <c r="P543" s="193">
        <f t="shared" ref="P543" si="897">P552+P565</f>
        <v>0</v>
      </c>
    </row>
    <row r="544" spans="1:16" ht="16.5" customHeight="1">
      <c r="A544" s="118"/>
      <c r="B544" s="25" t="s">
        <v>260</v>
      </c>
      <c r="C544" s="119"/>
      <c r="D544" s="273">
        <f t="shared" ref="D544:E545" si="898">D554+D560+D567+D577</f>
        <v>6808</v>
      </c>
      <c r="E544" s="193">
        <f t="shared" si="898"/>
        <v>8108</v>
      </c>
      <c r="F544" s="487">
        <f t="shared" ref="F544:J545" si="899">F554+F560+F567+F577</f>
        <v>6825</v>
      </c>
      <c r="G544" s="273">
        <f t="shared" si="899"/>
        <v>1657</v>
      </c>
      <c r="H544" s="273">
        <f t="shared" si="899"/>
        <v>1628</v>
      </c>
      <c r="I544" s="273">
        <f t="shared" si="899"/>
        <v>1727</v>
      </c>
      <c r="J544" s="273">
        <f t="shared" si="899"/>
        <v>1813</v>
      </c>
      <c r="K544" s="23">
        <f t="shared" si="874"/>
        <v>6825</v>
      </c>
      <c r="L544" s="23">
        <f t="shared" si="875"/>
        <v>0</v>
      </c>
      <c r="M544" s="273">
        <f t="shared" ref="M544:O544" si="900">M554+M560+M567+M577</f>
        <v>6830</v>
      </c>
      <c r="N544" s="273">
        <f t="shared" si="900"/>
        <v>6830</v>
      </c>
      <c r="O544" s="273">
        <f t="shared" si="900"/>
        <v>6830</v>
      </c>
      <c r="P544" s="193">
        <f t="shared" ref="P544" si="901">P554+P560+P567+P577</f>
        <v>0</v>
      </c>
    </row>
    <row r="545" spans="1:16" ht="14.25">
      <c r="A545" s="43"/>
      <c r="B545" s="28" t="s">
        <v>261</v>
      </c>
      <c r="C545" s="26">
        <v>0.01</v>
      </c>
      <c r="D545" s="252">
        <f t="shared" si="898"/>
        <v>6808</v>
      </c>
      <c r="E545" s="38">
        <f t="shared" si="898"/>
        <v>8108</v>
      </c>
      <c r="F545" s="466">
        <f t="shared" si="899"/>
        <v>6825</v>
      </c>
      <c r="G545" s="252">
        <f t="shared" si="899"/>
        <v>1657</v>
      </c>
      <c r="H545" s="252">
        <f t="shared" si="899"/>
        <v>1628</v>
      </c>
      <c r="I545" s="252">
        <f t="shared" si="899"/>
        <v>1727</v>
      </c>
      <c r="J545" s="252">
        <f t="shared" si="899"/>
        <v>1813</v>
      </c>
      <c r="K545" s="23">
        <f t="shared" si="874"/>
        <v>6825</v>
      </c>
      <c r="L545" s="23">
        <f t="shared" si="875"/>
        <v>0</v>
      </c>
      <c r="M545" s="252">
        <f t="shared" ref="M545:O545" si="902">M555+M561+M568+M578</f>
        <v>6830</v>
      </c>
      <c r="N545" s="252">
        <f t="shared" si="902"/>
        <v>6830</v>
      </c>
      <c r="O545" s="252">
        <f t="shared" si="902"/>
        <v>6830</v>
      </c>
      <c r="P545" s="38">
        <f t="shared" ref="P545" si="903">P555+P561+P568+P578</f>
        <v>0</v>
      </c>
    </row>
    <row r="546" spans="1:16" ht="14.25">
      <c r="A546" s="43"/>
      <c r="B546" s="28" t="s">
        <v>262</v>
      </c>
      <c r="C546" s="29">
        <v>10</v>
      </c>
      <c r="D546" s="252">
        <f t="shared" ref="D546:E546" si="904">D569+D579</f>
        <v>3090</v>
      </c>
      <c r="E546" s="38">
        <f t="shared" si="904"/>
        <v>3095</v>
      </c>
      <c r="F546" s="466">
        <f t="shared" ref="F546:J546" si="905">F569+F579</f>
        <v>3095</v>
      </c>
      <c r="G546" s="252">
        <f t="shared" si="905"/>
        <v>800</v>
      </c>
      <c r="H546" s="252">
        <f t="shared" si="905"/>
        <v>800</v>
      </c>
      <c r="I546" s="252">
        <f t="shared" si="905"/>
        <v>750</v>
      </c>
      <c r="J546" s="252">
        <f t="shared" si="905"/>
        <v>745</v>
      </c>
      <c r="K546" s="23">
        <f t="shared" si="874"/>
        <v>3095</v>
      </c>
      <c r="L546" s="23">
        <f t="shared" si="875"/>
        <v>0</v>
      </c>
      <c r="M546" s="252">
        <f t="shared" ref="M546:O546" si="906">M569+M579</f>
        <v>3100</v>
      </c>
      <c r="N546" s="252">
        <f t="shared" si="906"/>
        <v>3100</v>
      </c>
      <c r="O546" s="252">
        <f t="shared" si="906"/>
        <v>3100</v>
      </c>
      <c r="P546" s="38">
        <f t="shared" ref="P546" si="907">P569+P579</f>
        <v>0</v>
      </c>
    </row>
    <row r="547" spans="1:16" ht="14.25">
      <c r="A547" s="43"/>
      <c r="B547" s="28" t="s">
        <v>263</v>
      </c>
      <c r="C547" s="29">
        <v>20</v>
      </c>
      <c r="D547" s="252">
        <f t="shared" ref="D547:E547" si="908">D556+D562+D570+D580</f>
        <v>3718</v>
      </c>
      <c r="E547" s="38">
        <f t="shared" si="908"/>
        <v>5013</v>
      </c>
      <c r="F547" s="466">
        <f t="shared" ref="F547:J547" si="909">F556+F562+F570+F580</f>
        <v>3730</v>
      </c>
      <c r="G547" s="252">
        <f t="shared" si="909"/>
        <v>857</v>
      </c>
      <c r="H547" s="252">
        <f t="shared" si="909"/>
        <v>828</v>
      </c>
      <c r="I547" s="252">
        <f t="shared" si="909"/>
        <v>977</v>
      </c>
      <c r="J547" s="252">
        <f t="shared" si="909"/>
        <v>1068</v>
      </c>
      <c r="K547" s="23">
        <f t="shared" si="874"/>
        <v>3730</v>
      </c>
      <c r="L547" s="23">
        <f t="shared" si="875"/>
        <v>0</v>
      </c>
      <c r="M547" s="252">
        <f t="shared" ref="M547:O547" si="910">M556+M562+M570+M580</f>
        <v>3730</v>
      </c>
      <c r="N547" s="252">
        <f t="shared" si="910"/>
        <v>3730</v>
      </c>
      <c r="O547" s="252">
        <f t="shared" si="910"/>
        <v>3730</v>
      </c>
      <c r="P547" s="38">
        <f t="shared" ref="P547" si="911">P556+P562+P570+P580</f>
        <v>0</v>
      </c>
    </row>
    <row r="548" spans="1:16" ht="14.25">
      <c r="A548" s="43"/>
      <c r="B548" s="28" t="s">
        <v>403</v>
      </c>
      <c r="C548" s="29" t="s">
        <v>404</v>
      </c>
      <c r="D548" s="252">
        <f t="shared" ref="D548:E548" si="912">D571</f>
        <v>0</v>
      </c>
      <c r="E548" s="38">
        <f t="shared" si="912"/>
        <v>0</v>
      </c>
      <c r="F548" s="466">
        <f t="shared" ref="F548:J548" si="913">F571</f>
        <v>0</v>
      </c>
      <c r="G548" s="252">
        <f t="shared" si="913"/>
        <v>0</v>
      </c>
      <c r="H548" s="252">
        <f t="shared" si="913"/>
        <v>0</v>
      </c>
      <c r="I548" s="252">
        <f t="shared" si="913"/>
        <v>0</v>
      </c>
      <c r="J548" s="252">
        <f t="shared" si="913"/>
        <v>0</v>
      </c>
      <c r="K548" s="23">
        <f t="shared" si="874"/>
        <v>0</v>
      </c>
      <c r="L548" s="23">
        <f t="shared" si="875"/>
        <v>0</v>
      </c>
      <c r="M548" s="252">
        <f t="shared" ref="M548:O548" si="914">M571</f>
        <v>0</v>
      </c>
      <c r="N548" s="252">
        <f t="shared" si="914"/>
        <v>0</v>
      </c>
      <c r="O548" s="252">
        <f t="shared" si="914"/>
        <v>0</v>
      </c>
      <c r="P548" s="38">
        <f t="shared" ref="P548" si="915">P571</f>
        <v>0</v>
      </c>
    </row>
    <row r="549" spans="1:16" ht="14.25">
      <c r="A549" s="43"/>
      <c r="B549" s="28" t="s">
        <v>272</v>
      </c>
      <c r="C549" s="29" t="s">
        <v>376</v>
      </c>
      <c r="D549" s="252">
        <f t="shared" ref="D549:E549" si="916">D581</f>
        <v>0</v>
      </c>
      <c r="E549" s="38">
        <f t="shared" si="916"/>
        <v>0</v>
      </c>
      <c r="F549" s="466">
        <f t="shared" ref="F549:J549" si="917">F581</f>
        <v>0</v>
      </c>
      <c r="G549" s="252">
        <f t="shared" si="917"/>
        <v>0</v>
      </c>
      <c r="H549" s="252">
        <f t="shared" si="917"/>
        <v>0</v>
      </c>
      <c r="I549" s="252">
        <f t="shared" si="917"/>
        <v>0</v>
      </c>
      <c r="J549" s="252">
        <f t="shared" si="917"/>
        <v>0</v>
      </c>
      <c r="K549" s="23">
        <f t="shared" si="874"/>
        <v>0</v>
      </c>
      <c r="L549" s="23">
        <f t="shared" si="875"/>
        <v>0</v>
      </c>
      <c r="M549" s="252">
        <f t="shared" ref="M549:O549" si="918">M581</f>
        <v>0</v>
      </c>
      <c r="N549" s="252">
        <f t="shared" si="918"/>
        <v>0</v>
      </c>
      <c r="O549" s="252">
        <f t="shared" si="918"/>
        <v>0</v>
      </c>
      <c r="P549" s="38">
        <f t="shared" ref="P549" si="919">P581</f>
        <v>0</v>
      </c>
    </row>
    <row r="550" spans="1:16" ht="14.25">
      <c r="A550" s="43"/>
      <c r="B550" s="25" t="s">
        <v>273</v>
      </c>
      <c r="C550" s="29"/>
      <c r="D550" s="194">
        <f t="shared" ref="D550:E551" si="920">D557+D572+D582+D563</f>
        <v>3539</v>
      </c>
      <c r="E550" s="194">
        <f t="shared" si="920"/>
        <v>0</v>
      </c>
      <c r="F550" s="476">
        <f t="shared" ref="F550:J551" si="921">F557+F572+F582+F563</f>
        <v>3758</v>
      </c>
      <c r="G550" s="194">
        <f t="shared" si="921"/>
        <v>2258</v>
      </c>
      <c r="H550" s="194">
        <f t="shared" si="921"/>
        <v>0</v>
      </c>
      <c r="I550" s="194">
        <f t="shared" si="921"/>
        <v>700</v>
      </c>
      <c r="J550" s="194">
        <f t="shared" si="921"/>
        <v>800</v>
      </c>
      <c r="K550" s="23">
        <f t="shared" si="874"/>
        <v>3758</v>
      </c>
      <c r="L550" s="23">
        <f t="shared" si="875"/>
        <v>0</v>
      </c>
      <c r="M550" s="194">
        <f t="shared" ref="M550:O550" si="922">M557+M572+M582+M563</f>
        <v>0</v>
      </c>
      <c r="N550" s="194">
        <f t="shared" si="922"/>
        <v>0</v>
      </c>
      <c r="O550" s="194">
        <f t="shared" si="922"/>
        <v>0</v>
      </c>
      <c r="P550" s="194">
        <f t="shared" ref="P550" si="923">P557+P572+P582+P563</f>
        <v>0</v>
      </c>
    </row>
    <row r="551" spans="1:16" ht="14.25">
      <c r="A551" s="43"/>
      <c r="B551" s="28" t="s">
        <v>327</v>
      </c>
      <c r="C551" s="29">
        <v>70</v>
      </c>
      <c r="D551" s="194">
        <f>D558+D573+D583+D564</f>
        <v>3539</v>
      </c>
      <c r="E551" s="194">
        <f t="shared" si="920"/>
        <v>0</v>
      </c>
      <c r="F551" s="476">
        <f t="shared" si="921"/>
        <v>3758</v>
      </c>
      <c r="G551" s="194">
        <f t="shared" si="921"/>
        <v>2258</v>
      </c>
      <c r="H551" s="194">
        <f t="shared" si="921"/>
        <v>0</v>
      </c>
      <c r="I551" s="194">
        <f t="shared" si="921"/>
        <v>700</v>
      </c>
      <c r="J551" s="194">
        <f t="shared" si="921"/>
        <v>800</v>
      </c>
      <c r="K551" s="23">
        <f t="shared" si="874"/>
        <v>3758</v>
      </c>
      <c r="L551" s="23">
        <f t="shared" si="875"/>
        <v>0</v>
      </c>
      <c r="M551" s="194">
        <f t="shared" ref="M551:O551" si="924">M558+M573+M583+M564</f>
        <v>0</v>
      </c>
      <c r="N551" s="194">
        <f t="shared" si="924"/>
        <v>0</v>
      </c>
      <c r="O551" s="194">
        <f t="shared" si="924"/>
        <v>0</v>
      </c>
      <c r="P551" s="194">
        <f t="shared" ref="P551" si="925">P558+P573+P583+P564</f>
        <v>0</v>
      </c>
    </row>
    <row r="552" spans="1:16" ht="14.25">
      <c r="A552" s="43">
        <v>1</v>
      </c>
      <c r="B552" s="122" t="s">
        <v>405</v>
      </c>
      <c r="C552" s="123">
        <v>60.02</v>
      </c>
      <c r="D552" s="264">
        <f t="shared" ref="D552:E552" si="926">D553+D559</f>
        <v>885</v>
      </c>
      <c r="E552" s="124">
        <f t="shared" si="926"/>
        <v>935</v>
      </c>
      <c r="F552" s="229">
        <f t="shared" ref="F552:J552" si="927">F553+F559</f>
        <v>883</v>
      </c>
      <c r="G552" s="264">
        <f t="shared" si="927"/>
        <v>260</v>
      </c>
      <c r="H552" s="264">
        <f t="shared" si="927"/>
        <v>208</v>
      </c>
      <c r="I552" s="264">
        <f t="shared" si="927"/>
        <v>207</v>
      </c>
      <c r="J552" s="264">
        <f t="shared" si="927"/>
        <v>208</v>
      </c>
      <c r="K552" s="23">
        <f t="shared" si="874"/>
        <v>883</v>
      </c>
      <c r="L552" s="23">
        <f t="shared" si="875"/>
        <v>0</v>
      </c>
      <c r="M552" s="264">
        <f t="shared" ref="M552:O552" si="928">M553+M559</f>
        <v>830</v>
      </c>
      <c r="N552" s="264">
        <f t="shared" si="928"/>
        <v>830</v>
      </c>
      <c r="O552" s="264">
        <f t="shared" si="928"/>
        <v>830</v>
      </c>
      <c r="P552" s="124">
        <f t="shared" ref="P552" si="929">P553+P559</f>
        <v>0</v>
      </c>
    </row>
    <row r="553" spans="1:16" ht="30.75" customHeight="1">
      <c r="A553" s="43" t="s">
        <v>406</v>
      </c>
      <c r="B553" s="155" t="s">
        <v>407</v>
      </c>
      <c r="C553" s="156" t="s">
        <v>408</v>
      </c>
      <c r="D553" s="267">
        <f t="shared" ref="D553:E553" si="930">D554+D557</f>
        <v>856</v>
      </c>
      <c r="E553" s="157">
        <f t="shared" si="930"/>
        <v>905</v>
      </c>
      <c r="F553" s="480">
        <f t="shared" ref="F553:J553" si="931">F554+F557</f>
        <v>850</v>
      </c>
      <c r="G553" s="267">
        <f t="shared" si="931"/>
        <v>250</v>
      </c>
      <c r="H553" s="267">
        <f t="shared" si="931"/>
        <v>200</v>
      </c>
      <c r="I553" s="267">
        <f t="shared" si="931"/>
        <v>200</v>
      </c>
      <c r="J553" s="267">
        <f t="shared" si="931"/>
        <v>200</v>
      </c>
      <c r="K553" s="23">
        <f t="shared" si="874"/>
        <v>850</v>
      </c>
      <c r="L553" s="23">
        <f t="shared" si="875"/>
        <v>0</v>
      </c>
      <c r="M553" s="267">
        <f t="shared" ref="M553:O553" si="932">M554+M557</f>
        <v>800</v>
      </c>
      <c r="N553" s="267">
        <f t="shared" si="932"/>
        <v>800</v>
      </c>
      <c r="O553" s="267">
        <f t="shared" si="932"/>
        <v>800</v>
      </c>
      <c r="P553" s="157">
        <f t="shared" ref="P553" si="933">P554+P557</f>
        <v>0</v>
      </c>
    </row>
    <row r="554" spans="1:16" ht="18" customHeight="1">
      <c r="A554" s="43"/>
      <c r="B554" s="25" t="s">
        <v>260</v>
      </c>
      <c r="C554" s="26"/>
      <c r="D554" s="194">
        <f t="shared" ref="D554:E555" si="934">D555</f>
        <v>793</v>
      </c>
      <c r="E554" s="112">
        <f t="shared" si="934"/>
        <v>905</v>
      </c>
      <c r="F554" s="476">
        <f t="shared" ref="F554:P555" si="935">F555</f>
        <v>800</v>
      </c>
      <c r="G554" s="194">
        <f t="shared" si="935"/>
        <v>200</v>
      </c>
      <c r="H554" s="194">
        <f t="shared" si="935"/>
        <v>200</v>
      </c>
      <c r="I554" s="194">
        <f t="shared" si="935"/>
        <v>200</v>
      </c>
      <c r="J554" s="194">
        <f t="shared" si="935"/>
        <v>200</v>
      </c>
      <c r="K554" s="23">
        <f t="shared" si="874"/>
        <v>800</v>
      </c>
      <c r="L554" s="23">
        <f t="shared" si="875"/>
        <v>0</v>
      </c>
      <c r="M554" s="194">
        <f t="shared" si="935"/>
        <v>800</v>
      </c>
      <c r="N554" s="194">
        <f t="shared" si="935"/>
        <v>800</v>
      </c>
      <c r="O554" s="194">
        <f t="shared" si="935"/>
        <v>800</v>
      </c>
      <c r="P554" s="112">
        <f t="shared" si="935"/>
        <v>0</v>
      </c>
    </row>
    <row r="555" spans="1:16" ht="18.75" customHeight="1">
      <c r="A555" s="43"/>
      <c r="B555" s="28" t="s">
        <v>261</v>
      </c>
      <c r="C555" s="29">
        <v>1</v>
      </c>
      <c r="D555" s="252">
        <f t="shared" si="934"/>
        <v>793</v>
      </c>
      <c r="E555" s="38">
        <f t="shared" si="934"/>
        <v>905</v>
      </c>
      <c r="F555" s="466">
        <f t="shared" si="935"/>
        <v>800</v>
      </c>
      <c r="G555" s="252">
        <f t="shared" si="935"/>
        <v>200</v>
      </c>
      <c r="H555" s="252">
        <f t="shared" si="935"/>
        <v>200</v>
      </c>
      <c r="I555" s="252">
        <f t="shared" si="935"/>
        <v>200</v>
      </c>
      <c r="J555" s="252">
        <f t="shared" si="935"/>
        <v>200</v>
      </c>
      <c r="K555" s="23">
        <f t="shared" si="874"/>
        <v>800</v>
      </c>
      <c r="L555" s="23">
        <f t="shared" si="875"/>
        <v>0</v>
      </c>
      <c r="M555" s="252">
        <f t="shared" si="935"/>
        <v>800</v>
      </c>
      <c r="N555" s="252">
        <f t="shared" si="935"/>
        <v>800</v>
      </c>
      <c r="O555" s="252">
        <f t="shared" si="935"/>
        <v>800</v>
      </c>
      <c r="P555" s="38">
        <f t="shared" si="935"/>
        <v>0</v>
      </c>
    </row>
    <row r="556" spans="1:16" ht="18" customHeight="1">
      <c r="A556" s="43"/>
      <c r="B556" s="28" t="s">
        <v>263</v>
      </c>
      <c r="C556" s="29">
        <v>20</v>
      </c>
      <c r="D556" s="187">
        <v>793</v>
      </c>
      <c r="E556" s="30">
        <v>905</v>
      </c>
      <c r="F556" s="93">
        <v>800</v>
      </c>
      <c r="G556" s="187">
        <v>200</v>
      </c>
      <c r="H556" s="187">
        <v>200</v>
      </c>
      <c r="I556" s="187">
        <v>200</v>
      </c>
      <c r="J556" s="187">
        <v>200</v>
      </c>
      <c r="K556" s="23">
        <f t="shared" si="874"/>
        <v>800</v>
      </c>
      <c r="L556" s="23">
        <f t="shared" si="875"/>
        <v>0</v>
      </c>
      <c r="M556" s="187">
        <v>800</v>
      </c>
      <c r="N556" s="187">
        <v>800</v>
      </c>
      <c r="O556" s="187">
        <v>800</v>
      </c>
      <c r="P556" s="30"/>
    </row>
    <row r="557" spans="1:16" ht="19.5" customHeight="1">
      <c r="A557" s="43"/>
      <c r="B557" s="25" t="s">
        <v>273</v>
      </c>
      <c r="C557" s="29"/>
      <c r="D557" s="194">
        <f t="shared" ref="D557:E557" si="936">D558</f>
        <v>63</v>
      </c>
      <c r="E557" s="112">
        <f t="shared" si="936"/>
        <v>0</v>
      </c>
      <c r="F557" s="476">
        <f t="shared" ref="F557:P557" si="937">F558</f>
        <v>50</v>
      </c>
      <c r="G557" s="194">
        <f t="shared" si="937"/>
        <v>50</v>
      </c>
      <c r="H557" s="194">
        <f t="shared" si="937"/>
        <v>0</v>
      </c>
      <c r="I557" s="194">
        <f t="shared" si="937"/>
        <v>0</v>
      </c>
      <c r="J557" s="194">
        <f t="shared" si="937"/>
        <v>0</v>
      </c>
      <c r="K557" s="23">
        <f t="shared" si="874"/>
        <v>50</v>
      </c>
      <c r="L557" s="23">
        <f t="shared" si="875"/>
        <v>0</v>
      </c>
      <c r="M557" s="194">
        <f t="shared" si="937"/>
        <v>0</v>
      </c>
      <c r="N557" s="194">
        <f t="shared" si="937"/>
        <v>0</v>
      </c>
      <c r="O557" s="194">
        <f t="shared" si="937"/>
        <v>0</v>
      </c>
      <c r="P557" s="112">
        <f t="shared" si="937"/>
        <v>0</v>
      </c>
    </row>
    <row r="558" spans="1:16" ht="18.75" customHeight="1">
      <c r="A558" s="43"/>
      <c r="B558" s="28" t="s">
        <v>327</v>
      </c>
      <c r="C558" s="29">
        <v>70</v>
      </c>
      <c r="D558" s="256">
        <v>63</v>
      </c>
      <c r="E558" s="47"/>
      <c r="F558" s="471">
        <v>50</v>
      </c>
      <c r="G558" s="256">
        <v>50</v>
      </c>
      <c r="H558" s="256"/>
      <c r="I558" s="256"/>
      <c r="J558" s="256"/>
      <c r="K558" s="23">
        <f t="shared" si="874"/>
        <v>50</v>
      </c>
      <c r="L558" s="23">
        <f t="shared" si="875"/>
        <v>0</v>
      </c>
      <c r="M558" s="256">
        <v>0</v>
      </c>
      <c r="N558" s="256">
        <v>0</v>
      </c>
      <c r="O558" s="256">
        <v>0</v>
      </c>
      <c r="P558" s="47"/>
    </row>
    <row r="559" spans="1:16" ht="25.5">
      <c r="A559" s="43" t="s">
        <v>409</v>
      </c>
      <c r="B559" s="155" t="s">
        <v>410</v>
      </c>
      <c r="C559" s="156" t="s">
        <v>408</v>
      </c>
      <c r="D559" s="267">
        <f t="shared" ref="D559:E559" si="938">D561+D563</f>
        <v>29</v>
      </c>
      <c r="E559" s="157">
        <f t="shared" si="938"/>
        <v>30</v>
      </c>
      <c r="F559" s="480">
        <f t="shared" ref="F559:J559" si="939">F561+F563</f>
        <v>33</v>
      </c>
      <c r="G559" s="267">
        <f t="shared" si="939"/>
        <v>10</v>
      </c>
      <c r="H559" s="267">
        <f t="shared" si="939"/>
        <v>8</v>
      </c>
      <c r="I559" s="267">
        <f t="shared" si="939"/>
        <v>7</v>
      </c>
      <c r="J559" s="267">
        <f t="shared" si="939"/>
        <v>8</v>
      </c>
      <c r="K559" s="23">
        <f t="shared" si="874"/>
        <v>33</v>
      </c>
      <c r="L559" s="23">
        <f t="shared" si="875"/>
        <v>0</v>
      </c>
      <c r="M559" s="267">
        <f t="shared" ref="M559:O559" si="940">M561+M563</f>
        <v>30</v>
      </c>
      <c r="N559" s="267">
        <f t="shared" si="940"/>
        <v>30</v>
      </c>
      <c r="O559" s="267">
        <f t="shared" si="940"/>
        <v>30</v>
      </c>
      <c r="P559" s="157">
        <f t="shared" ref="P559" si="941">P561+P563</f>
        <v>0</v>
      </c>
    </row>
    <row r="560" spans="1:16" ht="14.25">
      <c r="A560" s="43"/>
      <c r="B560" s="25" t="s">
        <v>260</v>
      </c>
      <c r="C560" s="26"/>
      <c r="D560" s="194">
        <f t="shared" ref="D560:E561" si="942">D561</f>
        <v>15</v>
      </c>
      <c r="E560" s="112">
        <f t="shared" si="942"/>
        <v>30</v>
      </c>
      <c r="F560" s="476">
        <f t="shared" ref="F560:P561" si="943">F561</f>
        <v>30</v>
      </c>
      <c r="G560" s="194">
        <f t="shared" si="943"/>
        <v>7</v>
      </c>
      <c r="H560" s="194">
        <f t="shared" si="943"/>
        <v>8</v>
      </c>
      <c r="I560" s="194">
        <f t="shared" si="943"/>
        <v>7</v>
      </c>
      <c r="J560" s="194">
        <f t="shared" si="943"/>
        <v>8</v>
      </c>
      <c r="K560" s="23">
        <f t="shared" si="874"/>
        <v>30</v>
      </c>
      <c r="L560" s="23">
        <f t="shared" si="875"/>
        <v>0</v>
      </c>
      <c r="M560" s="194">
        <f t="shared" si="943"/>
        <v>30</v>
      </c>
      <c r="N560" s="194">
        <f t="shared" si="943"/>
        <v>30</v>
      </c>
      <c r="O560" s="194">
        <f t="shared" si="943"/>
        <v>30</v>
      </c>
      <c r="P560" s="112">
        <f t="shared" si="943"/>
        <v>0</v>
      </c>
    </row>
    <row r="561" spans="1:16" ht="17.25" customHeight="1">
      <c r="A561" s="43"/>
      <c r="B561" s="28" t="s">
        <v>261</v>
      </c>
      <c r="C561" s="29">
        <v>1</v>
      </c>
      <c r="D561" s="252">
        <f t="shared" si="942"/>
        <v>15</v>
      </c>
      <c r="E561" s="38">
        <f t="shared" si="942"/>
        <v>30</v>
      </c>
      <c r="F561" s="466">
        <f t="shared" si="943"/>
        <v>30</v>
      </c>
      <c r="G561" s="252">
        <f t="shared" si="943"/>
        <v>7</v>
      </c>
      <c r="H561" s="252">
        <f t="shared" si="943"/>
        <v>8</v>
      </c>
      <c r="I561" s="252">
        <f t="shared" si="943"/>
        <v>7</v>
      </c>
      <c r="J561" s="252">
        <f t="shared" si="943"/>
        <v>8</v>
      </c>
      <c r="K561" s="23">
        <f t="shared" si="874"/>
        <v>30</v>
      </c>
      <c r="L561" s="23">
        <f t="shared" si="875"/>
        <v>0</v>
      </c>
      <c r="M561" s="252">
        <f t="shared" si="943"/>
        <v>30</v>
      </c>
      <c r="N561" s="252">
        <f t="shared" si="943"/>
        <v>30</v>
      </c>
      <c r="O561" s="252">
        <f t="shared" si="943"/>
        <v>30</v>
      </c>
      <c r="P561" s="38">
        <f t="shared" si="943"/>
        <v>0</v>
      </c>
    </row>
    <row r="562" spans="1:16" ht="14.25" customHeight="1">
      <c r="A562" s="43"/>
      <c r="B562" s="28" t="s">
        <v>263</v>
      </c>
      <c r="C562" s="29">
        <v>20</v>
      </c>
      <c r="D562" s="187">
        <v>15</v>
      </c>
      <c r="E562" s="30">
        <v>30</v>
      </c>
      <c r="F562" s="93">
        <v>30</v>
      </c>
      <c r="G562" s="187">
        <v>7</v>
      </c>
      <c r="H562" s="187">
        <v>8</v>
      </c>
      <c r="I562" s="187">
        <v>7</v>
      </c>
      <c r="J562" s="187">
        <v>8</v>
      </c>
      <c r="K562" s="23">
        <f t="shared" si="874"/>
        <v>30</v>
      </c>
      <c r="L562" s="23">
        <f t="shared" si="875"/>
        <v>0</v>
      </c>
      <c r="M562" s="187">
        <v>30</v>
      </c>
      <c r="N562" s="187">
        <v>30</v>
      </c>
      <c r="O562" s="187">
        <v>30</v>
      </c>
      <c r="P562" s="30"/>
    </row>
    <row r="563" spans="1:16" ht="21" customHeight="1">
      <c r="A563" s="43"/>
      <c r="B563" s="25" t="s">
        <v>273</v>
      </c>
      <c r="C563" s="29"/>
      <c r="D563" s="187">
        <f>D564</f>
        <v>14</v>
      </c>
      <c r="E563" s="187">
        <f t="shared" ref="E563" si="944">E564</f>
        <v>0</v>
      </c>
      <c r="F563" s="93">
        <f t="shared" ref="F563:P563" si="945">F564</f>
        <v>3</v>
      </c>
      <c r="G563" s="187">
        <f t="shared" si="945"/>
        <v>3</v>
      </c>
      <c r="H563" s="187">
        <f t="shared" si="945"/>
        <v>0</v>
      </c>
      <c r="I563" s="187">
        <f t="shared" si="945"/>
        <v>0</v>
      </c>
      <c r="J563" s="187">
        <f t="shared" si="945"/>
        <v>0</v>
      </c>
      <c r="K563" s="23">
        <f t="shared" si="874"/>
        <v>3</v>
      </c>
      <c r="L563" s="23">
        <f t="shared" si="875"/>
        <v>0</v>
      </c>
      <c r="M563" s="187">
        <f t="shared" si="945"/>
        <v>0</v>
      </c>
      <c r="N563" s="187">
        <f t="shared" si="945"/>
        <v>0</v>
      </c>
      <c r="O563" s="187">
        <f t="shared" si="945"/>
        <v>0</v>
      </c>
      <c r="P563" s="187">
        <f t="shared" si="945"/>
        <v>0</v>
      </c>
    </row>
    <row r="564" spans="1:16" ht="15.75" customHeight="1">
      <c r="A564" s="43"/>
      <c r="B564" s="28" t="s">
        <v>327</v>
      </c>
      <c r="C564" s="29">
        <v>70</v>
      </c>
      <c r="D564" s="187">
        <v>14</v>
      </c>
      <c r="E564" s="30"/>
      <c r="F564" s="93">
        <v>3</v>
      </c>
      <c r="G564" s="187">
        <v>3</v>
      </c>
      <c r="H564" s="187"/>
      <c r="I564" s="187"/>
      <c r="J564" s="187"/>
      <c r="K564" s="23">
        <f t="shared" si="874"/>
        <v>3</v>
      </c>
      <c r="L564" s="23">
        <f t="shared" si="875"/>
        <v>0</v>
      </c>
      <c r="M564" s="187">
        <v>0</v>
      </c>
      <c r="N564" s="187">
        <v>0</v>
      </c>
      <c r="O564" s="187">
        <v>0</v>
      </c>
      <c r="P564" s="30"/>
    </row>
    <row r="565" spans="1:16" ht="27" customHeight="1">
      <c r="A565" s="43">
        <v>2</v>
      </c>
      <c r="B565" s="188" t="s">
        <v>411</v>
      </c>
      <c r="C565" s="123">
        <v>61.02</v>
      </c>
      <c r="D565" s="264">
        <f t="shared" ref="D565:E565" si="946">D566+D576</f>
        <v>9462</v>
      </c>
      <c r="E565" s="124">
        <f t="shared" si="946"/>
        <v>7173</v>
      </c>
      <c r="F565" s="229">
        <f t="shared" ref="F565:J565" si="947">F566+F576</f>
        <v>9700</v>
      </c>
      <c r="G565" s="264">
        <f t="shared" si="947"/>
        <v>3655</v>
      </c>
      <c r="H565" s="264">
        <f t="shared" si="947"/>
        <v>1420</v>
      </c>
      <c r="I565" s="264">
        <f t="shared" si="947"/>
        <v>2220</v>
      </c>
      <c r="J565" s="264">
        <f t="shared" si="947"/>
        <v>2405</v>
      </c>
      <c r="K565" s="23">
        <f t="shared" si="874"/>
        <v>9700</v>
      </c>
      <c r="L565" s="23">
        <f t="shared" si="875"/>
        <v>0</v>
      </c>
      <c r="M565" s="264">
        <f t="shared" ref="M565:O565" si="948">M566+M576</f>
        <v>6000</v>
      </c>
      <c r="N565" s="264">
        <f t="shared" si="948"/>
        <v>6000</v>
      </c>
      <c r="O565" s="264">
        <f t="shared" si="948"/>
        <v>6000</v>
      </c>
      <c r="P565" s="124">
        <f t="shared" ref="P565" si="949">P566+P576</f>
        <v>0</v>
      </c>
    </row>
    <row r="566" spans="1:16" ht="30.75" customHeight="1">
      <c r="A566" s="43" t="s">
        <v>367</v>
      </c>
      <c r="B566" s="155" t="s">
        <v>412</v>
      </c>
      <c r="C566" s="130" t="s">
        <v>413</v>
      </c>
      <c r="D566" s="267">
        <f t="shared" ref="D566:E566" si="950">D567+D572</f>
        <v>2671</v>
      </c>
      <c r="E566" s="157">
        <f t="shared" si="950"/>
        <v>2547</v>
      </c>
      <c r="F566" s="480">
        <f t="shared" ref="F566:J566" si="951">F567+F572</f>
        <v>3171</v>
      </c>
      <c r="G566" s="267">
        <f t="shared" si="951"/>
        <v>1721</v>
      </c>
      <c r="H566" s="267">
        <f t="shared" si="951"/>
        <v>350</v>
      </c>
      <c r="I566" s="267">
        <f t="shared" si="951"/>
        <v>500</v>
      </c>
      <c r="J566" s="267">
        <f t="shared" si="951"/>
        <v>600</v>
      </c>
      <c r="K566" s="23">
        <f t="shared" si="874"/>
        <v>3171</v>
      </c>
      <c r="L566" s="23">
        <f t="shared" si="875"/>
        <v>0</v>
      </c>
      <c r="M566" s="267">
        <f t="shared" ref="M566:O566" si="952">M567+M572</f>
        <v>1800</v>
      </c>
      <c r="N566" s="267">
        <f t="shared" si="952"/>
        <v>1800</v>
      </c>
      <c r="O566" s="267">
        <f t="shared" si="952"/>
        <v>1800</v>
      </c>
      <c r="P566" s="157">
        <f t="shared" ref="P566" si="953">P567+P572</f>
        <v>0</v>
      </c>
    </row>
    <row r="567" spans="1:16" ht="14.25">
      <c r="A567" s="43"/>
      <c r="B567" s="25" t="s">
        <v>260</v>
      </c>
      <c r="C567" s="29"/>
      <c r="D567" s="194">
        <f t="shared" ref="D567:E567" si="954">D568</f>
        <v>1800</v>
      </c>
      <c r="E567" s="112">
        <f t="shared" si="954"/>
        <v>2547</v>
      </c>
      <c r="F567" s="476">
        <f t="shared" ref="F567:P567" si="955">F568</f>
        <v>1800</v>
      </c>
      <c r="G567" s="194">
        <f t="shared" si="955"/>
        <v>350</v>
      </c>
      <c r="H567" s="194">
        <f t="shared" si="955"/>
        <v>350</v>
      </c>
      <c r="I567" s="194">
        <f t="shared" si="955"/>
        <v>500</v>
      </c>
      <c r="J567" s="194">
        <f t="shared" si="955"/>
        <v>600</v>
      </c>
      <c r="K567" s="23">
        <f t="shared" si="874"/>
        <v>1800</v>
      </c>
      <c r="L567" s="23">
        <f t="shared" si="875"/>
        <v>0</v>
      </c>
      <c r="M567" s="194">
        <f t="shared" si="955"/>
        <v>1800</v>
      </c>
      <c r="N567" s="194">
        <f t="shared" si="955"/>
        <v>1800</v>
      </c>
      <c r="O567" s="194">
        <f t="shared" si="955"/>
        <v>1800</v>
      </c>
      <c r="P567" s="112">
        <f t="shared" si="955"/>
        <v>0</v>
      </c>
    </row>
    <row r="568" spans="1:16" ht="14.25">
      <c r="A568" s="43"/>
      <c r="B568" s="28" t="s">
        <v>261</v>
      </c>
      <c r="C568" s="29">
        <v>1</v>
      </c>
      <c r="D568" s="252">
        <f t="shared" ref="D568:E568" si="956">D569+D570+D571</f>
        <v>1800</v>
      </c>
      <c r="E568" s="38">
        <f t="shared" si="956"/>
        <v>2547</v>
      </c>
      <c r="F568" s="466">
        <f t="shared" ref="F568:J568" si="957">F569+F570+F571</f>
        <v>1800</v>
      </c>
      <c r="G568" s="252">
        <f t="shared" si="957"/>
        <v>350</v>
      </c>
      <c r="H568" s="252">
        <f t="shared" si="957"/>
        <v>350</v>
      </c>
      <c r="I568" s="252">
        <f t="shared" si="957"/>
        <v>500</v>
      </c>
      <c r="J568" s="252">
        <f t="shared" si="957"/>
        <v>600</v>
      </c>
      <c r="K568" s="23">
        <f t="shared" si="874"/>
        <v>1800</v>
      </c>
      <c r="L568" s="23">
        <f t="shared" si="875"/>
        <v>0</v>
      </c>
      <c r="M568" s="252">
        <f t="shared" ref="M568:O568" si="958">M569+M570+M571</f>
        <v>1800</v>
      </c>
      <c r="N568" s="252">
        <f t="shared" si="958"/>
        <v>1800</v>
      </c>
      <c r="O568" s="252">
        <f t="shared" si="958"/>
        <v>1800</v>
      </c>
      <c r="P568" s="38">
        <f t="shared" ref="P568" si="959">P569+P570+P571</f>
        <v>0</v>
      </c>
    </row>
    <row r="569" spans="1:16" ht="15" hidden="1" customHeight="1">
      <c r="A569" s="43"/>
      <c r="B569" s="28" t="s">
        <v>262</v>
      </c>
      <c r="C569" s="29">
        <v>10</v>
      </c>
      <c r="D569" s="187"/>
      <c r="E569" s="30"/>
      <c r="F569" s="93"/>
      <c r="G569" s="187"/>
      <c r="H569" s="187"/>
      <c r="I569" s="187"/>
      <c r="J569" s="187"/>
      <c r="K569" s="23">
        <f t="shared" si="874"/>
        <v>0</v>
      </c>
      <c r="L569" s="23">
        <f t="shared" si="875"/>
        <v>0</v>
      </c>
      <c r="M569" s="187"/>
      <c r="N569" s="187"/>
      <c r="O569" s="187"/>
      <c r="P569" s="30"/>
    </row>
    <row r="570" spans="1:16" ht="14.25">
      <c r="A570" s="43"/>
      <c r="B570" s="28" t="s">
        <v>263</v>
      </c>
      <c r="C570" s="29">
        <v>20</v>
      </c>
      <c r="D570" s="187">
        <v>1800</v>
      </c>
      <c r="E570" s="30">
        <v>2547</v>
      </c>
      <c r="F570" s="93">
        <v>1800</v>
      </c>
      <c r="G570" s="187">
        <v>350</v>
      </c>
      <c r="H570" s="187">
        <v>350</v>
      </c>
      <c r="I570" s="187">
        <v>500</v>
      </c>
      <c r="J570" s="187">
        <v>600</v>
      </c>
      <c r="K570" s="23">
        <f t="shared" si="874"/>
        <v>1800</v>
      </c>
      <c r="L570" s="23">
        <f t="shared" si="875"/>
        <v>0</v>
      </c>
      <c r="M570" s="187">
        <v>1800</v>
      </c>
      <c r="N570" s="187">
        <v>1800</v>
      </c>
      <c r="O570" s="187">
        <v>1800</v>
      </c>
      <c r="P570" s="30"/>
    </row>
    <row r="571" spans="1:16" ht="14.25" hidden="1">
      <c r="A571" s="43"/>
      <c r="B571" s="28" t="s">
        <v>403</v>
      </c>
      <c r="C571" s="29">
        <v>59.02</v>
      </c>
      <c r="D571" s="187"/>
      <c r="E571" s="30"/>
      <c r="F571" s="93"/>
      <c r="G571" s="187"/>
      <c r="H571" s="187"/>
      <c r="I571" s="187"/>
      <c r="J571" s="187"/>
      <c r="K571" s="23">
        <f t="shared" si="874"/>
        <v>0</v>
      </c>
      <c r="L571" s="23">
        <f t="shared" si="875"/>
        <v>0</v>
      </c>
      <c r="M571" s="187"/>
      <c r="N571" s="187"/>
      <c r="O571" s="187"/>
      <c r="P571" s="30"/>
    </row>
    <row r="572" spans="1:16" ht="14.25">
      <c r="A572" s="43"/>
      <c r="B572" s="25" t="s">
        <v>273</v>
      </c>
      <c r="C572" s="29"/>
      <c r="D572" s="194">
        <f t="shared" ref="D572:E572" si="960">D573</f>
        <v>871</v>
      </c>
      <c r="E572" s="112">
        <f t="shared" si="960"/>
        <v>0</v>
      </c>
      <c r="F572" s="476">
        <f t="shared" ref="F572:P572" si="961">F573</f>
        <v>1371</v>
      </c>
      <c r="G572" s="194">
        <f t="shared" si="961"/>
        <v>1371</v>
      </c>
      <c r="H572" s="194">
        <f t="shared" si="961"/>
        <v>0</v>
      </c>
      <c r="I572" s="194">
        <f t="shared" si="961"/>
        <v>0</v>
      </c>
      <c r="J572" s="194">
        <f t="shared" si="961"/>
        <v>0</v>
      </c>
      <c r="K572" s="23">
        <f t="shared" si="874"/>
        <v>1371</v>
      </c>
      <c r="L572" s="23">
        <f t="shared" si="875"/>
        <v>0</v>
      </c>
      <c r="M572" s="194">
        <f t="shared" si="961"/>
        <v>0</v>
      </c>
      <c r="N572" s="194">
        <f t="shared" si="961"/>
        <v>0</v>
      </c>
      <c r="O572" s="194">
        <f t="shared" si="961"/>
        <v>0</v>
      </c>
      <c r="P572" s="112">
        <f t="shared" si="961"/>
        <v>0</v>
      </c>
    </row>
    <row r="573" spans="1:16" ht="14.25" customHeight="1">
      <c r="A573" s="43"/>
      <c r="B573" s="28" t="s">
        <v>327</v>
      </c>
      <c r="C573" s="29">
        <v>70</v>
      </c>
      <c r="D573" s="187">
        <v>871</v>
      </c>
      <c r="E573" s="30"/>
      <c r="F573" s="93">
        <v>1371</v>
      </c>
      <c r="G573" s="187">
        <v>1371</v>
      </c>
      <c r="H573" s="187"/>
      <c r="I573" s="187"/>
      <c r="J573" s="187"/>
      <c r="K573" s="23">
        <f t="shared" si="874"/>
        <v>1371</v>
      </c>
      <c r="L573" s="23">
        <f t="shared" si="875"/>
        <v>0</v>
      </c>
      <c r="M573" s="187">
        <v>0</v>
      </c>
      <c r="N573" s="187">
        <v>0</v>
      </c>
      <c r="O573" s="187">
        <v>0</v>
      </c>
      <c r="P573" s="30"/>
    </row>
    <row r="574" spans="1:16" ht="15" hidden="1" customHeight="1">
      <c r="A574" s="43"/>
      <c r="B574" s="28" t="s">
        <v>414</v>
      </c>
      <c r="C574" s="29" t="s">
        <v>415</v>
      </c>
      <c r="D574" s="187"/>
      <c r="E574" s="30"/>
      <c r="F574" s="93"/>
      <c r="G574" s="187"/>
      <c r="H574" s="187"/>
      <c r="I574" s="187"/>
      <c r="J574" s="187"/>
      <c r="K574" s="23">
        <f t="shared" si="874"/>
        <v>0</v>
      </c>
      <c r="L574" s="23">
        <f t="shared" si="875"/>
        <v>0</v>
      </c>
      <c r="M574" s="187"/>
      <c r="N574" s="187"/>
      <c r="O574" s="187"/>
      <c r="P574" s="30"/>
    </row>
    <row r="575" spans="1:16" ht="15" hidden="1" customHeight="1">
      <c r="A575" s="43"/>
      <c r="B575" s="28" t="s">
        <v>416</v>
      </c>
      <c r="C575" s="29" t="s">
        <v>417</v>
      </c>
      <c r="D575" s="187"/>
      <c r="E575" s="30"/>
      <c r="F575" s="93"/>
      <c r="G575" s="187"/>
      <c r="H575" s="187"/>
      <c r="I575" s="187"/>
      <c r="J575" s="187"/>
      <c r="K575" s="23">
        <f t="shared" si="874"/>
        <v>0</v>
      </c>
      <c r="L575" s="23">
        <f t="shared" si="875"/>
        <v>0</v>
      </c>
      <c r="M575" s="187"/>
      <c r="N575" s="187"/>
      <c r="O575" s="187"/>
      <c r="P575" s="30"/>
    </row>
    <row r="576" spans="1:16" ht="30" customHeight="1">
      <c r="A576" s="43"/>
      <c r="B576" s="155" t="s">
        <v>418</v>
      </c>
      <c r="C576" s="156" t="s">
        <v>419</v>
      </c>
      <c r="D576" s="60">
        <f t="shared" ref="D576:E576" si="962">D577+D582</f>
        <v>6791</v>
      </c>
      <c r="E576" s="150">
        <f t="shared" si="962"/>
        <v>4626</v>
      </c>
      <c r="F576" s="239">
        <f t="shared" ref="F576:J576" si="963">F577+F582</f>
        <v>6529</v>
      </c>
      <c r="G576" s="60">
        <f t="shared" si="963"/>
        <v>1934</v>
      </c>
      <c r="H576" s="60">
        <f t="shared" si="963"/>
        <v>1070</v>
      </c>
      <c r="I576" s="60">
        <f t="shared" si="963"/>
        <v>1720</v>
      </c>
      <c r="J576" s="60">
        <f t="shared" si="963"/>
        <v>1805</v>
      </c>
      <c r="K576" s="23">
        <f t="shared" si="874"/>
        <v>6529</v>
      </c>
      <c r="L576" s="23">
        <f t="shared" si="875"/>
        <v>0</v>
      </c>
      <c r="M576" s="60">
        <f t="shared" ref="M576:O576" si="964">M577+M582</f>
        <v>4200</v>
      </c>
      <c r="N576" s="60">
        <f t="shared" si="964"/>
        <v>4200</v>
      </c>
      <c r="O576" s="60">
        <f t="shared" si="964"/>
        <v>4200</v>
      </c>
      <c r="P576" s="150">
        <f t="shared" ref="P576" si="965">P577+P582</f>
        <v>0</v>
      </c>
    </row>
    <row r="577" spans="1:16" ht="15" customHeight="1">
      <c r="A577" s="43"/>
      <c r="B577" s="25" t="s">
        <v>260</v>
      </c>
      <c r="C577" s="29"/>
      <c r="D577" s="40">
        <f t="shared" ref="D577:E577" si="966">D578</f>
        <v>4200</v>
      </c>
      <c r="E577" s="41">
        <f t="shared" si="966"/>
        <v>4626</v>
      </c>
      <c r="F577" s="468">
        <f t="shared" ref="F577:P577" si="967">F578</f>
        <v>4195</v>
      </c>
      <c r="G577" s="40">
        <f t="shared" si="967"/>
        <v>1100</v>
      </c>
      <c r="H577" s="40">
        <f t="shared" si="967"/>
        <v>1070</v>
      </c>
      <c r="I577" s="40">
        <f t="shared" si="967"/>
        <v>1020</v>
      </c>
      <c r="J577" s="40">
        <f t="shared" si="967"/>
        <v>1005</v>
      </c>
      <c r="K577" s="23">
        <f t="shared" si="874"/>
        <v>4195</v>
      </c>
      <c r="L577" s="23">
        <f t="shared" si="875"/>
        <v>0</v>
      </c>
      <c r="M577" s="40">
        <f t="shared" si="967"/>
        <v>4200</v>
      </c>
      <c r="N577" s="40">
        <f t="shared" si="967"/>
        <v>4200</v>
      </c>
      <c r="O577" s="40">
        <f t="shared" si="967"/>
        <v>4200</v>
      </c>
      <c r="P577" s="41">
        <f t="shared" si="967"/>
        <v>0</v>
      </c>
    </row>
    <row r="578" spans="1:16" ht="15" customHeight="1">
      <c r="A578" s="43"/>
      <c r="B578" s="28" t="s">
        <v>261</v>
      </c>
      <c r="C578" s="29">
        <v>1</v>
      </c>
      <c r="D578" s="40">
        <f t="shared" ref="D578:E578" si="968">D579+D580+D581</f>
        <v>4200</v>
      </c>
      <c r="E578" s="41">
        <f t="shared" si="968"/>
        <v>4626</v>
      </c>
      <c r="F578" s="468">
        <f t="shared" ref="F578:J578" si="969">F579+F580+F581</f>
        <v>4195</v>
      </c>
      <c r="G578" s="40">
        <f t="shared" si="969"/>
        <v>1100</v>
      </c>
      <c r="H578" s="40">
        <f t="shared" si="969"/>
        <v>1070</v>
      </c>
      <c r="I578" s="40">
        <f t="shared" si="969"/>
        <v>1020</v>
      </c>
      <c r="J578" s="40">
        <f t="shared" si="969"/>
        <v>1005</v>
      </c>
      <c r="K578" s="23">
        <f t="shared" si="874"/>
        <v>4195</v>
      </c>
      <c r="L578" s="23">
        <f t="shared" si="875"/>
        <v>0</v>
      </c>
      <c r="M578" s="40">
        <f t="shared" ref="M578:O578" si="970">M579+M580+M581</f>
        <v>4200</v>
      </c>
      <c r="N578" s="40">
        <f t="shared" si="970"/>
        <v>4200</v>
      </c>
      <c r="O578" s="40">
        <f t="shared" si="970"/>
        <v>4200</v>
      </c>
      <c r="P578" s="41">
        <f t="shared" ref="P578" si="971">P579+P580+P581</f>
        <v>0</v>
      </c>
    </row>
    <row r="579" spans="1:16" ht="15" customHeight="1">
      <c r="A579" s="43"/>
      <c r="B579" s="28" t="s">
        <v>262</v>
      </c>
      <c r="C579" s="29">
        <v>10</v>
      </c>
      <c r="D579" s="187">
        <v>3090</v>
      </c>
      <c r="E579" s="30">
        <v>3095</v>
      </c>
      <c r="F579" s="93">
        <v>3095</v>
      </c>
      <c r="G579" s="187">
        <v>800</v>
      </c>
      <c r="H579" s="187">
        <v>800</v>
      </c>
      <c r="I579" s="187">
        <v>750</v>
      </c>
      <c r="J579" s="187">
        <v>745</v>
      </c>
      <c r="K579" s="23">
        <f t="shared" si="874"/>
        <v>3095</v>
      </c>
      <c r="L579" s="23">
        <f t="shared" si="875"/>
        <v>0</v>
      </c>
      <c r="M579" s="187">
        <v>3100</v>
      </c>
      <c r="N579" s="187">
        <v>3100</v>
      </c>
      <c r="O579" s="187">
        <v>3100</v>
      </c>
      <c r="P579" s="30"/>
    </row>
    <row r="580" spans="1:16" ht="15" customHeight="1">
      <c r="A580" s="43"/>
      <c r="B580" s="28" t="s">
        <v>263</v>
      </c>
      <c r="C580" s="29">
        <v>20</v>
      </c>
      <c r="D580" s="187">
        <v>1110</v>
      </c>
      <c r="E580" s="30">
        <v>1531</v>
      </c>
      <c r="F580" s="93">
        <v>1100</v>
      </c>
      <c r="G580" s="187">
        <v>300</v>
      </c>
      <c r="H580" s="187">
        <v>270</v>
      </c>
      <c r="I580" s="187">
        <v>270</v>
      </c>
      <c r="J580" s="187">
        <v>260</v>
      </c>
      <c r="K580" s="23">
        <f t="shared" si="874"/>
        <v>1100</v>
      </c>
      <c r="L580" s="23">
        <f t="shared" si="875"/>
        <v>0</v>
      </c>
      <c r="M580" s="187">
        <v>1100</v>
      </c>
      <c r="N580" s="187">
        <v>1100</v>
      </c>
      <c r="O580" s="187">
        <v>1100</v>
      </c>
      <c r="P580" s="30"/>
    </row>
    <row r="581" spans="1:16" ht="0.75" customHeight="1">
      <c r="A581" s="43"/>
      <c r="B581" s="28" t="s">
        <v>272</v>
      </c>
      <c r="C581" s="29" t="s">
        <v>376</v>
      </c>
      <c r="D581" s="187"/>
      <c r="E581" s="30"/>
      <c r="F581" s="93"/>
      <c r="G581" s="187"/>
      <c r="H581" s="187"/>
      <c r="I581" s="187"/>
      <c r="J581" s="187"/>
      <c r="K581" s="23">
        <f t="shared" si="874"/>
        <v>0</v>
      </c>
      <c r="L581" s="23">
        <f t="shared" si="875"/>
        <v>0</v>
      </c>
      <c r="M581" s="187"/>
      <c r="N581" s="187"/>
      <c r="O581" s="187"/>
      <c r="P581" s="30"/>
    </row>
    <row r="582" spans="1:16" ht="15" customHeight="1">
      <c r="A582" s="43"/>
      <c r="B582" s="25" t="s">
        <v>273</v>
      </c>
      <c r="C582" s="29"/>
      <c r="D582" s="40">
        <f t="shared" ref="D582:E582" si="972">D583</f>
        <v>2591</v>
      </c>
      <c r="E582" s="41">
        <f t="shared" si="972"/>
        <v>0</v>
      </c>
      <c r="F582" s="468">
        <f t="shared" ref="F582:P582" si="973">F583</f>
        <v>2334</v>
      </c>
      <c r="G582" s="40">
        <f t="shared" si="973"/>
        <v>834</v>
      </c>
      <c r="H582" s="40">
        <f t="shared" si="973"/>
        <v>0</v>
      </c>
      <c r="I582" s="40">
        <f t="shared" si="973"/>
        <v>700</v>
      </c>
      <c r="J582" s="40">
        <f t="shared" si="973"/>
        <v>800</v>
      </c>
      <c r="K582" s="23">
        <f t="shared" si="874"/>
        <v>2334</v>
      </c>
      <c r="L582" s="23">
        <f t="shared" si="875"/>
        <v>0</v>
      </c>
      <c r="M582" s="40">
        <f t="shared" si="973"/>
        <v>0</v>
      </c>
      <c r="N582" s="40">
        <f t="shared" si="973"/>
        <v>0</v>
      </c>
      <c r="O582" s="40">
        <f t="shared" si="973"/>
        <v>0</v>
      </c>
      <c r="P582" s="41">
        <f t="shared" si="973"/>
        <v>0</v>
      </c>
    </row>
    <row r="583" spans="1:16" ht="15" customHeight="1">
      <c r="A583" s="43"/>
      <c r="B583" s="28" t="s">
        <v>327</v>
      </c>
      <c r="C583" s="29">
        <v>70</v>
      </c>
      <c r="D583" s="187">
        <v>2591</v>
      </c>
      <c r="E583" s="30"/>
      <c r="F583" s="93">
        <f>2264+70</f>
        <v>2334</v>
      </c>
      <c r="G583" s="187">
        <f>2264+70-1500</f>
        <v>834</v>
      </c>
      <c r="H583" s="187"/>
      <c r="I583" s="187">
        <v>700</v>
      </c>
      <c r="J583" s="187">
        <v>800</v>
      </c>
      <c r="K583" s="23">
        <f t="shared" si="874"/>
        <v>2334</v>
      </c>
      <c r="L583" s="23">
        <f t="shared" si="875"/>
        <v>0</v>
      </c>
      <c r="M583" s="187">
        <v>0</v>
      </c>
      <c r="N583" s="187">
        <v>0</v>
      </c>
      <c r="O583" s="187">
        <v>0</v>
      </c>
      <c r="P583" s="30"/>
    </row>
    <row r="584" spans="1:16" ht="28.5" customHeight="1">
      <c r="A584" s="111" t="s">
        <v>420</v>
      </c>
      <c r="B584" s="115" t="s">
        <v>421</v>
      </c>
      <c r="C584" s="195">
        <v>64.02</v>
      </c>
      <c r="D584" s="273">
        <f t="shared" ref="D584:E584" si="974">D603+D703+D772+D900</f>
        <v>401493.37</v>
      </c>
      <c r="E584" s="193">
        <f t="shared" si="974"/>
        <v>301031</v>
      </c>
      <c r="F584" s="487">
        <f t="shared" ref="F584:J584" si="975">F603+F703+F772+F900</f>
        <v>332002</v>
      </c>
      <c r="G584" s="273">
        <f t="shared" si="975"/>
        <v>135239</v>
      </c>
      <c r="H584" s="273">
        <f t="shared" si="975"/>
        <v>76804</v>
      </c>
      <c r="I584" s="273">
        <f t="shared" si="975"/>
        <v>65517</v>
      </c>
      <c r="J584" s="273">
        <f t="shared" si="975"/>
        <v>54442</v>
      </c>
      <c r="K584" s="23">
        <f t="shared" si="874"/>
        <v>332002</v>
      </c>
      <c r="L584" s="23">
        <f t="shared" si="875"/>
        <v>0</v>
      </c>
      <c r="M584" s="273">
        <f t="shared" ref="M584:O584" si="976">M603+M703+M772+M900</f>
        <v>276569</v>
      </c>
      <c r="N584" s="273">
        <f t="shared" si="976"/>
        <v>281244</v>
      </c>
      <c r="O584" s="273">
        <f t="shared" si="976"/>
        <v>286851</v>
      </c>
      <c r="P584" s="193">
        <f t="shared" ref="P584" si="977">P603+P703+P772+P900</f>
        <v>0</v>
      </c>
    </row>
    <row r="585" spans="1:16" ht="19.5" customHeight="1">
      <c r="A585" s="43"/>
      <c r="B585" s="25" t="s">
        <v>260</v>
      </c>
      <c r="C585" s="196"/>
      <c r="D585" s="194">
        <f t="shared" ref="D585:E586" si="978">D604+D705+D717+D773+D901</f>
        <v>310348.68</v>
      </c>
      <c r="E585" s="112">
        <f t="shared" si="978"/>
        <v>299221</v>
      </c>
      <c r="F585" s="476">
        <f t="shared" ref="F585:J586" si="979">F604+F705+F717+F773+F901</f>
        <v>270306</v>
      </c>
      <c r="G585" s="194">
        <f t="shared" si="979"/>
        <v>75043</v>
      </c>
      <c r="H585" s="194">
        <f t="shared" si="979"/>
        <v>76804</v>
      </c>
      <c r="I585" s="194">
        <f t="shared" si="979"/>
        <v>64717</v>
      </c>
      <c r="J585" s="194">
        <f t="shared" si="979"/>
        <v>53742</v>
      </c>
      <c r="K585" s="23">
        <f t="shared" si="874"/>
        <v>270306</v>
      </c>
      <c r="L585" s="23">
        <f t="shared" si="875"/>
        <v>0</v>
      </c>
      <c r="M585" s="194">
        <f t="shared" ref="M585:O585" si="980">M604+M705+M717+M773+M901</f>
        <v>276416</v>
      </c>
      <c r="N585" s="194">
        <f t="shared" si="980"/>
        <v>281091</v>
      </c>
      <c r="O585" s="194">
        <f t="shared" si="980"/>
        <v>286698</v>
      </c>
      <c r="P585" s="112">
        <f t="shared" ref="P585" si="981">P604+P705+P717+P773+P901</f>
        <v>0</v>
      </c>
    </row>
    <row r="586" spans="1:16" ht="14.25">
      <c r="A586" s="43"/>
      <c r="B586" s="28" t="s">
        <v>261</v>
      </c>
      <c r="C586" s="29">
        <v>1</v>
      </c>
      <c r="D586" s="252">
        <f t="shared" si="978"/>
        <v>312051.29000000004</v>
      </c>
      <c r="E586" s="38">
        <f t="shared" si="978"/>
        <v>299221</v>
      </c>
      <c r="F586" s="466">
        <f t="shared" si="979"/>
        <v>270306</v>
      </c>
      <c r="G586" s="252">
        <f t="shared" si="979"/>
        <v>75043</v>
      </c>
      <c r="H586" s="252">
        <f t="shared" si="979"/>
        <v>76804</v>
      </c>
      <c r="I586" s="252">
        <f t="shared" si="979"/>
        <v>64717</v>
      </c>
      <c r="J586" s="252">
        <f t="shared" si="979"/>
        <v>53742</v>
      </c>
      <c r="K586" s="23">
        <f t="shared" ref="K586:K649" si="982">G586+H586+I586+J586</f>
        <v>270306</v>
      </c>
      <c r="L586" s="23">
        <f t="shared" ref="L586:L649" si="983">F586-K586</f>
        <v>0</v>
      </c>
      <c r="M586" s="252">
        <f t="shared" ref="M586:O586" si="984">M605+M706+M718+M774+M902</f>
        <v>276416</v>
      </c>
      <c r="N586" s="252">
        <f t="shared" si="984"/>
        <v>281091</v>
      </c>
      <c r="O586" s="252">
        <f t="shared" si="984"/>
        <v>286698</v>
      </c>
      <c r="P586" s="38">
        <f t="shared" ref="P586" si="985">P605+P706+P718+P774+P902</f>
        <v>0</v>
      </c>
    </row>
    <row r="587" spans="1:16" ht="14.25">
      <c r="A587" s="43"/>
      <c r="B587" s="28" t="s">
        <v>262</v>
      </c>
      <c r="C587" s="29">
        <v>10</v>
      </c>
      <c r="D587" s="252">
        <f t="shared" ref="D587:E587" si="986">D606+D903+D775</f>
        <v>135765.47999999998</v>
      </c>
      <c r="E587" s="38">
        <f t="shared" si="986"/>
        <v>147052</v>
      </c>
      <c r="F587" s="466">
        <f t="shared" ref="F587:J587" si="987">F606+F903+F775</f>
        <v>130043</v>
      </c>
      <c r="G587" s="252">
        <f t="shared" si="987"/>
        <v>36270</v>
      </c>
      <c r="H587" s="252">
        <f t="shared" si="987"/>
        <v>34290</v>
      </c>
      <c r="I587" s="252">
        <f t="shared" si="987"/>
        <v>33245</v>
      </c>
      <c r="J587" s="252">
        <f t="shared" si="987"/>
        <v>26238</v>
      </c>
      <c r="K587" s="23">
        <f t="shared" si="982"/>
        <v>130043</v>
      </c>
      <c r="L587" s="23">
        <f t="shared" si="983"/>
        <v>0</v>
      </c>
      <c r="M587" s="252">
        <f t="shared" ref="M587:O587" si="988">M606+M903+M775</f>
        <v>127810</v>
      </c>
      <c r="N587" s="252">
        <f t="shared" si="988"/>
        <v>130635</v>
      </c>
      <c r="O587" s="252">
        <f t="shared" si="988"/>
        <v>130899</v>
      </c>
      <c r="P587" s="38">
        <f t="shared" ref="P587" si="989">P606+P903+P775</f>
        <v>0</v>
      </c>
    </row>
    <row r="588" spans="1:16" ht="14.25">
      <c r="A588" s="43"/>
      <c r="B588" s="28" t="s">
        <v>263</v>
      </c>
      <c r="C588" s="29">
        <v>20</v>
      </c>
      <c r="D588" s="252">
        <f t="shared" ref="D588:E588" si="990">D607+D776+D904</f>
        <v>37074.299999999996</v>
      </c>
      <c r="E588" s="38">
        <f t="shared" si="990"/>
        <v>26844</v>
      </c>
      <c r="F588" s="466">
        <f t="shared" ref="F588:J588" si="991">F607+F776+F904</f>
        <v>24925</v>
      </c>
      <c r="G588" s="252">
        <f t="shared" si="991"/>
        <v>7567</v>
      </c>
      <c r="H588" s="252">
        <f t="shared" si="991"/>
        <v>7888</v>
      </c>
      <c r="I588" s="252">
        <f t="shared" si="991"/>
        <v>5482</v>
      </c>
      <c r="J588" s="252">
        <f t="shared" si="991"/>
        <v>3988</v>
      </c>
      <c r="K588" s="23">
        <f t="shared" si="982"/>
        <v>24925</v>
      </c>
      <c r="L588" s="23">
        <f t="shared" si="983"/>
        <v>0</v>
      </c>
      <c r="M588" s="252">
        <f t="shared" ref="M588:O588" si="992">M607+M776+M904</f>
        <v>25040</v>
      </c>
      <c r="N588" s="252">
        <f t="shared" si="992"/>
        <v>25090</v>
      </c>
      <c r="O588" s="252">
        <f t="shared" si="992"/>
        <v>25130</v>
      </c>
      <c r="P588" s="38">
        <f t="shared" ref="P588" si="993">P607+P776+P904</f>
        <v>0</v>
      </c>
    </row>
    <row r="589" spans="1:16" ht="14.25">
      <c r="A589" s="43"/>
      <c r="B589" s="28" t="s">
        <v>422</v>
      </c>
      <c r="C589" s="29">
        <v>51</v>
      </c>
      <c r="D589" s="252">
        <f t="shared" ref="D589:E589" si="994">D707+D719+D777+D905+D608</f>
        <v>81636</v>
      </c>
      <c r="E589" s="38">
        <f t="shared" si="994"/>
        <v>69491</v>
      </c>
      <c r="F589" s="466">
        <f t="shared" ref="F589:J589" si="995">F707+F719+F777+F905+F608</f>
        <v>73538</v>
      </c>
      <c r="G589" s="252">
        <f t="shared" si="995"/>
        <v>18552</v>
      </c>
      <c r="H589" s="252">
        <f t="shared" si="995"/>
        <v>18277</v>
      </c>
      <c r="I589" s="252">
        <f t="shared" si="995"/>
        <v>18581</v>
      </c>
      <c r="J589" s="252">
        <f t="shared" si="995"/>
        <v>18128</v>
      </c>
      <c r="K589" s="23">
        <f t="shared" si="982"/>
        <v>73538</v>
      </c>
      <c r="L589" s="23">
        <f t="shared" si="983"/>
        <v>0</v>
      </c>
      <c r="M589" s="252">
        <f t="shared" ref="M589:O589" si="996">M707+M719+M777+M905+M608</f>
        <v>67662</v>
      </c>
      <c r="N589" s="252">
        <f t="shared" si="996"/>
        <v>67662</v>
      </c>
      <c r="O589" s="252">
        <f t="shared" si="996"/>
        <v>72862</v>
      </c>
      <c r="P589" s="38">
        <f t="shared" ref="P589" si="997">P707+P719+P777+P905+P608</f>
        <v>0</v>
      </c>
    </row>
    <row r="590" spans="1:16" ht="14.25">
      <c r="A590" s="43"/>
      <c r="B590" s="28" t="s">
        <v>423</v>
      </c>
      <c r="C590" s="29">
        <v>55</v>
      </c>
      <c r="D590" s="252">
        <f t="shared" ref="D590:E590" si="998">D906</f>
        <v>0</v>
      </c>
      <c r="E590" s="38">
        <f t="shared" si="998"/>
        <v>0</v>
      </c>
      <c r="F590" s="466">
        <f t="shared" ref="F590:J590" si="999">F906</f>
        <v>0</v>
      </c>
      <c r="G590" s="252">
        <f t="shared" si="999"/>
        <v>0</v>
      </c>
      <c r="H590" s="252">
        <f t="shared" si="999"/>
        <v>0</v>
      </c>
      <c r="I590" s="252">
        <f t="shared" si="999"/>
        <v>0</v>
      </c>
      <c r="J590" s="252">
        <f t="shared" si="999"/>
        <v>0</v>
      </c>
      <c r="K590" s="23">
        <f t="shared" si="982"/>
        <v>0</v>
      </c>
      <c r="L590" s="23">
        <f t="shared" si="983"/>
        <v>0</v>
      </c>
      <c r="M590" s="252">
        <f t="shared" ref="M590:O590" si="1000">M906</f>
        <v>0</v>
      </c>
      <c r="N590" s="252">
        <f t="shared" si="1000"/>
        <v>0</v>
      </c>
      <c r="O590" s="252">
        <f t="shared" si="1000"/>
        <v>0</v>
      </c>
      <c r="P590" s="38">
        <f t="shared" ref="P590" si="1001">P906</f>
        <v>0</v>
      </c>
    </row>
    <row r="591" spans="1:16" ht="14.25">
      <c r="A591" s="43"/>
      <c r="B591" s="28" t="s">
        <v>269</v>
      </c>
      <c r="C591" s="29">
        <v>57</v>
      </c>
      <c r="D591" s="252">
        <f t="shared" ref="D591:E591" si="1002">D609+D907</f>
        <v>27033.510000000002</v>
      </c>
      <c r="E591" s="38">
        <f t="shared" si="1002"/>
        <v>48817</v>
      </c>
      <c r="F591" s="466">
        <f t="shared" ref="F591:J591" si="1003">F609+F907</f>
        <v>34485</v>
      </c>
      <c r="G591" s="252">
        <f t="shared" si="1003"/>
        <v>12020</v>
      </c>
      <c r="H591" s="252">
        <f t="shared" si="1003"/>
        <v>14330</v>
      </c>
      <c r="I591" s="252">
        <f t="shared" si="1003"/>
        <v>5090</v>
      </c>
      <c r="J591" s="252">
        <f t="shared" si="1003"/>
        <v>3045</v>
      </c>
      <c r="K591" s="23">
        <f t="shared" si="982"/>
        <v>34485</v>
      </c>
      <c r="L591" s="23">
        <f t="shared" si="983"/>
        <v>0</v>
      </c>
      <c r="M591" s="252">
        <f t="shared" ref="M591:O591" si="1004">M609+M907</f>
        <v>50389</v>
      </c>
      <c r="N591" s="252">
        <f t="shared" si="1004"/>
        <v>50689</v>
      </c>
      <c r="O591" s="252">
        <f t="shared" si="1004"/>
        <v>50792</v>
      </c>
      <c r="P591" s="38">
        <f t="shared" ref="P591" si="1005">P609+P907</f>
        <v>0</v>
      </c>
    </row>
    <row r="592" spans="1:16" ht="14.25" customHeight="1">
      <c r="A592" s="43"/>
      <c r="B592" s="28" t="s">
        <v>270</v>
      </c>
      <c r="C592" s="29">
        <v>59</v>
      </c>
      <c r="D592" s="252">
        <f t="shared" ref="D592:E592" si="1006">D778+D908+D634+D610</f>
        <v>30542</v>
      </c>
      <c r="E592" s="38">
        <f t="shared" si="1006"/>
        <v>7017</v>
      </c>
      <c r="F592" s="466">
        <f t="shared" ref="F592:J592" si="1007">F778+F908+F634+F610</f>
        <v>7315</v>
      </c>
      <c r="G592" s="252">
        <f t="shared" si="1007"/>
        <v>634</v>
      </c>
      <c r="H592" s="252">
        <f t="shared" si="1007"/>
        <v>2019</v>
      </c>
      <c r="I592" s="252">
        <f t="shared" si="1007"/>
        <v>2319</v>
      </c>
      <c r="J592" s="252">
        <f t="shared" si="1007"/>
        <v>2343</v>
      </c>
      <c r="K592" s="23">
        <f t="shared" si="982"/>
        <v>7315</v>
      </c>
      <c r="L592" s="23">
        <f t="shared" si="983"/>
        <v>0</v>
      </c>
      <c r="M592" s="252">
        <f t="shared" ref="M592:O592" si="1008">M778+M908+M634+M610</f>
        <v>5515</v>
      </c>
      <c r="N592" s="252">
        <f t="shared" si="1008"/>
        <v>7015</v>
      </c>
      <c r="O592" s="252">
        <f t="shared" si="1008"/>
        <v>7015</v>
      </c>
      <c r="P592" s="38">
        <f t="shared" ref="P592" si="1009">P778+P908+P634+P610</f>
        <v>0</v>
      </c>
    </row>
    <row r="593" spans="1:16" ht="14.25" customHeight="1">
      <c r="A593" s="43"/>
      <c r="B593" s="28" t="s">
        <v>272</v>
      </c>
      <c r="C593" s="26" t="s">
        <v>376</v>
      </c>
      <c r="D593" s="252">
        <f t="shared" ref="D593:E593" si="1010">D611+D779+D909+D1122</f>
        <v>-1702.61</v>
      </c>
      <c r="E593" s="38">
        <f t="shared" si="1010"/>
        <v>0</v>
      </c>
      <c r="F593" s="466">
        <f t="shared" ref="F593:J593" si="1011">F611+F779+F909+F1122</f>
        <v>0</v>
      </c>
      <c r="G593" s="252">
        <f t="shared" si="1011"/>
        <v>0</v>
      </c>
      <c r="H593" s="252">
        <f t="shared" si="1011"/>
        <v>0</v>
      </c>
      <c r="I593" s="252">
        <f t="shared" si="1011"/>
        <v>0</v>
      </c>
      <c r="J593" s="252">
        <f t="shared" si="1011"/>
        <v>0</v>
      </c>
      <c r="K593" s="23">
        <f t="shared" si="982"/>
        <v>0</v>
      </c>
      <c r="L593" s="23">
        <f t="shared" si="983"/>
        <v>0</v>
      </c>
      <c r="M593" s="252">
        <f t="shared" ref="M593:O593" si="1012">M611+M779+M909+M1122</f>
        <v>0</v>
      </c>
      <c r="N593" s="252">
        <f t="shared" si="1012"/>
        <v>0</v>
      </c>
      <c r="O593" s="252">
        <f t="shared" si="1012"/>
        <v>0</v>
      </c>
      <c r="P593" s="38">
        <f t="shared" ref="P593" si="1013">P611+P779+P909+P1122</f>
        <v>0</v>
      </c>
    </row>
    <row r="594" spans="1:16" ht="14.25" customHeight="1">
      <c r="A594" s="43"/>
      <c r="B594" s="25" t="s">
        <v>273</v>
      </c>
      <c r="C594" s="29"/>
      <c r="D594" s="194">
        <f t="shared" ref="D594:E594" si="1014">D612+D709+D780+D910+D755+D758+D761+D764+D767+D770</f>
        <v>91144.69</v>
      </c>
      <c r="E594" s="112">
        <f t="shared" si="1014"/>
        <v>1810</v>
      </c>
      <c r="F594" s="476">
        <f t="shared" ref="F594:J594" si="1015">F612+F709+F780+F910+F755+F758+F761+F764+F767+F770</f>
        <v>61696</v>
      </c>
      <c r="G594" s="194">
        <f t="shared" si="1015"/>
        <v>60196</v>
      </c>
      <c r="H594" s="194">
        <f t="shared" si="1015"/>
        <v>0</v>
      </c>
      <c r="I594" s="194">
        <f t="shared" si="1015"/>
        <v>800</v>
      </c>
      <c r="J594" s="194">
        <f t="shared" si="1015"/>
        <v>700</v>
      </c>
      <c r="K594" s="23">
        <f t="shared" si="982"/>
        <v>61696</v>
      </c>
      <c r="L594" s="23">
        <f t="shared" si="983"/>
        <v>0</v>
      </c>
      <c r="M594" s="194">
        <f t="shared" ref="M594:O594" si="1016">M612+M709+M780+M910+M755+M758+M761+M764+M767+M770</f>
        <v>153</v>
      </c>
      <c r="N594" s="194">
        <f t="shared" si="1016"/>
        <v>153</v>
      </c>
      <c r="O594" s="194">
        <f t="shared" si="1016"/>
        <v>153</v>
      </c>
      <c r="P594" s="112">
        <f t="shared" ref="P594" si="1017">P612+P709+P780+P910+P755+P758+P761+P764+P767+P770</f>
        <v>0</v>
      </c>
    </row>
    <row r="595" spans="1:16" ht="14.25">
      <c r="A595" s="43"/>
      <c r="B595" s="28" t="s">
        <v>424</v>
      </c>
      <c r="C595" s="29" t="s">
        <v>276</v>
      </c>
      <c r="D595" s="252">
        <f t="shared" ref="D595:E595" si="1018">D710</f>
        <v>17544</v>
      </c>
      <c r="E595" s="38">
        <f t="shared" si="1018"/>
        <v>0</v>
      </c>
      <c r="F595" s="466">
        <f t="shared" ref="F595:J595" si="1019">F710</f>
        <v>9196</v>
      </c>
      <c r="G595" s="252">
        <f t="shared" si="1019"/>
        <v>9196</v>
      </c>
      <c r="H595" s="252">
        <f t="shared" si="1019"/>
        <v>0</v>
      </c>
      <c r="I595" s="252">
        <f t="shared" si="1019"/>
        <v>0</v>
      </c>
      <c r="J595" s="252">
        <f t="shared" si="1019"/>
        <v>0</v>
      </c>
      <c r="K595" s="23">
        <f t="shared" si="982"/>
        <v>9196</v>
      </c>
      <c r="L595" s="23">
        <f t="shared" si="983"/>
        <v>0</v>
      </c>
      <c r="M595" s="252">
        <f t="shared" ref="M595:O595" si="1020">M710</f>
        <v>0</v>
      </c>
      <c r="N595" s="252">
        <f t="shared" si="1020"/>
        <v>0</v>
      </c>
      <c r="O595" s="252">
        <f t="shared" si="1020"/>
        <v>0</v>
      </c>
      <c r="P595" s="38">
        <f t="shared" ref="P595" si="1021">P710</f>
        <v>0</v>
      </c>
    </row>
    <row r="596" spans="1:16" ht="14.25" customHeight="1">
      <c r="A596" s="43"/>
      <c r="B596" s="28" t="s">
        <v>277</v>
      </c>
      <c r="C596" s="29" t="s">
        <v>278</v>
      </c>
      <c r="D596" s="252">
        <f t="shared" ref="D596:E596" si="1022">D711+D756+D759+D762+D765+D768+D771</f>
        <v>11745</v>
      </c>
      <c r="E596" s="38">
        <f t="shared" si="1022"/>
        <v>0</v>
      </c>
      <c r="F596" s="466">
        <f t="shared" ref="F596:J596" si="1023">F711+F756+F759+F762+F765+F768+F771</f>
        <v>0</v>
      </c>
      <c r="G596" s="252">
        <f t="shared" si="1023"/>
        <v>0</v>
      </c>
      <c r="H596" s="252">
        <f t="shared" si="1023"/>
        <v>0</v>
      </c>
      <c r="I596" s="252">
        <f t="shared" si="1023"/>
        <v>0</v>
      </c>
      <c r="J596" s="252">
        <f t="shared" si="1023"/>
        <v>0</v>
      </c>
      <c r="K596" s="23">
        <f t="shared" si="982"/>
        <v>0</v>
      </c>
      <c r="L596" s="23">
        <f t="shared" si="983"/>
        <v>0</v>
      </c>
      <c r="M596" s="252">
        <f t="shared" ref="M596:O596" si="1024">M711+M756+M759+M762+M765+M768+M771</f>
        <v>0</v>
      </c>
      <c r="N596" s="252">
        <f t="shared" si="1024"/>
        <v>0</v>
      </c>
      <c r="O596" s="252">
        <f t="shared" si="1024"/>
        <v>0</v>
      </c>
      <c r="P596" s="38">
        <f t="shared" ref="P596" si="1025">P711+P756+P759+P762+P765+P768+P771</f>
        <v>0</v>
      </c>
    </row>
    <row r="597" spans="1:16" ht="14.25">
      <c r="A597" s="43"/>
      <c r="B597" s="28" t="s">
        <v>279</v>
      </c>
      <c r="C597" s="29" t="s">
        <v>280</v>
      </c>
      <c r="D597" s="252">
        <f t="shared" ref="D597:E597" si="1026">D781+D911</f>
        <v>46369.19</v>
      </c>
      <c r="E597" s="38">
        <f t="shared" si="1026"/>
        <v>0</v>
      </c>
      <c r="F597" s="466">
        <f t="shared" ref="F597:J597" si="1027">F781+F911</f>
        <v>48122</v>
      </c>
      <c r="G597" s="252">
        <f t="shared" si="1027"/>
        <v>46622</v>
      </c>
      <c r="H597" s="252">
        <f t="shared" si="1027"/>
        <v>0</v>
      </c>
      <c r="I597" s="252">
        <f t="shared" si="1027"/>
        <v>800</v>
      </c>
      <c r="J597" s="252">
        <f t="shared" si="1027"/>
        <v>700</v>
      </c>
      <c r="K597" s="23">
        <f t="shared" si="982"/>
        <v>48122</v>
      </c>
      <c r="L597" s="23">
        <f t="shared" si="983"/>
        <v>0</v>
      </c>
      <c r="M597" s="252">
        <f t="shared" ref="M597:O597" si="1028">M781+M911</f>
        <v>0</v>
      </c>
      <c r="N597" s="252">
        <f t="shared" si="1028"/>
        <v>0</v>
      </c>
      <c r="O597" s="252">
        <f t="shared" si="1028"/>
        <v>0</v>
      </c>
      <c r="P597" s="38">
        <f t="shared" ref="P597" si="1029">P781+P911</f>
        <v>0</v>
      </c>
    </row>
    <row r="598" spans="1:16" ht="15" hidden="1" customHeight="1">
      <c r="A598" s="43"/>
      <c r="B598" s="28" t="s">
        <v>425</v>
      </c>
      <c r="C598" s="29">
        <v>55</v>
      </c>
      <c r="D598" s="187"/>
      <c r="E598" s="30"/>
      <c r="F598" s="93"/>
      <c r="G598" s="187"/>
      <c r="H598" s="187"/>
      <c r="I598" s="187"/>
      <c r="J598" s="187"/>
      <c r="K598" s="23">
        <f t="shared" si="982"/>
        <v>0</v>
      </c>
      <c r="L598" s="23">
        <f t="shared" si="983"/>
        <v>0</v>
      </c>
      <c r="M598" s="187"/>
      <c r="N598" s="187"/>
      <c r="O598" s="187"/>
      <c r="P598" s="30"/>
    </row>
    <row r="599" spans="1:16" ht="14.25">
      <c r="A599" s="43"/>
      <c r="B599" s="25" t="s">
        <v>282</v>
      </c>
      <c r="C599" s="29">
        <v>56</v>
      </c>
      <c r="D599" s="252">
        <f t="shared" ref="D599:E599" si="1030">D613+D783+D912</f>
        <v>0</v>
      </c>
      <c r="E599" s="38">
        <f t="shared" si="1030"/>
        <v>0</v>
      </c>
      <c r="F599" s="466">
        <f t="shared" ref="F599:J599" si="1031">F613+F783+F912</f>
        <v>0</v>
      </c>
      <c r="G599" s="252">
        <f t="shared" si="1031"/>
        <v>0</v>
      </c>
      <c r="H599" s="252">
        <f t="shared" si="1031"/>
        <v>0</v>
      </c>
      <c r="I599" s="252">
        <f t="shared" si="1031"/>
        <v>0</v>
      </c>
      <c r="J599" s="252">
        <f t="shared" si="1031"/>
        <v>0</v>
      </c>
      <c r="K599" s="23">
        <f t="shared" si="982"/>
        <v>0</v>
      </c>
      <c r="L599" s="23">
        <f t="shared" si="983"/>
        <v>0</v>
      </c>
      <c r="M599" s="252">
        <f t="shared" ref="M599:O599" si="1032">M613+M783+M912</f>
        <v>0</v>
      </c>
      <c r="N599" s="252">
        <f t="shared" si="1032"/>
        <v>0</v>
      </c>
      <c r="O599" s="252">
        <f t="shared" si="1032"/>
        <v>0</v>
      </c>
      <c r="P599" s="38">
        <f t="shared" ref="P599" si="1033">P613+P783+P912</f>
        <v>0</v>
      </c>
    </row>
    <row r="600" spans="1:16" ht="14.25">
      <c r="A600" s="43"/>
      <c r="B600" s="25" t="s">
        <v>282</v>
      </c>
      <c r="C600" s="29">
        <v>58</v>
      </c>
      <c r="D600" s="252">
        <f t="shared" ref="D600:E600" si="1034">D913+D784</f>
        <v>4922</v>
      </c>
      <c r="E600" s="38">
        <f t="shared" si="1034"/>
        <v>901</v>
      </c>
      <c r="F600" s="466">
        <f t="shared" ref="F600:J600" si="1035">F913+F784</f>
        <v>901</v>
      </c>
      <c r="G600" s="252">
        <f t="shared" si="1035"/>
        <v>901</v>
      </c>
      <c r="H600" s="252">
        <f t="shared" si="1035"/>
        <v>0</v>
      </c>
      <c r="I600" s="252">
        <f t="shared" si="1035"/>
        <v>0</v>
      </c>
      <c r="J600" s="252">
        <f t="shared" si="1035"/>
        <v>0</v>
      </c>
      <c r="K600" s="23">
        <f t="shared" si="982"/>
        <v>901</v>
      </c>
      <c r="L600" s="23">
        <f t="shared" si="983"/>
        <v>0</v>
      </c>
      <c r="M600" s="252">
        <f t="shared" ref="M600:O600" si="1036">M913+M784</f>
        <v>153</v>
      </c>
      <c r="N600" s="252">
        <f t="shared" si="1036"/>
        <v>153</v>
      </c>
      <c r="O600" s="252">
        <f t="shared" si="1036"/>
        <v>153</v>
      </c>
      <c r="P600" s="38">
        <f t="shared" ref="P600" si="1037">P913+P784</f>
        <v>0</v>
      </c>
    </row>
    <row r="601" spans="1:16" ht="25.5">
      <c r="A601" s="43"/>
      <c r="B601" s="113" t="s">
        <v>283</v>
      </c>
      <c r="C601" s="29">
        <v>60</v>
      </c>
      <c r="D601" s="252">
        <f t="shared" ref="D601:E601" si="1038">D914</f>
        <v>2613</v>
      </c>
      <c r="E601" s="38">
        <f t="shared" si="1038"/>
        <v>909</v>
      </c>
      <c r="F601" s="466">
        <f t="shared" ref="F601:J601" si="1039">F914</f>
        <v>909</v>
      </c>
      <c r="G601" s="252">
        <f t="shared" si="1039"/>
        <v>909</v>
      </c>
      <c r="H601" s="252">
        <f t="shared" si="1039"/>
        <v>0</v>
      </c>
      <c r="I601" s="252">
        <f t="shared" si="1039"/>
        <v>0</v>
      </c>
      <c r="J601" s="252">
        <f t="shared" si="1039"/>
        <v>0</v>
      </c>
      <c r="K601" s="23">
        <f t="shared" si="982"/>
        <v>909</v>
      </c>
      <c r="L601" s="23">
        <f t="shared" si="983"/>
        <v>0</v>
      </c>
      <c r="M601" s="252">
        <f t="shared" ref="M601:O601" si="1040">M914</f>
        <v>0</v>
      </c>
      <c r="N601" s="252">
        <f t="shared" si="1040"/>
        <v>0</v>
      </c>
      <c r="O601" s="252">
        <f t="shared" si="1040"/>
        <v>0</v>
      </c>
      <c r="P601" s="38">
        <f t="shared" ref="P601" si="1041">P914</f>
        <v>0</v>
      </c>
    </row>
    <row r="602" spans="1:16" ht="14.25">
      <c r="A602" s="43"/>
      <c r="B602" s="28" t="s">
        <v>327</v>
      </c>
      <c r="C602" s="29">
        <v>70</v>
      </c>
      <c r="D602" s="252">
        <f t="shared" ref="D602:E602" si="1042">D614+D918+D785</f>
        <v>7951.5</v>
      </c>
      <c r="E602" s="38">
        <f t="shared" si="1042"/>
        <v>0</v>
      </c>
      <c r="F602" s="466">
        <f t="shared" ref="F602:J602" si="1043">F614+F918+F785</f>
        <v>2568</v>
      </c>
      <c r="G602" s="252">
        <f t="shared" si="1043"/>
        <v>2568</v>
      </c>
      <c r="H602" s="252">
        <f t="shared" si="1043"/>
        <v>0</v>
      </c>
      <c r="I602" s="252">
        <f t="shared" si="1043"/>
        <v>0</v>
      </c>
      <c r="J602" s="252">
        <f t="shared" si="1043"/>
        <v>0</v>
      </c>
      <c r="K602" s="23">
        <f t="shared" si="982"/>
        <v>2568</v>
      </c>
      <c r="L602" s="23">
        <f t="shared" si="983"/>
        <v>0</v>
      </c>
      <c r="M602" s="252">
        <f t="shared" ref="M602:O602" si="1044">M614+M918+M785</f>
        <v>0</v>
      </c>
      <c r="N602" s="252">
        <f t="shared" si="1044"/>
        <v>0</v>
      </c>
      <c r="O602" s="252">
        <f t="shared" si="1044"/>
        <v>0</v>
      </c>
      <c r="P602" s="38">
        <f t="shared" ref="P602" si="1045">P614+P918+P785</f>
        <v>0</v>
      </c>
    </row>
    <row r="603" spans="1:16" ht="14.25">
      <c r="A603" s="111">
        <v>1</v>
      </c>
      <c r="B603" s="122" t="s">
        <v>426</v>
      </c>
      <c r="C603" s="123" t="s">
        <v>427</v>
      </c>
      <c r="D603" s="264">
        <f t="shared" ref="D603:E605" si="1046">D615+D687</f>
        <v>16800</v>
      </c>
      <c r="E603" s="124">
        <f t="shared" si="1046"/>
        <v>25594</v>
      </c>
      <c r="F603" s="229">
        <f t="shared" ref="F603:J605" si="1047">F615+F687</f>
        <v>22025</v>
      </c>
      <c r="G603" s="264">
        <f t="shared" si="1047"/>
        <v>6047</v>
      </c>
      <c r="H603" s="264">
        <f t="shared" si="1047"/>
        <v>7238</v>
      </c>
      <c r="I603" s="264">
        <f t="shared" si="1047"/>
        <v>5222</v>
      </c>
      <c r="J603" s="264">
        <f t="shared" si="1047"/>
        <v>3518</v>
      </c>
      <c r="K603" s="23">
        <f t="shared" si="982"/>
        <v>22025</v>
      </c>
      <c r="L603" s="23">
        <f t="shared" si="983"/>
        <v>0</v>
      </c>
      <c r="M603" s="264">
        <f t="shared" ref="M603:O603" si="1048">M615+M687</f>
        <v>21939</v>
      </c>
      <c r="N603" s="264">
        <f t="shared" si="1048"/>
        <v>22089</v>
      </c>
      <c r="O603" s="264">
        <f t="shared" si="1048"/>
        <v>22232</v>
      </c>
      <c r="P603" s="124">
        <f t="shared" ref="P603" si="1049">P615+P687</f>
        <v>0</v>
      </c>
    </row>
    <row r="604" spans="1:16" ht="14.25">
      <c r="A604" s="43"/>
      <c r="B604" s="25" t="s">
        <v>260</v>
      </c>
      <c r="C604" s="26"/>
      <c r="D604" s="194">
        <f t="shared" si="1046"/>
        <v>16171</v>
      </c>
      <c r="E604" s="112">
        <f t="shared" si="1046"/>
        <v>25594</v>
      </c>
      <c r="F604" s="476">
        <f t="shared" si="1047"/>
        <v>21895</v>
      </c>
      <c r="G604" s="194">
        <f t="shared" si="1047"/>
        <v>5917</v>
      </c>
      <c r="H604" s="194">
        <f t="shared" si="1047"/>
        <v>7238</v>
      </c>
      <c r="I604" s="194">
        <f t="shared" si="1047"/>
        <v>5222</v>
      </c>
      <c r="J604" s="194">
        <f t="shared" si="1047"/>
        <v>3518</v>
      </c>
      <c r="K604" s="23">
        <f t="shared" si="982"/>
        <v>21895</v>
      </c>
      <c r="L604" s="23">
        <f t="shared" si="983"/>
        <v>0</v>
      </c>
      <c r="M604" s="194">
        <f t="shared" ref="M604:O604" si="1050">M616+M688</f>
        <v>21939</v>
      </c>
      <c r="N604" s="194">
        <f t="shared" si="1050"/>
        <v>22089</v>
      </c>
      <c r="O604" s="194">
        <f t="shared" si="1050"/>
        <v>22232</v>
      </c>
      <c r="P604" s="112">
        <f t="shared" ref="P604" si="1051">P616+P688</f>
        <v>0</v>
      </c>
    </row>
    <row r="605" spans="1:16" ht="14.25">
      <c r="A605" s="43"/>
      <c r="B605" s="28" t="s">
        <v>261</v>
      </c>
      <c r="C605" s="29">
        <v>1</v>
      </c>
      <c r="D605" s="194">
        <f t="shared" si="1046"/>
        <v>16171</v>
      </c>
      <c r="E605" s="112">
        <f t="shared" si="1046"/>
        <v>25594</v>
      </c>
      <c r="F605" s="476">
        <f t="shared" si="1047"/>
        <v>21895</v>
      </c>
      <c r="G605" s="194">
        <f t="shared" si="1047"/>
        <v>5917</v>
      </c>
      <c r="H605" s="194">
        <f t="shared" si="1047"/>
        <v>7238</v>
      </c>
      <c r="I605" s="194">
        <f t="shared" si="1047"/>
        <v>5222</v>
      </c>
      <c r="J605" s="194">
        <f t="shared" si="1047"/>
        <v>3518</v>
      </c>
      <c r="K605" s="23">
        <f t="shared" si="982"/>
        <v>21895</v>
      </c>
      <c r="L605" s="23">
        <f t="shared" si="983"/>
        <v>0</v>
      </c>
      <c r="M605" s="194">
        <f t="shared" ref="M605:O605" si="1052">M617+M689</f>
        <v>21939</v>
      </c>
      <c r="N605" s="194">
        <f t="shared" si="1052"/>
        <v>22089</v>
      </c>
      <c r="O605" s="194">
        <f t="shared" si="1052"/>
        <v>22232</v>
      </c>
      <c r="P605" s="112">
        <f t="shared" ref="P605" si="1053">P617+P689</f>
        <v>0</v>
      </c>
    </row>
    <row r="606" spans="1:16" ht="14.25">
      <c r="A606" s="43"/>
      <c r="B606" s="28" t="s">
        <v>262</v>
      </c>
      <c r="C606" s="29">
        <v>10</v>
      </c>
      <c r="D606" s="194">
        <f t="shared" ref="D606:E606" si="1054">D618</f>
        <v>877</v>
      </c>
      <c r="E606" s="112">
        <f t="shared" si="1054"/>
        <v>1113</v>
      </c>
      <c r="F606" s="476">
        <f t="shared" ref="F606:J606" si="1055">F618</f>
        <v>1113</v>
      </c>
      <c r="G606" s="194">
        <f t="shared" si="1055"/>
        <v>270</v>
      </c>
      <c r="H606" s="194">
        <f t="shared" si="1055"/>
        <v>290</v>
      </c>
      <c r="I606" s="194">
        <f t="shared" si="1055"/>
        <v>270</v>
      </c>
      <c r="J606" s="194">
        <f t="shared" si="1055"/>
        <v>283</v>
      </c>
      <c r="K606" s="23">
        <f t="shared" si="982"/>
        <v>1113</v>
      </c>
      <c r="L606" s="23">
        <f t="shared" si="983"/>
        <v>0</v>
      </c>
      <c r="M606" s="194">
        <f t="shared" ref="M606:O606" si="1056">M618</f>
        <v>910</v>
      </c>
      <c r="N606" s="194">
        <f t="shared" si="1056"/>
        <v>910</v>
      </c>
      <c r="O606" s="194">
        <f t="shared" si="1056"/>
        <v>910</v>
      </c>
      <c r="P606" s="112">
        <f t="shared" ref="P606" si="1057">P618</f>
        <v>0</v>
      </c>
    </row>
    <row r="607" spans="1:16" ht="14.25">
      <c r="A607" s="43"/>
      <c r="B607" s="28" t="s">
        <v>263</v>
      </c>
      <c r="C607" s="29">
        <v>20</v>
      </c>
      <c r="D607" s="194">
        <f t="shared" ref="D607:E607" si="1058">D620</f>
        <v>2865</v>
      </c>
      <c r="E607" s="112">
        <f t="shared" si="1058"/>
        <v>3244</v>
      </c>
      <c r="F607" s="476">
        <f t="shared" ref="F607:J607" si="1059">F620</f>
        <v>3000</v>
      </c>
      <c r="G607" s="194">
        <f t="shared" si="1059"/>
        <v>747</v>
      </c>
      <c r="H607" s="194">
        <f t="shared" si="1059"/>
        <v>748</v>
      </c>
      <c r="I607" s="194">
        <f t="shared" si="1059"/>
        <v>752</v>
      </c>
      <c r="J607" s="194">
        <f t="shared" si="1059"/>
        <v>753</v>
      </c>
      <c r="K607" s="23">
        <f t="shared" si="982"/>
        <v>3000</v>
      </c>
      <c r="L607" s="23">
        <f t="shared" si="983"/>
        <v>0</v>
      </c>
      <c r="M607" s="194">
        <f t="shared" ref="M607:O607" si="1060">M620</f>
        <v>3140</v>
      </c>
      <c r="N607" s="194">
        <f t="shared" si="1060"/>
        <v>3190</v>
      </c>
      <c r="O607" s="194">
        <f t="shared" si="1060"/>
        <v>3230</v>
      </c>
      <c r="P607" s="112">
        <f t="shared" ref="P607" si="1061">P620</f>
        <v>0</v>
      </c>
    </row>
    <row r="608" spans="1:16" ht="14.25">
      <c r="A608" s="43"/>
      <c r="B608" s="28" t="s">
        <v>267</v>
      </c>
      <c r="C608" s="29">
        <v>51</v>
      </c>
      <c r="D608" s="194">
        <f t="shared" ref="D608:E608" si="1062">D690</f>
        <v>0</v>
      </c>
      <c r="E608" s="112">
        <f t="shared" si="1062"/>
        <v>0</v>
      </c>
      <c r="F608" s="476">
        <f t="shared" ref="F608:J608" si="1063">F690</f>
        <v>0</v>
      </c>
      <c r="G608" s="194">
        <f t="shared" si="1063"/>
        <v>0</v>
      </c>
      <c r="H608" s="194">
        <f t="shared" si="1063"/>
        <v>0</v>
      </c>
      <c r="I608" s="194">
        <f t="shared" si="1063"/>
        <v>0</v>
      </c>
      <c r="J608" s="194">
        <f t="shared" si="1063"/>
        <v>0</v>
      </c>
      <c r="K608" s="23">
        <f t="shared" si="982"/>
        <v>0</v>
      </c>
      <c r="L608" s="23">
        <f t="shared" si="983"/>
        <v>0</v>
      </c>
      <c r="M608" s="194">
        <f t="shared" ref="M608:O608" si="1064">M690</f>
        <v>0</v>
      </c>
      <c r="N608" s="194">
        <f t="shared" si="1064"/>
        <v>0</v>
      </c>
      <c r="O608" s="194">
        <f t="shared" si="1064"/>
        <v>0</v>
      </c>
      <c r="P608" s="112">
        <f t="shared" ref="P608" si="1065">P690</f>
        <v>0</v>
      </c>
    </row>
    <row r="609" spans="1:16" ht="14.25" customHeight="1">
      <c r="A609" s="43"/>
      <c r="B609" s="28" t="s">
        <v>269</v>
      </c>
      <c r="C609" s="29">
        <v>57</v>
      </c>
      <c r="D609" s="194">
        <f t="shared" ref="D609:E609" si="1066">D621+D691</f>
        <v>12429</v>
      </c>
      <c r="E609" s="112">
        <f t="shared" si="1066"/>
        <v>21237</v>
      </c>
      <c r="F609" s="476">
        <f t="shared" ref="F609:J609" si="1067">F621+F691</f>
        <v>17782</v>
      </c>
      <c r="G609" s="194">
        <f t="shared" si="1067"/>
        <v>4900</v>
      </c>
      <c r="H609" s="194">
        <f t="shared" si="1067"/>
        <v>6200</v>
      </c>
      <c r="I609" s="194">
        <f t="shared" si="1067"/>
        <v>4200</v>
      </c>
      <c r="J609" s="194">
        <f t="shared" si="1067"/>
        <v>2482</v>
      </c>
      <c r="K609" s="23">
        <f t="shared" si="982"/>
        <v>17782</v>
      </c>
      <c r="L609" s="23">
        <f t="shared" si="983"/>
        <v>0</v>
      </c>
      <c r="M609" s="194">
        <f t="shared" ref="M609:O609" si="1068">M621+M691</f>
        <v>17889</v>
      </c>
      <c r="N609" s="194">
        <f t="shared" si="1068"/>
        <v>17989</v>
      </c>
      <c r="O609" s="194">
        <f t="shared" si="1068"/>
        <v>18092</v>
      </c>
      <c r="P609" s="112">
        <f t="shared" ref="P609" si="1069">P621+P691</f>
        <v>0</v>
      </c>
    </row>
    <row r="610" spans="1:16" ht="0.75" customHeight="1">
      <c r="A610" s="43"/>
      <c r="B610" s="28" t="s">
        <v>289</v>
      </c>
      <c r="C610" s="29">
        <v>59</v>
      </c>
      <c r="D610" s="194">
        <f t="shared" ref="D610:E610" si="1070">D622</f>
        <v>0</v>
      </c>
      <c r="E610" s="112">
        <f t="shared" si="1070"/>
        <v>0</v>
      </c>
      <c r="F610" s="476">
        <f t="shared" ref="F610:J610" si="1071">F622</f>
        <v>0</v>
      </c>
      <c r="G610" s="194">
        <f t="shared" si="1071"/>
        <v>0</v>
      </c>
      <c r="H610" s="194">
        <f t="shared" si="1071"/>
        <v>0</v>
      </c>
      <c r="I610" s="194">
        <f t="shared" si="1071"/>
        <v>0</v>
      </c>
      <c r="J610" s="194">
        <f t="shared" si="1071"/>
        <v>0</v>
      </c>
      <c r="K610" s="23">
        <f t="shared" si="982"/>
        <v>0</v>
      </c>
      <c r="L610" s="23">
        <f t="shared" si="983"/>
        <v>0</v>
      </c>
      <c r="M610" s="194">
        <f t="shared" ref="M610:O610" si="1072">M622</f>
        <v>0</v>
      </c>
      <c r="N610" s="194">
        <f t="shared" si="1072"/>
        <v>0</v>
      </c>
      <c r="O610" s="194">
        <f t="shared" si="1072"/>
        <v>0</v>
      </c>
      <c r="P610" s="112">
        <f t="shared" ref="P610" si="1073">P622</f>
        <v>0</v>
      </c>
    </row>
    <row r="611" spans="1:16" ht="14.25" hidden="1">
      <c r="A611" s="43"/>
      <c r="B611" s="28" t="s">
        <v>272</v>
      </c>
      <c r="C611" s="29">
        <v>85.01</v>
      </c>
      <c r="D611" s="194">
        <f t="shared" ref="D611:E611" si="1074">D635+D661+D684+D672+D692+D699</f>
        <v>0</v>
      </c>
      <c r="E611" s="112">
        <f t="shared" si="1074"/>
        <v>0</v>
      </c>
      <c r="F611" s="476">
        <f t="shared" ref="F611:J611" si="1075">F635+F661+F684+F672+F692+F699</f>
        <v>0</v>
      </c>
      <c r="G611" s="194">
        <f t="shared" si="1075"/>
        <v>0</v>
      </c>
      <c r="H611" s="194">
        <f t="shared" si="1075"/>
        <v>0</v>
      </c>
      <c r="I611" s="194">
        <f t="shared" si="1075"/>
        <v>0</v>
      </c>
      <c r="J611" s="194">
        <f t="shared" si="1075"/>
        <v>0</v>
      </c>
      <c r="K611" s="23">
        <f t="shared" si="982"/>
        <v>0</v>
      </c>
      <c r="L611" s="23">
        <f t="shared" si="983"/>
        <v>0</v>
      </c>
      <c r="M611" s="194">
        <f t="shared" ref="M611:O611" si="1076">M635+M661+M684+M672+M692+M699</f>
        <v>0</v>
      </c>
      <c r="N611" s="194">
        <f t="shared" si="1076"/>
        <v>0</v>
      </c>
      <c r="O611" s="194">
        <f t="shared" si="1076"/>
        <v>0</v>
      </c>
      <c r="P611" s="112">
        <f t="shared" ref="P611" si="1077">P635+P661+P684+P672+P692+P699</f>
        <v>0</v>
      </c>
    </row>
    <row r="612" spans="1:16" ht="16.5" customHeight="1">
      <c r="A612" s="43"/>
      <c r="B612" s="25" t="s">
        <v>273</v>
      </c>
      <c r="C612" s="29"/>
      <c r="D612" s="194">
        <f t="shared" ref="D612:E612" si="1078">D623</f>
        <v>629</v>
      </c>
      <c r="E612" s="112">
        <f t="shared" si="1078"/>
        <v>0</v>
      </c>
      <c r="F612" s="476">
        <f t="shared" ref="F612:J612" si="1079">F623</f>
        <v>130</v>
      </c>
      <c r="G612" s="194">
        <f t="shared" si="1079"/>
        <v>130</v>
      </c>
      <c r="H612" s="194">
        <f t="shared" si="1079"/>
        <v>0</v>
      </c>
      <c r="I612" s="194">
        <f t="shared" si="1079"/>
        <v>0</v>
      </c>
      <c r="J612" s="194">
        <f t="shared" si="1079"/>
        <v>0</v>
      </c>
      <c r="K612" s="23">
        <f t="shared" si="982"/>
        <v>130</v>
      </c>
      <c r="L612" s="23">
        <f t="shared" si="983"/>
        <v>0</v>
      </c>
      <c r="M612" s="194">
        <f t="shared" ref="M612:O612" si="1080">M623</f>
        <v>0</v>
      </c>
      <c r="N612" s="194">
        <f t="shared" si="1080"/>
        <v>0</v>
      </c>
      <c r="O612" s="194">
        <f t="shared" si="1080"/>
        <v>0</v>
      </c>
      <c r="P612" s="112">
        <f t="shared" ref="P612" si="1081">P623</f>
        <v>0</v>
      </c>
    </row>
    <row r="613" spans="1:16" ht="1.5" customHeight="1">
      <c r="A613" s="43"/>
      <c r="B613" s="25" t="s">
        <v>282</v>
      </c>
      <c r="C613" s="29">
        <v>56</v>
      </c>
      <c r="D613" s="187"/>
      <c r="E613" s="30"/>
      <c r="F613" s="93"/>
      <c r="G613" s="187"/>
      <c r="H613" s="187"/>
      <c r="I613" s="187"/>
      <c r="J613" s="187"/>
      <c r="K613" s="23">
        <f t="shared" si="982"/>
        <v>0</v>
      </c>
      <c r="L613" s="23">
        <f t="shared" si="983"/>
        <v>0</v>
      </c>
      <c r="M613" s="187"/>
      <c r="N613" s="187"/>
      <c r="O613" s="187"/>
      <c r="P613" s="30"/>
    </row>
    <row r="614" spans="1:16" ht="16.5" customHeight="1">
      <c r="A614" s="43"/>
      <c r="B614" s="28" t="s">
        <v>327</v>
      </c>
      <c r="C614" s="29">
        <v>70</v>
      </c>
      <c r="D614" s="194">
        <f t="shared" ref="D614:E614" si="1082">D625</f>
        <v>629</v>
      </c>
      <c r="E614" s="112">
        <f t="shared" si="1082"/>
        <v>0</v>
      </c>
      <c r="F614" s="476">
        <f t="shared" ref="F614:J614" si="1083">F625</f>
        <v>130</v>
      </c>
      <c r="G614" s="194">
        <f t="shared" si="1083"/>
        <v>130</v>
      </c>
      <c r="H614" s="194">
        <f t="shared" si="1083"/>
        <v>0</v>
      </c>
      <c r="I614" s="194">
        <f t="shared" si="1083"/>
        <v>0</v>
      </c>
      <c r="J614" s="194">
        <f t="shared" si="1083"/>
        <v>0</v>
      </c>
      <c r="K614" s="23">
        <f t="shared" si="982"/>
        <v>130</v>
      </c>
      <c r="L614" s="23">
        <f t="shared" si="983"/>
        <v>0</v>
      </c>
      <c r="M614" s="194">
        <f t="shared" ref="M614:O614" si="1084">M625</f>
        <v>0</v>
      </c>
      <c r="N614" s="194">
        <f t="shared" si="1084"/>
        <v>0</v>
      </c>
      <c r="O614" s="194">
        <f t="shared" si="1084"/>
        <v>0</v>
      </c>
      <c r="P614" s="112">
        <f t="shared" ref="P614" si="1085">P625</f>
        <v>0</v>
      </c>
    </row>
    <row r="615" spans="1:16" ht="14.25">
      <c r="A615" s="43" t="s">
        <v>428</v>
      </c>
      <c r="B615" s="31" t="s">
        <v>429</v>
      </c>
      <c r="C615" s="29" t="s">
        <v>430</v>
      </c>
      <c r="D615" s="194">
        <f t="shared" ref="D615:E616" si="1086">D626+D642+D653+D664+D676+D693</f>
        <v>7320</v>
      </c>
      <c r="E615" s="112">
        <f t="shared" si="1086"/>
        <v>7594</v>
      </c>
      <c r="F615" s="476">
        <f t="shared" ref="F615:J616" si="1087">F626+F642+F653+F664+F676+F693</f>
        <v>7479</v>
      </c>
      <c r="G615" s="194">
        <f t="shared" si="1087"/>
        <v>2047</v>
      </c>
      <c r="H615" s="194">
        <f t="shared" si="1087"/>
        <v>1938</v>
      </c>
      <c r="I615" s="194">
        <f t="shared" si="1087"/>
        <v>1622</v>
      </c>
      <c r="J615" s="194">
        <f t="shared" si="1087"/>
        <v>1872</v>
      </c>
      <c r="K615" s="23">
        <f t="shared" si="982"/>
        <v>7479</v>
      </c>
      <c r="L615" s="23">
        <f t="shared" si="983"/>
        <v>0</v>
      </c>
      <c r="M615" s="194">
        <f t="shared" ref="M615:O615" si="1088">M626+M642+M653+M664+M676+M693</f>
        <v>7393</v>
      </c>
      <c r="N615" s="194">
        <f t="shared" si="1088"/>
        <v>7543</v>
      </c>
      <c r="O615" s="194">
        <f t="shared" si="1088"/>
        <v>7686</v>
      </c>
      <c r="P615" s="112">
        <f t="shared" ref="P615" si="1089">P626+P642+P653+P664+P676+P693</f>
        <v>0</v>
      </c>
    </row>
    <row r="616" spans="1:16" ht="14.25">
      <c r="A616" s="43"/>
      <c r="B616" s="25" t="s">
        <v>260</v>
      </c>
      <c r="C616" s="29"/>
      <c r="D616" s="194">
        <f t="shared" si="1086"/>
        <v>6691</v>
      </c>
      <c r="E616" s="112">
        <f t="shared" si="1086"/>
        <v>7594</v>
      </c>
      <c r="F616" s="476">
        <f t="shared" si="1087"/>
        <v>7349</v>
      </c>
      <c r="G616" s="194">
        <f t="shared" si="1087"/>
        <v>1917</v>
      </c>
      <c r="H616" s="194">
        <f t="shared" si="1087"/>
        <v>1938</v>
      </c>
      <c r="I616" s="194">
        <f t="shared" si="1087"/>
        <v>1622</v>
      </c>
      <c r="J616" s="194">
        <f t="shared" si="1087"/>
        <v>1872</v>
      </c>
      <c r="K616" s="23">
        <f t="shared" si="982"/>
        <v>7349</v>
      </c>
      <c r="L616" s="23">
        <f t="shared" si="983"/>
        <v>0</v>
      </c>
      <c r="M616" s="194">
        <f t="shared" ref="M616:O616" si="1090">M627+M643+M654+M665+M677+M694</f>
        <v>7393</v>
      </c>
      <c r="N616" s="194">
        <f t="shared" si="1090"/>
        <v>7543</v>
      </c>
      <c r="O616" s="194">
        <f t="shared" si="1090"/>
        <v>7686</v>
      </c>
      <c r="P616" s="112">
        <f t="shared" ref="P616" si="1091">P627+P643+P654+P665+P677+P694</f>
        <v>0</v>
      </c>
    </row>
    <row r="617" spans="1:16" ht="14.25">
      <c r="A617" s="43"/>
      <c r="B617" s="28" t="s">
        <v>261</v>
      </c>
      <c r="C617" s="29">
        <v>1</v>
      </c>
      <c r="D617" s="252">
        <f t="shared" ref="D617:E617" si="1092">D628+D644+D654+D665+D677+D694</f>
        <v>6691</v>
      </c>
      <c r="E617" s="38">
        <f t="shared" si="1092"/>
        <v>7594</v>
      </c>
      <c r="F617" s="466">
        <f t="shared" ref="F617:J617" si="1093">F628+F644+F654+F665+F677+F694</f>
        <v>7349</v>
      </c>
      <c r="G617" s="252">
        <f t="shared" si="1093"/>
        <v>1917</v>
      </c>
      <c r="H617" s="252">
        <f t="shared" si="1093"/>
        <v>1938</v>
      </c>
      <c r="I617" s="252">
        <f t="shared" si="1093"/>
        <v>1622</v>
      </c>
      <c r="J617" s="252">
        <f t="shared" si="1093"/>
        <v>1872</v>
      </c>
      <c r="K617" s="23">
        <f t="shared" si="982"/>
        <v>7349</v>
      </c>
      <c r="L617" s="23">
        <f t="shared" si="983"/>
        <v>0</v>
      </c>
      <c r="M617" s="252">
        <f t="shared" ref="M617:O617" si="1094">M628+M644+M654+M665+M677+M694</f>
        <v>7393</v>
      </c>
      <c r="N617" s="252">
        <f t="shared" si="1094"/>
        <v>7543</v>
      </c>
      <c r="O617" s="252">
        <f t="shared" si="1094"/>
        <v>7686</v>
      </c>
      <c r="P617" s="38">
        <f t="shared" ref="P617" si="1095">P628+P644+P654+P665+P677+P694</f>
        <v>0</v>
      </c>
    </row>
    <row r="618" spans="1:16" ht="14.25">
      <c r="A618" s="43"/>
      <c r="B618" s="28" t="s">
        <v>431</v>
      </c>
      <c r="C618" s="29">
        <v>10</v>
      </c>
      <c r="D618" s="252">
        <f t="shared" ref="D618:E618" si="1096">D629+D645+D656+D667+D679+D696</f>
        <v>877</v>
      </c>
      <c r="E618" s="38">
        <f t="shared" si="1096"/>
        <v>1113</v>
      </c>
      <c r="F618" s="466">
        <f t="shared" ref="F618:J618" si="1097">F629+F645+F656+F667+F679+F696</f>
        <v>1113</v>
      </c>
      <c r="G618" s="252">
        <f t="shared" si="1097"/>
        <v>270</v>
      </c>
      <c r="H618" s="252">
        <f t="shared" si="1097"/>
        <v>290</v>
      </c>
      <c r="I618" s="252">
        <f t="shared" si="1097"/>
        <v>270</v>
      </c>
      <c r="J618" s="252">
        <f t="shared" si="1097"/>
        <v>283</v>
      </c>
      <c r="K618" s="23">
        <f t="shared" si="982"/>
        <v>1113</v>
      </c>
      <c r="L618" s="23">
        <f t="shared" si="983"/>
        <v>0</v>
      </c>
      <c r="M618" s="252">
        <f t="shared" ref="M618:O618" si="1098">M629+M645+M656+M667+M679+M696</f>
        <v>910</v>
      </c>
      <c r="N618" s="252">
        <f t="shared" si="1098"/>
        <v>910</v>
      </c>
      <c r="O618" s="252">
        <f t="shared" si="1098"/>
        <v>910</v>
      </c>
      <c r="P618" s="38">
        <f t="shared" ref="P618" si="1099">P629+P645+P656+P667+P679+P696</f>
        <v>0</v>
      </c>
    </row>
    <row r="619" spans="1:16" ht="15" hidden="1" customHeight="1">
      <c r="A619" s="43"/>
      <c r="B619" s="28" t="s">
        <v>432</v>
      </c>
      <c r="C619" s="29"/>
      <c r="D619" s="187"/>
      <c r="E619" s="30"/>
      <c r="F619" s="93"/>
      <c r="G619" s="187"/>
      <c r="H619" s="187"/>
      <c r="I619" s="187"/>
      <c r="J619" s="187"/>
      <c r="K619" s="23">
        <f t="shared" si="982"/>
        <v>0</v>
      </c>
      <c r="L619" s="23">
        <f t="shared" si="983"/>
        <v>0</v>
      </c>
      <c r="M619" s="187"/>
      <c r="N619" s="187"/>
      <c r="O619" s="187"/>
      <c r="P619" s="30"/>
    </row>
    <row r="620" spans="1:16" ht="14.25">
      <c r="A620" s="43"/>
      <c r="B620" s="28" t="s">
        <v>263</v>
      </c>
      <c r="C620" s="29">
        <v>20</v>
      </c>
      <c r="D620" s="252">
        <f t="shared" ref="D620:E620" si="1100">D631+D647+D658+D669+D681+D698</f>
        <v>2865</v>
      </c>
      <c r="E620" s="38">
        <f t="shared" si="1100"/>
        <v>3244</v>
      </c>
      <c r="F620" s="466">
        <f t="shared" ref="F620:J620" si="1101">F631+F647+F658+F669+F681+F698</f>
        <v>3000</v>
      </c>
      <c r="G620" s="252">
        <f t="shared" si="1101"/>
        <v>747</v>
      </c>
      <c r="H620" s="252">
        <f t="shared" si="1101"/>
        <v>748</v>
      </c>
      <c r="I620" s="252">
        <f t="shared" si="1101"/>
        <v>752</v>
      </c>
      <c r="J620" s="252">
        <f t="shared" si="1101"/>
        <v>753</v>
      </c>
      <c r="K620" s="23">
        <f t="shared" si="982"/>
        <v>3000</v>
      </c>
      <c r="L620" s="23">
        <f t="shared" si="983"/>
        <v>0</v>
      </c>
      <c r="M620" s="252">
        <f t="shared" ref="M620:O620" si="1102">M631+M647+M658+M669+M681+M698</f>
        <v>3140</v>
      </c>
      <c r="N620" s="252">
        <f t="shared" si="1102"/>
        <v>3190</v>
      </c>
      <c r="O620" s="252">
        <f t="shared" si="1102"/>
        <v>3230</v>
      </c>
      <c r="P620" s="38">
        <f t="shared" ref="P620" si="1103">P631+P647+P658+P669+P681+P698</f>
        <v>0</v>
      </c>
    </row>
    <row r="621" spans="1:16" ht="13.5" customHeight="1">
      <c r="A621" s="43"/>
      <c r="B621" s="505" t="s">
        <v>1113</v>
      </c>
      <c r="C621" s="29" t="s">
        <v>434</v>
      </c>
      <c r="D621" s="252">
        <f t="shared" ref="D621:E622" si="1104">D632+D648+D659+D670+D682</f>
        <v>2949</v>
      </c>
      <c r="E621" s="38">
        <f t="shared" si="1104"/>
        <v>3237</v>
      </c>
      <c r="F621" s="466">
        <f t="shared" ref="F621:J622" si="1105">F632+F648+F659+F670+F682</f>
        <v>3236</v>
      </c>
      <c r="G621" s="252">
        <f t="shared" si="1105"/>
        <v>900</v>
      </c>
      <c r="H621" s="252">
        <f t="shared" si="1105"/>
        <v>900</v>
      </c>
      <c r="I621" s="252">
        <f t="shared" si="1105"/>
        <v>600</v>
      </c>
      <c r="J621" s="252">
        <f t="shared" si="1105"/>
        <v>836</v>
      </c>
      <c r="K621" s="23">
        <f t="shared" si="982"/>
        <v>3236</v>
      </c>
      <c r="L621" s="23">
        <f t="shared" si="983"/>
        <v>0</v>
      </c>
      <c r="M621" s="252">
        <f t="shared" ref="M621:O621" si="1106">M632+M648+M659+M670+M682</f>
        <v>3343</v>
      </c>
      <c r="N621" s="252">
        <f t="shared" si="1106"/>
        <v>3443</v>
      </c>
      <c r="O621" s="252">
        <f t="shared" si="1106"/>
        <v>3546</v>
      </c>
      <c r="P621" s="38">
        <f t="shared" ref="P621" si="1107">P632+P648+P659+P670+P682</f>
        <v>0</v>
      </c>
    </row>
    <row r="622" spans="1:16" ht="14.25" hidden="1">
      <c r="A622" s="43"/>
      <c r="B622" s="28" t="s">
        <v>289</v>
      </c>
      <c r="C622" s="29">
        <v>59</v>
      </c>
      <c r="D622" s="252">
        <f t="shared" si="1104"/>
        <v>0</v>
      </c>
      <c r="E622" s="38">
        <f t="shared" si="1104"/>
        <v>0</v>
      </c>
      <c r="F622" s="466">
        <f t="shared" si="1105"/>
        <v>0</v>
      </c>
      <c r="G622" s="252">
        <f t="shared" si="1105"/>
        <v>0</v>
      </c>
      <c r="H622" s="252">
        <f t="shared" si="1105"/>
        <v>0</v>
      </c>
      <c r="I622" s="252">
        <f t="shared" si="1105"/>
        <v>0</v>
      </c>
      <c r="J622" s="252">
        <f t="shared" si="1105"/>
        <v>0</v>
      </c>
      <c r="K622" s="23">
        <f t="shared" si="982"/>
        <v>0</v>
      </c>
      <c r="L622" s="23">
        <f t="shared" si="983"/>
        <v>0</v>
      </c>
      <c r="M622" s="252">
        <f t="shared" ref="M622:O622" si="1108">M633+M649+M660+M671+M683</f>
        <v>0</v>
      </c>
      <c r="N622" s="252">
        <f t="shared" si="1108"/>
        <v>0</v>
      </c>
      <c r="O622" s="252">
        <f t="shared" si="1108"/>
        <v>0</v>
      </c>
      <c r="P622" s="38">
        <f t="shared" ref="P622" si="1109">P633+P649+P660+P671+P683</f>
        <v>0</v>
      </c>
    </row>
    <row r="623" spans="1:16" ht="16.5" customHeight="1">
      <c r="A623" s="43"/>
      <c r="B623" s="25" t="s">
        <v>273</v>
      </c>
      <c r="C623" s="29"/>
      <c r="D623" s="252">
        <f t="shared" ref="D623:E623" si="1110">D636+D651+D662+D674+D685+D701</f>
        <v>629</v>
      </c>
      <c r="E623" s="38">
        <f t="shared" si="1110"/>
        <v>0</v>
      </c>
      <c r="F623" s="466">
        <f t="shared" ref="F623:J623" si="1111">F636+F651+F662+F674+F685+F701</f>
        <v>130</v>
      </c>
      <c r="G623" s="252">
        <f t="shared" si="1111"/>
        <v>130</v>
      </c>
      <c r="H623" s="252">
        <f t="shared" si="1111"/>
        <v>0</v>
      </c>
      <c r="I623" s="252">
        <f t="shared" si="1111"/>
        <v>0</v>
      </c>
      <c r="J623" s="252">
        <f t="shared" si="1111"/>
        <v>0</v>
      </c>
      <c r="K623" s="23">
        <f t="shared" si="982"/>
        <v>130</v>
      </c>
      <c r="L623" s="23">
        <f t="shared" si="983"/>
        <v>0</v>
      </c>
      <c r="M623" s="252">
        <f t="shared" ref="M623:O623" si="1112">M636+M651+M662+M674+M685+M701</f>
        <v>0</v>
      </c>
      <c r="N623" s="252">
        <f t="shared" si="1112"/>
        <v>0</v>
      </c>
      <c r="O623" s="252">
        <f t="shared" si="1112"/>
        <v>0</v>
      </c>
      <c r="P623" s="38">
        <f t="shared" ref="P623" si="1113">P636+P651+P662+P674+P685+P701</f>
        <v>0</v>
      </c>
    </row>
    <row r="624" spans="1:16" ht="16.5" hidden="1" customHeight="1">
      <c r="A624" s="43"/>
      <c r="B624" s="28" t="s">
        <v>282</v>
      </c>
      <c r="C624" s="29">
        <v>56</v>
      </c>
      <c r="D624" s="187"/>
      <c r="E624" s="30"/>
      <c r="F624" s="93"/>
      <c r="G624" s="187"/>
      <c r="H624" s="187"/>
      <c r="I624" s="187"/>
      <c r="J624" s="187"/>
      <c r="K624" s="23">
        <f t="shared" si="982"/>
        <v>0</v>
      </c>
      <c r="L624" s="23">
        <f t="shared" si="983"/>
        <v>0</v>
      </c>
      <c r="M624" s="187"/>
      <c r="N624" s="187"/>
      <c r="O624" s="187"/>
      <c r="P624" s="30"/>
    </row>
    <row r="625" spans="1:16" ht="12.75" customHeight="1">
      <c r="A625" s="43"/>
      <c r="B625" s="16" t="s">
        <v>327</v>
      </c>
      <c r="C625" s="29">
        <v>70</v>
      </c>
      <c r="D625" s="252">
        <f t="shared" ref="D625:E625" si="1114">D641+D652+D663+D675+D686+D702</f>
        <v>629</v>
      </c>
      <c r="E625" s="38">
        <f t="shared" si="1114"/>
        <v>0</v>
      </c>
      <c r="F625" s="466">
        <f t="shared" ref="F625:J625" si="1115">F641+F652+F663+F675+F686+F702</f>
        <v>130</v>
      </c>
      <c r="G625" s="252">
        <f t="shared" si="1115"/>
        <v>130</v>
      </c>
      <c r="H625" s="252">
        <f t="shared" si="1115"/>
        <v>0</v>
      </c>
      <c r="I625" s="252">
        <f t="shared" si="1115"/>
        <v>0</v>
      </c>
      <c r="J625" s="252">
        <f t="shared" si="1115"/>
        <v>0</v>
      </c>
      <c r="K625" s="23">
        <f t="shared" si="982"/>
        <v>130</v>
      </c>
      <c r="L625" s="23">
        <f t="shared" si="983"/>
        <v>0</v>
      </c>
      <c r="M625" s="252">
        <f t="shared" ref="M625:O625" si="1116">M641+M652+M663+M675+M686+M702</f>
        <v>0</v>
      </c>
      <c r="N625" s="252">
        <f t="shared" si="1116"/>
        <v>0</v>
      </c>
      <c r="O625" s="252">
        <f t="shared" si="1116"/>
        <v>0</v>
      </c>
      <c r="P625" s="38">
        <f t="shared" ref="P625" si="1117">P641+P652+P663+P675+P686+P702</f>
        <v>0</v>
      </c>
    </row>
    <row r="626" spans="1:16" ht="27" customHeight="1">
      <c r="A626" s="43" t="s">
        <v>435</v>
      </c>
      <c r="B626" s="155" t="s">
        <v>436</v>
      </c>
      <c r="C626" s="156" t="s">
        <v>430</v>
      </c>
      <c r="D626" s="267">
        <f t="shared" ref="D626:E626" si="1118">D627+D636</f>
        <v>2316</v>
      </c>
      <c r="E626" s="157">
        <f t="shared" si="1118"/>
        <v>2475</v>
      </c>
      <c r="F626" s="480">
        <f t="shared" ref="F626:J626" si="1119">F627+F636</f>
        <v>2505</v>
      </c>
      <c r="G626" s="267">
        <f t="shared" si="1119"/>
        <v>750</v>
      </c>
      <c r="H626" s="267">
        <f t="shared" si="1119"/>
        <v>625</v>
      </c>
      <c r="I626" s="267">
        <f t="shared" si="1119"/>
        <v>510</v>
      </c>
      <c r="J626" s="267">
        <f t="shared" si="1119"/>
        <v>620</v>
      </c>
      <c r="K626" s="23">
        <f t="shared" si="982"/>
        <v>2505</v>
      </c>
      <c r="L626" s="23">
        <f t="shared" si="983"/>
        <v>0</v>
      </c>
      <c r="M626" s="267">
        <f t="shared" ref="M626:O626" si="1120">M627+M636</f>
        <v>2533</v>
      </c>
      <c r="N626" s="267">
        <f t="shared" si="1120"/>
        <v>2573</v>
      </c>
      <c r="O626" s="267">
        <f t="shared" si="1120"/>
        <v>2636</v>
      </c>
      <c r="P626" s="157">
        <f t="shared" ref="P626" si="1121">P627+P636</f>
        <v>0</v>
      </c>
    </row>
    <row r="627" spans="1:16" ht="14.25">
      <c r="A627" s="43"/>
      <c r="B627" s="25" t="s">
        <v>260</v>
      </c>
      <c r="C627" s="29"/>
      <c r="D627" s="194">
        <f t="shared" ref="D627:E627" si="1122">D628</f>
        <v>2296</v>
      </c>
      <c r="E627" s="112">
        <f t="shared" si="1122"/>
        <v>2475</v>
      </c>
      <c r="F627" s="476">
        <f t="shared" ref="F627:P627" si="1123">F628</f>
        <v>2380</v>
      </c>
      <c r="G627" s="194">
        <f t="shared" si="1123"/>
        <v>625</v>
      </c>
      <c r="H627" s="194">
        <f t="shared" si="1123"/>
        <v>625</v>
      </c>
      <c r="I627" s="194">
        <f t="shared" si="1123"/>
        <v>510</v>
      </c>
      <c r="J627" s="194">
        <f t="shared" si="1123"/>
        <v>620</v>
      </c>
      <c r="K627" s="23">
        <f t="shared" si="982"/>
        <v>2380</v>
      </c>
      <c r="L627" s="23">
        <f t="shared" si="983"/>
        <v>0</v>
      </c>
      <c r="M627" s="194">
        <f t="shared" si="1123"/>
        <v>2533</v>
      </c>
      <c r="N627" s="194">
        <f t="shared" si="1123"/>
        <v>2573</v>
      </c>
      <c r="O627" s="194">
        <f t="shared" si="1123"/>
        <v>2636</v>
      </c>
      <c r="P627" s="112">
        <f t="shared" si="1123"/>
        <v>0</v>
      </c>
    </row>
    <row r="628" spans="1:16" ht="14.25">
      <c r="A628" s="43"/>
      <c r="B628" s="28" t="s">
        <v>261</v>
      </c>
      <c r="C628" s="29">
        <v>1</v>
      </c>
      <c r="D628" s="252">
        <f t="shared" ref="D628:E628" si="1124">D629+D631+D632+D633+D634+D635</f>
        <v>2296</v>
      </c>
      <c r="E628" s="38">
        <f t="shared" si="1124"/>
        <v>2475</v>
      </c>
      <c r="F628" s="466">
        <f t="shared" ref="F628:J628" si="1125">F629+F631+F632+F633+F634+F635</f>
        <v>2380</v>
      </c>
      <c r="G628" s="252">
        <f t="shared" si="1125"/>
        <v>625</v>
      </c>
      <c r="H628" s="252">
        <f t="shared" si="1125"/>
        <v>625</v>
      </c>
      <c r="I628" s="252">
        <f t="shared" si="1125"/>
        <v>510</v>
      </c>
      <c r="J628" s="252">
        <f t="shared" si="1125"/>
        <v>620</v>
      </c>
      <c r="K628" s="23">
        <f t="shared" si="982"/>
        <v>2380</v>
      </c>
      <c r="L628" s="23">
        <f t="shared" si="983"/>
        <v>0</v>
      </c>
      <c r="M628" s="252">
        <f t="shared" ref="M628:O628" si="1126">M629+M631+M632+M633+M634+M635</f>
        <v>2533</v>
      </c>
      <c r="N628" s="252">
        <f t="shared" si="1126"/>
        <v>2573</v>
      </c>
      <c r="O628" s="252">
        <f t="shared" si="1126"/>
        <v>2636</v>
      </c>
      <c r="P628" s="38">
        <f t="shared" ref="P628" si="1127">P629+P631+P632+P633+P634+P635</f>
        <v>0</v>
      </c>
    </row>
    <row r="629" spans="1:16" ht="15.75" customHeight="1">
      <c r="A629" s="43"/>
      <c r="B629" s="28" t="s">
        <v>431</v>
      </c>
      <c r="C629" s="29">
        <v>10</v>
      </c>
      <c r="D629" s="187">
        <v>250</v>
      </c>
      <c r="E629" s="30">
        <v>150</v>
      </c>
      <c r="F629" s="93">
        <v>150</v>
      </c>
      <c r="G629" s="187">
        <v>40</v>
      </c>
      <c r="H629" s="187">
        <v>40</v>
      </c>
      <c r="I629" s="187">
        <v>40</v>
      </c>
      <c r="J629" s="187">
        <v>30</v>
      </c>
      <c r="K629" s="23">
        <f t="shared" si="982"/>
        <v>150</v>
      </c>
      <c r="L629" s="23">
        <f t="shared" si="983"/>
        <v>0</v>
      </c>
      <c r="M629" s="187">
        <v>150</v>
      </c>
      <c r="N629" s="187">
        <v>150</v>
      </c>
      <c r="O629" s="187">
        <v>150</v>
      </c>
      <c r="P629" s="30"/>
    </row>
    <row r="630" spans="1:16" ht="15" hidden="1" customHeight="1">
      <c r="A630" s="43"/>
      <c r="B630" s="28" t="s">
        <v>432</v>
      </c>
      <c r="C630" s="29"/>
      <c r="D630" s="187"/>
      <c r="E630" s="30"/>
      <c r="F630" s="93"/>
      <c r="G630" s="187"/>
      <c r="H630" s="187"/>
      <c r="I630" s="187"/>
      <c r="J630" s="187"/>
      <c r="K630" s="23">
        <f t="shared" si="982"/>
        <v>0</v>
      </c>
      <c r="L630" s="23">
        <f t="shared" si="983"/>
        <v>0</v>
      </c>
      <c r="M630" s="187"/>
      <c r="N630" s="187"/>
      <c r="O630" s="187"/>
      <c r="P630" s="30"/>
    </row>
    <row r="631" spans="1:16" ht="15" customHeight="1">
      <c r="A631" s="43"/>
      <c r="B631" s="28" t="s">
        <v>263</v>
      </c>
      <c r="C631" s="29">
        <v>20</v>
      </c>
      <c r="D631" s="187">
        <v>850</v>
      </c>
      <c r="E631" s="30">
        <v>1014</v>
      </c>
      <c r="F631" s="93">
        <v>920</v>
      </c>
      <c r="G631" s="187">
        <v>230</v>
      </c>
      <c r="H631" s="187">
        <v>230</v>
      </c>
      <c r="I631" s="187">
        <v>230</v>
      </c>
      <c r="J631" s="187">
        <v>230</v>
      </c>
      <c r="K631" s="23">
        <f t="shared" si="982"/>
        <v>920</v>
      </c>
      <c r="L631" s="23">
        <f t="shared" si="983"/>
        <v>0</v>
      </c>
      <c r="M631" s="187">
        <v>1000</v>
      </c>
      <c r="N631" s="187">
        <v>1000</v>
      </c>
      <c r="O631" s="187">
        <v>1000</v>
      </c>
      <c r="P631" s="30"/>
    </row>
    <row r="632" spans="1:16" ht="12" customHeight="1">
      <c r="A632" s="43"/>
      <c r="B632" s="505" t="s">
        <v>1113</v>
      </c>
      <c r="C632" s="29" t="s">
        <v>434</v>
      </c>
      <c r="D632" s="187">
        <v>1196</v>
      </c>
      <c r="E632" s="30">
        <v>1311</v>
      </c>
      <c r="F632" s="93">
        <v>1310</v>
      </c>
      <c r="G632" s="187">
        <v>355</v>
      </c>
      <c r="H632" s="187">
        <v>355</v>
      </c>
      <c r="I632" s="187">
        <v>240</v>
      </c>
      <c r="J632" s="187">
        <v>360</v>
      </c>
      <c r="K632" s="23">
        <f t="shared" si="982"/>
        <v>1310</v>
      </c>
      <c r="L632" s="23">
        <f t="shared" si="983"/>
        <v>0</v>
      </c>
      <c r="M632" s="187">
        <v>1383</v>
      </c>
      <c r="N632" s="187">
        <v>1423</v>
      </c>
      <c r="O632" s="187">
        <v>1486</v>
      </c>
      <c r="P632" s="30"/>
    </row>
    <row r="633" spans="1:16" ht="12.75" hidden="1" customHeight="1">
      <c r="A633" s="43"/>
      <c r="B633" s="28" t="s">
        <v>437</v>
      </c>
      <c r="C633" s="29" t="s">
        <v>438</v>
      </c>
      <c r="D633" s="187"/>
      <c r="E633" s="30"/>
      <c r="F633" s="93"/>
      <c r="G633" s="187"/>
      <c r="H633" s="187"/>
      <c r="I633" s="187"/>
      <c r="J633" s="187"/>
      <c r="K633" s="23">
        <f t="shared" si="982"/>
        <v>0</v>
      </c>
      <c r="L633" s="23">
        <f t="shared" si="983"/>
        <v>0</v>
      </c>
      <c r="M633" s="187"/>
      <c r="N633" s="187"/>
      <c r="O633" s="187"/>
      <c r="P633" s="30"/>
    </row>
    <row r="634" spans="1:16" ht="12" hidden="1" customHeight="1">
      <c r="A634" s="43"/>
      <c r="B634" s="28" t="s">
        <v>439</v>
      </c>
      <c r="C634" s="29" t="s">
        <v>440</v>
      </c>
      <c r="D634" s="187"/>
      <c r="E634" s="30"/>
      <c r="F634" s="93"/>
      <c r="G634" s="187"/>
      <c r="H634" s="187"/>
      <c r="I634" s="187"/>
      <c r="J634" s="187"/>
      <c r="K634" s="23">
        <f t="shared" si="982"/>
        <v>0</v>
      </c>
      <c r="L634" s="23">
        <f t="shared" si="983"/>
        <v>0</v>
      </c>
      <c r="M634" s="187"/>
      <c r="N634" s="187"/>
      <c r="O634" s="187"/>
      <c r="P634" s="30"/>
    </row>
    <row r="635" spans="1:16" ht="12.75" hidden="1" customHeight="1">
      <c r="A635" s="43"/>
      <c r="B635" s="28" t="s">
        <v>272</v>
      </c>
      <c r="C635" s="29">
        <v>85.01</v>
      </c>
      <c r="D635" s="187"/>
      <c r="E635" s="30"/>
      <c r="F635" s="93"/>
      <c r="G635" s="187"/>
      <c r="H635" s="187"/>
      <c r="I635" s="187"/>
      <c r="J635" s="187"/>
      <c r="K635" s="23">
        <f t="shared" si="982"/>
        <v>0</v>
      </c>
      <c r="L635" s="23">
        <f t="shared" si="983"/>
        <v>0</v>
      </c>
      <c r="M635" s="187"/>
      <c r="N635" s="187"/>
      <c r="O635" s="187"/>
      <c r="P635" s="30"/>
    </row>
    <row r="636" spans="1:16" ht="15.75" customHeight="1">
      <c r="A636" s="43"/>
      <c r="B636" s="25" t="s">
        <v>273</v>
      </c>
      <c r="C636" s="29"/>
      <c r="D636" s="252">
        <f t="shared" ref="D636:E636" si="1128">D637+D641</f>
        <v>20</v>
      </c>
      <c r="E636" s="38">
        <f t="shared" si="1128"/>
        <v>0</v>
      </c>
      <c r="F636" s="466">
        <f t="shared" ref="F636:J636" si="1129">F637+F641</f>
        <v>125</v>
      </c>
      <c r="G636" s="252">
        <f t="shared" si="1129"/>
        <v>125</v>
      </c>
      <c r="H636" s="252">
        <f t="shared" si="1129"/>
        <v>0</v>
      </c>
      <c r="I636" s="252">
        <f t="shared" si="1129"/>
        <v>0</v>
      </c>
      <c r="J636" s="252">
        <f t="shared" si="1129"/>
        <v>0</v>
      </c>
      <c r="K636" s="23">
        <f t="shared" si="982"/>
        <v>125</v>
      </c>
      <c r="L636" s="23">
        <f t="shared" si="983"/>
        <v>0</v>
      </c>
      <c r="M636" s="252">
        <f t="shared" ref="M636:O636" si="1130">M637+M641</f>
        <v>0</v>
      </c>
      <c r="N636" s="252">
        <f t="shared" si="1130"/>
        <v>0</v>
      </c>
      <c r="O636" s="252">
        <f t="shared" si="1130"/>
        <v>0</v>
      </c>
      <c r="P636" s="38">
        <f t="shared" ref="P636" si="1131">P637+P641</f>
        <v>0</v>
      </c>
    </row>
    <row r="637" spans="1:16" ht="15.75" hidden="1" customHeight="1">
      <c r="A637" s="197"/>
      <c r="B637" s="28" t="s">
        <v>282</v>
      </c>
      <c r="C637" s="29">
        <v>56</v>
      </c>
      <c r="D637" s="187"/>
      <c r="E637" s="30"/>
      <c r="F637" s="93"/>
      <c r="G637" s="187"/>
      <c r="H637" s="187"/>
      <c r="I637" s="187"/>
      <c r="J637" s="187"/>
      <c r="K637" s="23">
        <f t="shared" si="982"/>
        <v>0</v>
      </c>
      <c r="L637" s="23">
        <f t="shared" si="983"/>
        <v>0</v>
      </c>
      <c r="M637" s="187"/>
      <c r="N637" s="187"/>
      <c r="O637" s="187"/>
      <c r="P637" s="30"/>
    </row>
    <row r="638" spans="1:16" ht="15.75" hidden="1" customHeight="1">
      <c r="A638" s="43"/>
      <c r="B638" s="28" t="s">
        <v>441</v>
      </c>
      <c r="C638" s="29" t="s">
        <v>442</v>
      </c>
      <c r="D638" s="187"/>
      <c r="E638" s="30"/>
      <c r="F638" s="93"/>
      <c r="G638" s="187"/>
      <c r="H638" s="187"/>
      <c r="I638" s="187"/>
      <c r="J638" s="187"/>
      <c r="K638" s="23">
        <f t="shared" si="982"/>
        <v>0</v>
      </c>
      <c r="L638" s="23">
        <f t="shared" si="983"/>
        <v>0</v>
      </c>
      <c r="M638" s="187"/>
      <c r="N638" s="187"/>
      <c r="O638" s="187"/>
      <c r="P638" s="30"/>
    </row>
    <row r="639" spans="1:16" ht="18.75" hidden="1" customHeight="1">
      <c r="A639" s="43"/>
      <c r="B639" s="28" t="s">
        <v>443</v>
      </c>
      <c r="C639" s="29" t="s">
        <v>444</v>
      </c>
      <c r="D639" s="187"/>
      <c r="E639" s="30"/>
      <c r="F639" s="93"/>
      <c r="G639" s="187"/>
      <c r="H639" s="187"/>
      <c r="I639" s="187"/>
      <c r="J639" s="187"/>
      <c r="K639" s="23">
        <f t="shared" si="982"/>
        <v>0</v>
      </c>
      <c r="L639" s="23">
        <f t="shared" si="983"/>
        <v>0</v>
      </c>
      <c r="M639" s="187"/>
      <c r="N639" s="187"/>
      <c r="O639" s="187"/>
      <c r="P639" s="30"/>
    </row>
    <row r="640" spans="1:16" ht="12" hidden="1" customHeight="1">
      <c r="A640" s="43"/>
      <c r="B640" s="28" t="s">
        <v>342</v>
      </c>
      <c r="C640" s="29" t="s">
        <v>445</v>
      </c>
      <c r="D640" s="187"/>
      <c r="E640" s="30"/>
      <c r="F640" s="93"/>
      <c r="G640" s="187"/>
      <c r="H640" s="187"/>
      <c r="I640" s="187"/>
      <c r="J640" s="187"/>
      <c r="K640" s="23">
        <f t="shared" si="982"/>
        <v>0</v>
      </c>
      <c r="L640" s="23">
        <f t="shared" si="983"/>
        <v>0</v>
      </c>
      <c r="M640" s="187"/>
      <c r="N640" s="187"/>
      <c r="O640" s="187"/>
      <c r="P640" s="30"/>
    </row>
    <row r="641" spans="1:16" ht="13.5" customHeight="1">
      <c r="A641" s="43"/>
      <c r="B641" s="28" t="s">
        <v>327</v>
      </c>
      <c r="C641" s="29">
        <v>70</v>
      </c>
      <c r="D641" s="187">
        <v>20</v>
      </c>
      <c r="E641" s="30"/>
      <c r="F641" s="93">
        <v>125</v>
      </c>
      <c r="G641" s="187">
        <v>125</v>
      </c>
      <c r="H641" s="187"/>
      <c r="I641" s="187"/>
      <c r="J641" s="187"/>
      <c r="K641" s="23">
        <f t="shared" si="982"/>
        <v>125</v>
      </c>
      <c r="L641" s="23">
        <f t="shared" si="983"/>
        <v>0</v>
      </c>
      <c r="M641" s="187">
        <v>0</v>
      </c>
      <c r="N641" s="187">
        <v>0</v>
      </c>
      <c r="O641" s="187">
        <v>0</v>
      </c>
      <c r="P641" s="30"/>
    </row>
    <row r="642" spans="1:16" ht="25.5" customHeight="1">
      <c r="A642" s="43" t="s">
        <v>446</v>
      </c>
      <c r="B642" s="155" t="s">
        <v>447</v>
      </c>
      <c r="C642" s="156" t="s">
        <v>430</v>
      </c>
      <c r="D642" s="267">
        <f t="shared" ref="D642:E642" si="1132">D643+D651</f>
        <v>1786</v>
      </c>
      <c r="E642" s="157">
        <f t="shared" si="1132"/>
        <v>1694</v>
      </c>
      <c r="F642" s="480">
        <f t="shared" ref="F642:J642" si="1133">F643+F651</f>
        <v>1652</v>
      </c>
      <c r="G642" s="267">
        <f t="shared" si="1133"/>
        <v>430</v>
      </c>
      <c r="H642" s="267">
        <f t="shared" si="1133"/>
        <v>445</v>
      </c>
      <c r="I642" s="267">
        <f t="shared" si="1133"/>
        <v>360</v>
      </c>
      <c r="J642" s="267">
        <f t="shared" si="1133"/>
        <v>417</v>
      </c>
      <c r="K642" s="23">
        <f t="shared" si="982"/>
        <v>1652</v>
      </c>
      <c r="L642" s="23">
        <f t="shared" si="983"/>
        <v>0</v>
      </c>
      <c r="M642" s="267">
        <f t="shared" ref="M642:O642" si="1134">M643+M651</f>
        <v>1680</v>
      </c>
      <c r="N642" s="267">
        <f t="shared" si="1134"/>
        <v>1710</v>
      </c>
      <c r="O642" s="267">
        <f t="shared" si="1134"/>
        <v>1730</v>
      </c>
      <c r="P642" s="157">
        <f t="shared" ref="P642" si="1135">P643+P651</f>
        <v>0</v>
      </c>
    </row>
    <row r="643" spans="1:16" ht="14.25">
      <c r="A643" s="43"/>
      <c r="B643" s="25" t="s">
        <v>260</v>
      </c>
      <c r="C643" s="29"/>
      <c r="D643" s="194">
        <f t="shared" ref="D643:E643" si="1136">D644</f>
        <v>1486</v>
      </c>
      <c r="E643" s="112">
        <f t="shared" si="1136"/>
        <v>1694</v>
      </c>
      <c r="F643" s="476">
        <f t="shared" ref="F643:P643" si="1137">F644</f>
        <v>1652</v>
      </c>
      <c r="G643" s="194">
        <f t="shared" si="1137"/>
        <v>430</v>
      </c>
      <c r="H643" s="194">
        <f t="shared" si="1137"/>
        <v>445</v>
      </c>
      <c r="I643" s="194">
        <f t="shared" si="1137"/>
        <v>360</v>
      </c>
      <c r="J643" s="194">
        <f t="shared" si="1137"/>
        <v>417</v>
      </c>
      <c r="K643" s="23">
        <f t="shared" si="982"/>
        <v>1652</v>
      </c>
      <c r="L643" s="23">
        <f t="shared" si="983"/>
        <v>0</v>
      </c>
      <c r="M643" s="194">
        <f t="shared" si="1137"/>
        <v>1680</v>
      </c>
      <c r="N643" s="194">
        <f t="shared" si="1137"/>
        <v>1710</v>
      </c>
      <c r="O643" s="194">
        <f t="shared" si="1137"/>
        <v>1730</v>
      </c>
      <c r="P643" s="112">
        <f t="shared" si="1137"/>
        <v>0</v>
      </c>
    </row>
    <row r="644" spans="1:16" ht="14.25">
      <c r="A644" s="43"/>
      <c r="B644" s="28" t="s">
        <v>261</v>
      </c>
      <c r="C644" s="29">
        <v>1</v>
      </c>
      <c r="D644" s="252">
        <f t="shared" ref="D644:E644" si="1138">D645+D647+D648+D649</f>
        <v>1486</v>
      </c>
      <c r="E644" s="38">
        <f t="shared" si="1138"/>
        <v>1694</v>
      </c>
      <c r="F644" s="466">
        <f t="shared" ref="F644:J644" si="1139">F645+F647+F648+F649</f>
        <v>1652</v>
      </c>
      <c r="G644" s="252">
        <f t="shared" si="1139"/>
        <v>430</v>
      </c>
      <c r="H644" s="252">
        <f t="shared" si="1139"/>
        <v>445</v>
      </c>
      <c r="I644" s="252">
        <f t="shared" si="1139"/>
        <v>360</v>
      </c>
      <c r="J644" s="252">
        <f t="shared" si="1139"/>
        <v>417</v>
      </c>
      <c r="K644" s="23">
        <f t="shared" si="982"/>
        <v>1652</v>
      </c>
      <c r="L644" s="23">
        <f t="shared" si="983"/>
        <v>0</v>
      </c>
      <c r="M644" s="252">
        <f t="shared" ref="M644:O644" si="1140">M645+M647+M648+M649</f>
        <v>1680</v>
      </c>
      <c r="N644" s="252">
        <f t="shared" si="1140"/>
        <v>1710</v>
      </c>
      <c r="O644" s="252">
        <f t="shared" si="1140"/>
        <v>1730</v>
      </c>
      <c r="P644" s="38">
        <f t="shared" ref="P644" si="1141">P645+P647+P648+P649</f>
        <v>0</v>
      </c>
    </row>
    <row r="645" spans="1:16" ht="14.25" customHeight="1">
      <c r="A645" s="43"/>
      <c r="B645" s="28" t="s">
        <v>262</v>
      </c>
      <c r="C645" s="29">
        <v>10</v>
      </c>
      <c r="D645" s="187">
        <v>150</v>
      </c>
      <c r="E645" s="30">
        <v>150</v>
      </c>
      <c r="F645" s="93">
        <v>150</v>
      </c>
      <c r="G645" s="187">
        <v>30</v>
      </c>
      <c r="H645" s="187">
        <v>45</v>
      </c>
      <c r="I645" s="187">
        <v>30</v>
      </c>
      <c r="J645" s="187">
        <v>45</v>
      </c>
      <c r="K645" s="23">
        <f t="shared" si="982"/>
        <v>150</v>
      </c>
      <c r="L645" s="23">
        <f t="shared" si="983"/>
        <v>0</v>
      </c>
      <c r="M645" s="187">
        <v>150</v>
      </c>
      <c r="N645" s="187">
        <v>150</v>
      </c>
      <c r="O645" s="187">
        <v>150</v>
      </c>
      <c r="P645" s="30"/>
    </row>
    <row r="646" spans="1:16" ht="15" hidden="1" customHeight="1">
      <c r="A646" s="43"/>
      <c r="B646" s="28" t="s">
        <v>432</v>
      </c>
      <c r="C646" s="29"/>
      <c r="D646" s="187"/>
      <c r="E646" s="30"/>
      <c r="F646" s="93"/>
      <c r="G646" s="187"/>
      <c r="H646" s="187"/>
      <c r="I646" s="187"/>
      <c r="J646" s="187"/>
      <c r="K646" s="23">
        <f t="shared" si="982"/>
        <v>0</v>
      </c>
      <c r="L646" s="23">
        <f t="shared" si="983"/>
        <v>0</v>
      </c>
      <c r="M646" s="187"/>
      <c r="N646" s="187"/>
      <c r="O646" s="187"/>
      <c r="P646" s="30"/>
    </row>
    <row r="647" spans="1:16" ht="14.25">
      <c r="A647" s="43"/>
      <c r="B647" s="28" t="s">
        <v>263</v>
      </c>
      <c r="C647" s="29">
        <v>20</v>
      </c>
      <c r="D647" s="187">
        <v>750</v>
      </c>
      <c r="E647" s="30">
        <v>842</v>
      </c>
      <c r="F647" s="93">
        <v>800</v>
      </c>
      <c r="G647" s="187">
        <v>200</v>
      </c>
      <c r="H647" s="187">
        <v>200</v>
      </c>
      <c r="I647" s="187">
        <v>200</v>
      </c>
      <c r="J647" s="187">
        <v>200</v>
      </c>
      <c r="K647" s="23">
        <f t="shared" si="982"/>
        <v>800</v>
      </c>
      <c r="L647" s="23">
        <f t="shared" si="983"/>
        <v>0</v>
      </c>
      <c r="M647" s="187">
        <v>820</v>
      </c>
      <c r="N647" s="187">
        <v>840</v>
      </c>
      <c r="O647" s="187">
        <v>850</v>
      </c>
      <c r="P647" s="30"/>
    </row>
    <row r="648" spans="1:16" ht="16.5" customHeight="1">
      <c r="A648" s="43"/>
      <c r="B648" s="505" t="s">
        <v>1113</v>
      </c>
      <c r="C648" s="29" t="s">
        <v>434</v>
      </c>
      <c r="D648" s="187">
        <v>586</v>
      </c>
      <c r="E648" s="30">
        <v>702</v>
      </c>
      <c r="F648" s="93">
        <v>702</v>
      </c>
      <c r="G648" s="187">
        <v>200</v>
      </c>
      <c r="H648" s="187">
        <v>200</v>
      </c>
      <c r="I648" s="187">
        <v>130</v>
      </c>
      <c r="J648" s="187">
        <v>172</v>
      </c>
      <c r="K648" s="23">
        <f t="shared" si="982"/>
        <v>702</v>
      </c>
      <c r="L648" s="23">
        <f t="shared" si="983"/>
        <v>0</v>
      </c>
      <c r="M648" s="187">
        <v>710</v>
      </c>
      <c r="N648" s="187">
        <v>720</v>
      </c>
      <c r="O648" s="187">
        <v>730</v>
      </c>
      <c r="P648" s="30"/>
    </row>
    <row r="649" spans="1:16" ht="1.5" customHeight="1">
      <c r="A649" s="43"/>
      <c r="B649" s="28" t="s">
        <v>448</v>
      </c>
      <c r="C649" s="29" t="s">
        <v>438</v>
      </c>
      <c r="D649" s="187">
        <v>0</v>
      </c>
      <c r="E649" s="30">
        <v>0</v>
      </c>
      <c r="F649" s="93">
        <v>0</v>
      </c>
      <c r="G649" s="187">
        <v>0</v>
      </c>
      <c r="H649" s="187">
        <v>0</v>
      </c>
      <c r="I649" s="187">
        <v>0</v>
      </c>
      <c r="J649" s="187">
        <v>0</v>
      </c>
      <c r="K649" s="23">
        <f t="shared" si="982"/>
        <v>0</v>
      </c>
      <c r="L649" s="23">
        <f t="shared" si="983"/>
        <v>0</v>
      </c>
      <c r="M649" s="187">
        <v>0</v>
      </c>
      <c r="N649" s="187">
        <v>0</v>
      </c>
      <c r="O649" s="187">
        <v>0</v>
      </c>
      <c r="P649" s="30">
        <v>0</v>
      </c>
    </row>
    <row r="650" spans="1:16" ht="16.5" hidden="1" customHeight="1">
      <c r="A650" s="43"/>
      <c r="B650" s="28" t="s">
        <v>272</v>
      </c>
      <c r="C650" s="29" t="s">
        <v>376</v>
      </c>
      <c r="D650" s="187"/>
      <c r="E650" s="30"/>
      <c r="F650" s="93"/>
      <c r="G650" s="187"/>
      <c r="H650" s="187"/>
      <c r="I650" s="187"/>
      <c r="J650" s="187"/>
      <c r="K650" s="23">
        <f t="shared" ref="K650:K713" si="1142">G650+H650+I650+J650</f>
        <v>0</v>
      </c>
      <c r="L650" s="23">
        <f t="shared" ref="L650:L713" si="1143">F650-K650</f>
        <v>0</v>
      </c>
      <c r="M650" s="187"/>
      <c r="N650" s="187"/>
      <c r="O650" s="187"/>
      <c r="P650" s="30"/>
    </row>
    <row r="651" spans="1:16" ht="17.25" hidden="1" customHeight="1">
      <c r="A651" s="43"/>
      <c r="B651" s="25" t="s">
        <v>273</v>
      </c>
      <c r="C651" s="29"/>
      <c r="D651" s="252">
        <f t="shared" ref="D651:E651" si="1144">D652</f>
        <v>300</v>
      </c>
      <c r="E651" s="38">
        <f t="shared" si="1144"/>
        <v>0</v>
      </c>
      <c r="F651" s="466">
        <f t="shared" ref="F651:P651" si="1145">F652</f>
        <v>0</v>
      </c>
      <c r="G651" s="252">
        <f t="shared" si="1145"/>
        <v>0</v>
      </c>
      <c r="H651" s="252">
        <f t="shared" si="1145"/>
        <v>0</v>
      </c>
      <c r="I651" s="252">
        <f t="shared" si="1145"/>
        <v>0</v>
      </c>
      <c r="J651" s="252">
        <f t="shared" si="1145"/>
        <v>0</v>
      </c>
      <c r="K651" s="23">
        <f t="shared" si="1142"/>
        <v>0</v>
      </c>
      <c r="L651" s="23">
        <f t="shared" si="1143"/>
        <v>0</v>
      </c>
      <c r="M651" s="252">
        <f t="shared" si="1145"/>
        <v>0</v>
      </c>
      <c r="N651" s="252">
        <f t="shared" si="1145"/>
        <v>0</v>
      </c>
      <c r="O651" s="252">
        <f t="shared" si="1145"/>
        <v>0</v>
      </c>
      <c r="P651" s="38">
        <f t="shared" si="1145"/>
        <v>0</v>
      </c>
    </row>
    <row r="652" spans="1:16" ht="16.5" hidden="1" customHeight="1">
      <c r="A652" s="43"/>
      <c r="B652" s="28" t="s">
        <v>327</v>
      </c>
      <c r="C652" s="29">
        <v>70</v>
      </c>
      <c r="D652" s="187">
        <v>300</v>
      </c>
      <c r="E652" s="30"/>
      <c r="F652" s="93"/>
      <c r="G652" s="187"/>
      <c r="H652" s="187"/>
      <c r="I652" s="187"/>
      <c r="J652" s="187"/>
      <c r="K652" s="23">
        <f t="shared" si="1142"/>
        <v>0</v>
      </c>
      <c r="L652" s="23">
        <f t="shared" si="1143"/>
        <v>0</v>
      </c>
      <c r="M652" s="187"/>
      <c r="N652" s="187"/>
      <c r="O652" s="187"/>
      <c r="P652" s="30"/>
    </row>
    <row r="653" spans="1:16" ht="27.75" customHeight="1">
      <c r="A653" s="43" t="s">
        <v>449</v>
      </c>
      <c r="B653" s="155" t="s">
        <v>450</v>
      </c>
      <c r="C653" s="156" t="s">
        <v>430</v>
      </c>
      <c r="D653" s="267">
        <f t="shared" ref="D653:E653" si="1146">D654+D662</f>
        <v>1077</v>
      </c>
      <c r="E653" s="157">
        <f t="shared" si="1146"/>
        <v>1083</v>
      </c>
      <c r="F653" s="480">
        <f t="shared" ref="F653:J653" si="1147">F654+F662</f>
        <v>995</v>
      </c>
      <c r="G653" s="267">
        <f t="shared" si="1147"/>
        <v>255</v>
      </c>
      <c r="H653" s="267">
        <f t="shared" si="1147"/>
        <v>260</v>
      </c>
      <c r="I653" s="267">
        <f t="shared" si="1147"/>
        <v>225</v>
      </c>
      <c r="J653" s="267">
        <f t="shared" si="1147"/>
        <v>255</v>
      </c>
      <c r="K653" s="23">
        <f t="shared" si="1142"/>
        <v>995</v>
      </c>
      <c r="L653" s="23">
        <f t="shared" si="1143"/>
        <v>0</v>
      </c>
      <c r="M653" s="267">
        <f t="shared" ref="M653:O653" si="1148">M654+M662</f>
        <v>1020</v>
      </c>
      <c r="N653" s="267">
        <f t="shared" si="1148"/>
        <v>1050</v>
      </c>
      <c r="O653" s="267">
        <f t="shared" si="1148"/>
        <v>1080</v>
      </c>
      <c r="P653" s="157">
        <f t="shared" ref="P653" si="1149">P654+P662</f>
        <v>0</v>
      </c>
    </row>
    <row r="654" spans="1:16" ht="14.25">
      <c r="A654" s="43"/>
      <c r="B654" s="25" t="s">
        <v>260</v>
      </c>
      <c r="C654" s="29"/>
      <c r="D654" s="194">
        <f t="shared" ref="D654:E654" si="1150">D655</f>
        <v>1061</v>
      </c>
      <c r="E654" s="112">
        <f t="shared" si="1150"/>
        <v>1083</v>
      </c>
      <c r="F654" s="476">
        <f t="shared" ref="F654:P654" si="1151">F655</f>
        <v>995</v>
      </c>
      <c r="G654" s="194">
        <f t="shared" si="1151"/>
        <v>255</v>
      </c>
      <c r="H654" s="194">
        <f t="shared" si="1151"/>
        <v>260</v>
      </c>
      <c r="I654" s="194">
        <f t="shared" si="1151"/>
        <v>225</v>
      </c>
      <c r="J654" s="194">
        <f t="shared" si="1151"/>
        <v>255</v>
      </c>
      <c r="K654" s="23">
        <f t="shared" si="1142"/>
        <v>995</v>
      </c>
      <c r="L654" s="23">
        <f t="shared" si="1143"/>
        <v>0</v>
      </c>
      <c r="M654" s="194">
        <f t="shared" si="1151"/>
        <v>1020</v>
      </c>
      <c r="N654" s="194">
        <f t="shared" si="1151"/>
        <v>1050</v>
      </c>
      <c r="O654" s="194">
        <f t="shared" si="1151"/>
        <v>1080</v>
      </c>
      <c r="P654" s="112">
        <f t="shared" si="1151"/>
        <v>0</v>
      </c>
    </row>
    <row r="655" spans="1:16" ht="14.25">
      <c r="A655" s="43"/>
      <c r="B655" s="28" t="s">
        <v>261</v>
      </c>
      <c r="C655" s="29">
        <v>1</v>
      </c>
      <c r="D655" s="252">
        <f t="shared" ref="D655:E655" si="1152">D656+D658+D659+D660+D661</f>
        <v>1061</v>
      </c>
      <c r="E655" s="38">
        <f t="shared" si="1152"/>
        <v>1083</v>
      </c>
      <c r="F655" s="466">
        <f t="shared" ref="F655:J655" si="1153">F656+F658+F659+F660+F661</f>
        <v>995</v>
      </c>
      <c r="G655" s="252">
        <f t="shared" si="1153"/>
        <v>255</v>
      </c>
      <c r="H655" s="252">
        <f t="shared" si="1153"/>
        <v>260</v>
      </c>
      <c r="I655" s="252">
        <f t="shared" si="1153"/>
        <v>225</v>
      </c>
      <c r="J655" s="252">
        <f t="shared" si="1153"/>
        <v>255</v>
      </c>
      <c r="K655" s="23">
        <f t="shared" si="1142"/>
        <v>995</v>
      </c>
      <c r="L655" s="23">
        <f t="shared" si="1143"/>
        <v>0</v>
      </c>
      <c r="M655" s="252">
        <f t="shared" ref="M655:O655" si="1154">M656+M658+M659+M660+M661</f>
        <v>1020</v>
      </c>
      <c r="N655" s="252">
        <f t="shared" si="1154"/>
        <v>1050</v>
      </c>
      <c r="O655" s="252">
        <f t="shared" si="1154"/>
        <v>1080</v>
      </c>
      <c r="P655" s="38">
        <f t="shared" ref="P655" si="1155">P656+P658+P659+P660+P661</f>
        <v>0</v>
      </c>
    </row>
    <row r="656" spans="1:16" ht="14.25">
      <c r="A656" s="43"/>
      <c r="B656" s="28" t="s">
        <v>431</v>
      </c>
      <c r="C656" s="29">
        <v>10</v>
      </c>
      <c r="D656" s="187">
        <v>90</v>
      </c>
      <c r="E656" s="30">
        <v>70</v>
      </c>
      <c r="F656" s="93">
        <v>70</v>
      </c>
      <c r="G656" s="187">
        <v>15</v>
      </c>
      <c r="H656" s="187">
        <v>20</v>
      </c>
      <c r="I656" s="187">
        <v>15</v>
      </c>
      <c r="J656" s="187">
        <v>20</v>
      </c>
      <c r="K656" s="23">
        <f t="shared" si="1142"/>
        <v>70</v>
      </c>
      <c r="L656" s="23">
        <f t="shared" si="1143"/>
        <v>0</v>
      </c>
      <c r="M656" s="187">
        <v>70</v>
      </c>
      <c r="N656" s="187">
        <v>70</v>
      </c>
      <c r="O656" s="187">
        <v>70</v>
      </c>
      <c r="P656" s="30"/>
    </row>
    <row r="657" spans="1:16" ht="22.5" hidden="1" customHeight="1">
      <c r="A657" s="43"/>
      <c r="B657" s="28" t="s">
        <v>432</v>
      </c>
      <c r="C657" s="29"/>
      <c r="D657" s="187"/>
      <c r="E657" s="30"/>
      <c r="F657" s="93"/>
      <c r="G657" s="187"/>
      <c r="H657" s="187"/>
      <c r="I657" s="187"/>
      <c r="J657" s="187"/>
      <c r="K657" s="23">
        <f t="shared" si="1142"/>
        <v>0</v>
      </c>
      <c r="L657" s="23">
        <f t="shared" si="1143"/>
        <v>0</v>
      </c>
      <c r="M657" s="187">
        <v>0</v>
      </c>
      <c r="N657" s="187">
        <v>0</v>
      </c>
      <c r="O657" s="187"/>
      <c r="P657" s="30"/>
    </row>
    <row r="658" spans="1:16" ht="14.25">
      <c r="A658" s="43"/>
      <c r="B658" s="28" t="s">
        <v>263</v>
      </c>
      <c r="C658" s="29">
        <v>20</v>
      </c>
      <c r="D658" s="187">
        <v>570</v>
      </c>
      <c r="E658" s="30">
        <v>588</v>
      </c>
      <c r="F658" s="93">
        <v>500</v>
      </c>
      <c r="G658" s="187">
        <v>120</v>
      </c>
      <c r="H658" s="187">
        <v>120</v>
      </c>
      <c r="I658" s="187">
        <v>130</v>
      </c>
      <c r="J658" s="187">
        <v>130</v>
      </c>
      <c r="K658" s="23">
        <f t="shared" si="1142"/>
        <v>500</v>
      </c>
      <c r="L658" s="23">
        <f t="shared" si="1143"/>
        <v>0</v>
      </c>
      <c r="M658" s="187">
        <v>520</v>
      </c>
      <c r="N658" s="187">
        <v>540</v>
      </c>
      <c r="O658" s="187">
        <v>560</v>
      </c>
      <c r="P658" s="30"/>
    </row>
    <row r="659" spans="1:16" ht="17.25" customHeight="1">
      <c r="A659" s="43"/>
      <c r="B659" s="28" t="s">
        <v>451</v>
      </c>
      <c r="C659" s="29" t="s">
        <v>434</v>
      </c>
      <c r="D659" s="187">
        <v>401</v>
      </c>
      <c r="E659" s="30">
        <v>425</v>
      </c>
      <c r="F659" s="93">
        <v>425</v>
      </c>
      <c r="G659" s="187">
        <v>120</v>
      </c>
      <c r="H659" s="187">
        <v>120</v>
      </c>
      <c r="I659" s="187">
        <v>80</v>
      </c>
      <c r="J659" s="187">
        <v>105</v>
      </c>
      <c r="K659" s="23">
        <f t="shared" si="1142"/>
        <v>425</v>
      </c>
      <c r="L659" s="23">
        <f t="shared" si="1143"/>
        <v>0</v>
      </c>
      <c r="M659" s="187">
        <v>430</v>
      </c>
      <c r="N659" s="187">
        <v>440</v>
      </c>
      <c r="O659" s="187">
        <v>450</v>
      </c>
      <c r="P659" s="30"/>
    </row>
    <row r="660" spans="1:16" ht="18.75" hidden="1" customHeight="1">
      <c r="A660" s="43"/>
      <c r="B660" s="28" t="s">
        <v>437</v>
      </c>
      <c r="C660" s="29" t="s">
        <v>438</v>
      </c>
      <c r="D660" s="187"/>
      <c r="E660" s="30"/>
      <c r="F660" s="93"/>
      <c r="G660" s="187"/>
      <c r="H660" s="187"/>
      <c r="I660" s="187"/>
      <c r="J660" s="187"/>
      <c r="K660" s="23">
        <f t="shared" si="1142"/>
        <v>0</v>
      </c>
      <c r="L660" s="23">
        <f t="shared" si="1143"/>
        <v>0</v>
      </c>
      <c r="M660" s="187"/>
      <c r="N660" s="187"/>
      <c r="O660" s="187"/>
      <c r="P660" s="30"/>
    </row>
    <row r="661" spans="1:16" ht="18.75" hidden="1" customHeight="1">
      <c r="A661" s="43"/>
      <c r="B661" s="28" t="s">
        <v>272</v>
      </c>
      <c r="C661" s="29">
        <v>85.01</v>
      </c>
      <c r="D661" s="187"/>
      <c r="E661" s="30"/>
      <c r="F661" s="93"/>
      <c r="G661" s="187"/>
      <c r="H661" s="187"/>
      <c r="I661" s="187"/>
      <c r="J661" s="187"/>
      <c r="K661" s="23">
        <f t="shared" si="1142"/>
        <v>0</v>
      </c>
      <c r="L661" s="23">
        <f t="shared" si="1143"/>
        <v>0</v>
      </c>
      <c r="M661" s="187"/>
      <c r="N661" s="187"/>
      <c r="O661" s="187"/>
      <c r="P661" s="30"/>
    </row>
    <row r="662" spans="1:16" ht="0.75" customHeight="1">
      <c r="A662" s="43"/>
      <c r="B662" s="25" t="s">
        <v>273</v>
      </c>
      <c r="C662" s="29"/>
      <c r="D662" s="194">
        <f t="shared" ref="D662:E662" si="1156">D663</f>
        <v>16</v>
      </c>
      <c r="E662" s="112">
        <f t="shared" si="1156"/>
        <v>0</v>
      </c>
      <c r="F662" s="476">
        <f t="shared" ref="F662:P662" si="1157">F663</f>
        <v>0</v>
      </c>
      <c r="G662" s="194">
        <f t="shared" si="1157"/>
        <v>0</v>
      </c>
      <c r="H662" s="194">
        <f t="shared" si="1157"/>
        <v>0</v>
      </c>
      <c r="I662" s="194">
        <f t="shared" si="1157"/>
        <v>0</v>
      </c>
      <c r="J662" s="194">
        <f t="shared" si="1157"/>
        <v>0</v>
      </c>
      <c r="K662" s="23">
        <f t="shared" si="1142"/>
        <v>0</v>
      </c>
      <c r="L662" s="23">
        <f t="shared" si="1143"/>
        <v>0</v>
      </c>
      <c r="M662" s="194">
        <f t="shared" si="1157"/>
        <v>0</v>
      </c>
      <c r="N662" s="194">
        <f t="shared" si="1157"/>
        <v>0</v>
      </c>
      <c r="O662" s="194">
        <f t="shared" si="1157"/>
        <v>0</v>
      </c>
      <c r="P662" s="112">
        <f t="shared" si="1157"/>
        <v>0</v>
      </c>
    </row>
    <row r="663" spans="1:16" ht="16.5" hidden="1" customHeight="1">
      <c r="A663" s="43"/>
      <c r="B663" s="28" t="s">
        <v>452</v>
      </c>
      <c r="C663" s="29">
        <v>70</v>
      </c>
      <c r="D663" s="187">
        <v>16</v>
      </c>
      <c r="E663" s="30"/>
      <c r="F663" s="93"/>
      <c r="G663" s="187"/>
      <c r="H663" s="187"/>
      <c r="I663" s="187"/>
      <c r="J663" s="187"/>
      <c r="K663" s="23">
        <f t="shared" si="1142"/>
        <v>0</v>
      </c>
      <c r="L663" s="23">
        <f t="shared" si="1143"/>
        <v>0</v>
      </c>
      <c r="M663" s="187"/>
      <c r="N663" s="187"/>
      <c r="O663" s="187"/>
      <c r="P663" s="30"/>
    </row>
    <row r="664" spans="1:16" ht="21" customHeight="1">
      <c r="A664" s="43" t="s">
        <v>453</v>
      </c>
      <c r="B664" s="152" t="s">
        <v>454</v>
      </c>
      <c r="C664" s="156" t="s">
        <v>430</v>
      </c>
      <c r="D664" s="267">
        <f t="shared" ref="D664:E664" si="1158">D665+D674</f>
        <v>826</v>
      </c>
      <c r="E664" s="157">
        <f t="shared" si="1158"/>
        <v>625</v>
      </c>
      <c r="F664" s="480">
        <f t="shared" ref="F664:J664" si="1159">F665+F674</f>
        <v>625</v>
      </c>
      <c r="G664" s="267">
        <f t="shared" si="1159"/>
        <v>170</v>
      </c>
      <c r="H664" s="267">
        <f t="shared" si="1159"/>
        <v>170</v>
      </c>
      <c r="I664" s="267">
        <f t="shared" si="1159"/>
        <v>135</v>
      </c>
      <c r="J664" s="267">
        <f t="shared" si="1159"/>
        <v>150</v>
      </c>
      <c r="K664" s="23">
        <f t="shared" si="1142"/>
        <v>625</v>
      </c>
      <c r="L664" s="23">
        <f t="shared" si="1143"/>
        <v>0</v>
      </c>
      <c r="M664" s="267">
        <f t="shared" ref="M664:O664" si="1160">M665+M674</f>
        <v>660</v>
      </c>
      <c r="N664" s="267">
        <f t="shared" si="1160"/>
        <v>690</v>
      </c>
      <c r="O664" s="267">
        <f t="shared" si="1160"/>
        <v>710</v>
      </c>
      <c r="P664" s="157">
        <f t="shared" ref="P664" si="1161">P665+P674</f>
        <v>0</v>
      </c>
    </row>
    <row r="665" spans="1:16" ht="14.25">
      <c r="A665" s="43"/>
      <c r="B665" s="25" t="s">
        <v>260</v>
      </c>
      <c r="C665" s="29"/>
      <c r="D665" s="194">
        <f t="shared" ref="D665:E665" si="1162">D666</f>
        <v>533</v>
      </c>
      <c r="E665" s="112">
        <f t="shared" si="1162"/>
        <v>625</v>
      </c>
      <c r="F665" s="476">
        <f t="shared" ref="F665:P665" si="1163">F666</f>
        <v>625</v>
      </c>
      <c r="G665" s="194">
        <f t="shared" si="1163"/>
        <v>170</v>
      </c>
      <c r="H665" s="194">
        <f t="shared" si="1163"/>
        <v>170</v>
      </c>
      <c r="I665" s="194">
        <f t="shared" si="1163"/>
        <v>135</v>
      </c>
      <c r="J665" s="194">
        <f t="shared" si="1163"/>
        <v>150</v>
      </c>
      <c r="K665" s="23">
        <f t="shared" si="1142"/>
        <v>625</v>
      </c>
      <c r="L665" s="23">
        <f t="shared" si="1143"/>
        <v>0</v>
      </c>
      <c r="M665" s="194">
        <f t="shared" si="1163"/>
        <v>660</v>
      </c>
      <c r="N665" s="194">
        <f t="shared" si="1163"/>
        <v>690</v>
      </c>
      <c r="O665" s="194">
        <f t="shared" si="1163"/>
        <v>710</v>
      </c>
      <c r="P665" s="112">
        <f t="shared" si="1163"/>
        <v>0</v>
      </c>
    </row>
    <row r="666" spans="1:16" ht="21.75" customHeight="1">
      <c r="A666" s="43"/>
      <c r="B666" s="28" t="s">
        <v>261</v>
      </c>
      <c r="C666" s="29">
        <v>1</v>
      </c>
      <c r="D666" s="252">
        <f t="shared" ref="D666:E666" si="1164">D667+D669+D670+D671+D672</f>
        <v>533</v>
      </c>
      <c r="E666" s="38">
        <f t="shared" si="1164"/>
        <v>625</v>
      </c>
      <c r="F666" s="466">
        <f t="shared" ref="F666:J666" si="1165">F667+F669+F670+F671+F672</f>
        <v>625</v>
      </c>
      <c r="G666" s="252">
        <f t="shared" si="1165"/>
        <v>170</v>
      </c>
      <c r="H666" s="252">
        <f t="shared" si="1165"/>
        <v>170</v>
      </c>
      <c r="I666" s="252">
        <f t="shared" si="1165"/>
        <v>135</v>
      </c>
      <c r="J666" s="252">
        <f t="shared" si="1165"/>
        <v>150</v>
      </c>
      <c r="K666" s="23">
        <f t="shared" si="1142"/>
        <v>625</v>
      </c>
      <c r="L666" s="23">
        <f t="shared" si="1143"/>
        <v>0</v>
      </c>
      <c r="M666" s="252">
        <f t="shared" ref="M666:O666" si="1166">M667+M669+M670+M671+M672</f>
        <v>660</v>
      </c>
      <c r="N666" s="252">
        <f t="shared" si="1166"/>
        <v>690</v>
      </c>
      <c r="O666" s="252">
        <f t="shared" si="1166"/>
        <v>710</v>
      </c>
      <c r="P666" s="38">
        <f t="shared" ref="P666" si="1167">P667+P669+P670+P671+P672</f>
        <v>0</v>
      </c>
    </row>
    <row r="667" spans="1:16" ht="18.75" customHeight="1">
      <c r="A667" s="43"/>
      <c r="B667" s="28" t="s">
        <v>431</v>
      </c>
      <c r="C667" s="29">
        <v>10</v>
      </c>
      <c r="D667" s="187">
        <v>42</v>
      </c>
      <c r="E667" s="30">
        <v>42</v>
      </c>
      <c r="F667" s="93">
        <v>42</v>
      </c>
      <c r="G667" s="187">
        <v>10</v>
      </c>
      <c r="H667" s="187">
        <v>10</v>
      </c>
      <c r="I667" s="187">
        <v>10</v>
      </c>
      <c r="J667" s="187">
        <v>12</v>
      </c>
      <c r="K667" s="23">
        <f t="shared" si="1142"/>
        <v>42</v>
      </c>
      <c r="L667" s="23">
        <f t="shared" si="1143"/>
        <v>0</v>
      </c>
      <c r="M667" s="187">
        <v>40</v>
      </c>
      <c r="N667" s="187">
        <v>40</v>
      </c>
      <c r="O667" s="187">
        <v>40</v>
      </c>
      <c r="P667" s="30"/>
    </row>
    <row r="668" spans="1:16" ht="0.75" customHeight="1">
      <c r="A668" s="43"/>
      <c r="B668" s="28" t="s">
        <v>432</v>
      </c>
      <c r="C668" s="29"/>
      <c r="D668" s="187"/>
      <c r="E668" s="30"/>
      <c r="F668" s="93"/>
      <c r="G668" s="187"/>
      <c r="H668" s="187"/>
      <c r="I668" s="187"/>
      <c r="J668" s="187"/>
      <c r="K668" s="23">
        <f t="shared" si="1142"/>
        <v>0</v>
      </c>
      <c r="L668" s="23">
        <f t="shared" si="1143"/>
        <v>0</v>
      </c>
      <c r="M668" s="187"/>
      <c r="N668" s="187"/>
      <c r="O668" s="187"/>
      <c r="P668" s="30"/>
    </row>
    <row r="669" spans="1:16" ht="16.5" customHeight="1">
      <c r="A669" s="43"/>
      <c r="B669" s="28" t="s">
        <v>263</v>
      </c>
      <c r="C669" s="29">
        <v>20</v>
      </c>
      <c r="D669" s="187">
        <v>210</v>
      </c>
      <c r="E669" s="30">
        <v>230</v>
      </c>
      <c r="F669" s="93">
        <v>230</v>
      </c>
      <c r="G669" s="187">
        <v>60</v>
      </c>
      <c r="H669" s="187">
        <v>60</v>
      </c>
      <c r="I669" s="187">
        <v>55</v>
      </c>
      <c r="J669" s="187">
        <v>55</v>
      </c>
      <c r="K669" s="23">
        <f t="shared" si="1142"/>
        <v>230</v>
      </c>
      <c r="L669" s="23">
        <f t="shared" si="1143"/>
        <v>0</v>
      </c>
      <c r="M669" s="187">
        <v>250</v>
      </c>
      <c r="N669" s="187">
        <v>260</v>
      </c>
      <c r="O669" s="187">
        <v>270</v>
      </c>
      <c r="P669" s="30"/>
    </row>
    <row r="670" spans="1:16" ht="13.5" customHeight="1">
      <c r="A670" s="43"/>
      <c r="B670" s="505" t="s">
        <v>1113</v>
      </c>
      <c r="C670" s="29" t="s">
        <v>455</v>
      </c>
      <c r="D670" s="187">
        <v>281</v>
      </c>
      <c r="E670" s="30">
        <v>353</v>
      </c>
      <c r="F670" s="93">
        <v>353</v>
      </c>
      <c r="G670" s="187">
        <v>100</v>
      </c>
      <c r="H670" s="187">
        <v>100</v>
      </c>
      <c r="I670" s="187">
        <v>70</v>
      </c>
      <c r="J670" s="187">
        <v>83</v>
      </c>
      <c r="K670" s="23">
        <f t="shared" si="1142"/>
        <v>353</v>
      </c>
      <c r="L670" s="23">
        <f t="shared" si="1143"/>
        <v>0</v>
      </c>
      <c r="M670" s="187">
        <v>370</v>
      </c>
      <c r="N670" s="187">
        <v>390</v>
      </c>
      <c r="O670" s="187">
        <v>400</v>
      </c>
      <c r="P670" s="30"/>
    </row>
    <row r="671" spans="1:16" ht="15" hidden="1" customHeight="1">
      <c r="A671" s="43"/>
      <c r="B671" s="28" t="s">
        <v>437</v>
      </c>
      <c r="C671" s="29" t="s">
        <v>438</v>
      </c>
      <c r="D671" s="187"/>
      <c r="E671" s="30"/>
      <c r="F671" s="93"/>
      <c r="G671" s="187"/>
      <c r="H671" s="187"/>
      <c r="I671" s="187"/>
      <c r="J671" s="187"/>
      <c r="K671" s="23">
        <f t="shared" si="1142"/>
        <v>0</v>
      </c>
      <c r="L671" s="23">
        <f t="shared" si="1143"/>
        <v>0</v>
      </c>
      <c r="M671" s="187"/>
      <c r="N671" s="187"/>
      <c r="O671" s="187"/>
      <c r="P671" s="30"/>
    </row>
    <row r="672" spans="1:16" ht="13.5" hidden="1" customHeight="1">
      <c r="A672" s="43"/>
      <c r="B672" s="28" t="s">
        <v>456</v>
      </c>
      <c r="C672" s="29">
        <v>85.01</v>
      </c>
      <c r="D672" s="187"/>
      <c r="E672" s="30"/>
      <c r="F672" s="93"/>
      <c r="G672" s="187"/>
      <c r="H672" s="187"/>
      <c r="I672" s="187"/>
      <c r="J672" s="187"/>
      <c r="K672" s="23">
        <f t="shared" si="1142"/>
        <v>0</v>
      </c>
      <c r="L672" s="23">
        <f t="shared" si="1143"/>
        <v>0</v>
      </c>
      <c r="M672" s="187"/>
      <c r="N672" s="187"/>
      <c r="O672" s="187"/>
      <c r="P672" s="30"/>
    </row>
    <row r="673" spans="1:16" ht="13.5" hidden="1" customHeight="1">
      <c r="A673" s="43"/>
      <c r="B673" s="28" t="s">
        <v>457</v>
      </c>
      <c r="C673" s="29" t="s">
        <v>458</v>
      </c>
      <c r="D673" s="187"/>
      <c r="E673" s="30"/>
      <c r="F673" s="93"/>
      <c r="G673" s="187"/>
      <c r="H673" s="187"/>
      <c r="I673" s="187"/>
      <c r="J673" s="187"/>
      <c r="K673" s="23">
        <f t="shared" si="1142"/>
        <v>0</v>
      </c>
      <c r="L673" s="23">
        <f t="shared" si="1143"/>
        <v>0</v>
      </c>
      <c r="M673" s="187"/>
      <c r="N673" s="187"/>
      <c r="O673" s="187"/>
      <c r="P673" s="30"/>
    </row>
    <row r="674" spans="1:16" ht="18" hidden="1" customHeight="1">
      <c r="A674" s="43"/>
      <c r="B674" s="25" t="s">
        <v>273</v>
      </c>
      <c r="C674" s="29"/>
      <c r="D674" s="252">
        <f t="shared" ref="D674:E674" si="1168">D675</f>
        <v>293</v>
      </c>
      <c r="E674" s="38">
        <f t="shared" si="1168"/>
        <v>0</v>
      </c>
      <c r="F674" s="466">
        <f t="shared" ref="F674:P674" si="1169">F675</f>
        <v>0</v>
      </c>
      <c r="G674" s="252">
        <f t="shared" si="1169"/>
        <v>0</v>
      </c>
      <c r="H674" s="252">
        <f t="shared" si="1169"/>
        <v>0</v>
      </c>
      <c r="I674" s="252">
        <f t="shared" si="1169"/>
        <v>0</v>
      </c>
      <c r="J674" s="252">
        <f t="shared" si="1169"/>
        <v>0</v>
      </c>
      <c r="K674" s="23">
        <f t="shared" si="1142"/>
        <v>0</v>
      </c>
      <c r="L674" s="23">
        <f t="shared" si="1143"/>
        <v>0</v>
      </c>
      <c r="M674" s="252">
        <f t="shared" si="1169"/>
        <v>0</v>
      </c>
      <c r="N674" s="252">
        <f t="shared" si="1169"/>
        <v>0</v>
      </c>
      <c r="O674" s="252">
        <f t="shared" si="1169"/>
        <v>0</v>
      </c>
      <c r="P674" s="38">
        <f t="shared" si="1169"/>
        <v>0</v>
      </c>
    </row>
    <row r="675" spans="1:16" ht="20.25" hidden="1" customHeight="1">
      <c r="A675" s="43"/>
      <c r="B675" s="28" t="s">
        <v>327</v>
      </c>
      <c r="C675" s="29">
        <v>70</v>
      </c>
      <c r="D675" s="187">
        <v>293</v>
      </c>
      <c r="E675" s="30"/>
      <c r="F675" s="93"/>
      <c r="G675" s="187"/>
      <c r="H675" s="187"/>
      <c r="I675" s="187"/>
      <c r="J675" s="187"/>
      <c r="K675" s="23">
        <f t="shared" si="1142"/>
        <v>0</v>
      </c>
      <c r="L675" s="23">
        <f t="shared" si="1143"/>
        <v>0</v>
      </c>
      <c r="M675" s="187"/>
      <c r="N675" s="187"/>
      <c r="O675" s="187"/>
      <c r="P675" s="30"/>
    </row>
    <row r="676" spans="1:16" ht="27" customHeight="1">
      <c r="A676" s="43" t="s">
        <v>459</v>
      </c>
      <c r="B676" s="155" t="s">
        <v>460</v>
      </c>
      <c r="C676" s="156" t="s">
        <v>430</v>
      </c>
      <c r="D676" s="267">
        <f t="shared" ref="D676:E676" si="1170">D677+D685</f>
        <v>858</v>
      </c>
      <c r="E676" s="157">
        <f t="shared" si="1170"/>
        <v>918</v>
      </c>
      <c r="F676" s="480">
        <f t="shared" ref="F676:J676" si="1171">F677+F685</f>
        <v>903</v>
      </c>
      <c r="G676" s="267">
        <f t="shared" si="1171"/>
        <v>242</v>
      </c>
      <c r="H676" s="267">
        <f t="shared" si="1171"/>
        <v>238</v>
      </c>
      <c r="I676" s="267">
        <f t="shared" si="1171"/>
        <v>192</v>
      </c>
      <c r="J676" s="267">
        <f t="shared" si="1171"/>
        <v>231</v>
      </c>
      <c r="K676" s="23">
        <f t="shared" si="1142"/>
        <v>903</v>
      </c>
      <c r="L676" s="23">
        <f t="shared" si="1143"/>
        <v>0</v>
      </c>
      <c r="M676" s="267">
        <f t="shared" ref="M676:O676" si="1172">M677+M685</f>
        <v>900</v>
      </c>
      <c r="N676" s="267">
        <f t="shared" si="1172"/>
        <v>920</v>
      </c>
      <c r="O676" s="267">
        <f t="shared" si="1172"/>
        <v>930</v>
      </c>
      <c r="P676" s="157">
        <f t="shared" ref="P676" si="1173">P677+P685</f>
        <v>0</v>
      </c>
    </row>
    <row r="677" spans="1:16" ht="15" customHeight="1">
      <c r="A677" s="43"/>
      <c r="B677" s="25" t="s">
        <v>260</v>
      </c>
      <c r="C677" s="29"/>
      <c r="D677" s="252">
        <f t="shared" ref="D677:E677" si="1174">D678+D684</f>
        <v>858</v>
      </c>
      <c r="E677" s="38">
        <f t="shared" si="1174"/>
        <v>918</v>
      </c>
      <c r="F677" s="466">
        <f t="shared" ref="F677:J677" si="1175">F678+F684</f>
        <v>898</v>
      </c>
      <c r="G677" s="252">
        <f t="shared" si="1175"/>
        <v>237</v>
      </c>
      <c r="H677" s="252">
        <f t="shared" si="1175"/>
        <v>238</v>
      </c>
      <c r="I677" s="252">
        <f t="shared" si="1175"/>
        <v>192</v>
      </c>
      <c r="J677" s="252">
        <f t="shared" si="1175"/>
        <v>231</v>
      </c>
      <c r="K677" s="23">
        <f t="shared" si="1142"/>
        <v>898</v>
      </c>
      <c r="L677" s="23">
        <f t="shared" si="1143"/>
        <v>0</v>
      </c>
      <c r="M677" s="252">
        <f t="shared" ref="M677:O677" si="1176">M678+M684</f>
        <v>900</v>
      </c>
      <c r="N677" s="252">
        <f t="shared" si="1176"/>
        <v>920</v>
      </c>
      <c r="O677" s="252">
        <f t="shared" si="1176"/>
        <v>930</v>
      </c>
      <c r="P677" s="38">
        <f t="shared" ref="P677" si="1177">P678+P684</f>
        <v>0</v>
      </c>
    </row>
    <row r="678" spans="1:16" ht="15" customHeight="1">
      <c r="A678" s="43"/>
      <c r="B678" s="28" t="s">
        <v>261</v>
      </c>
      <c r="C678" s="29">
        <v>1</v>
      </c>
      <c r="D678" s="252">
        <f t="shared" ref="D678:E678" si="1178">D679+D681+D682+D683+D684</f>
        <v>858</v>
      </c>
      <c r="E678" s="38">
        <f t="shared" si="1178"/>
        <v>918</v>
      </c>
      <c r="F678" s="466">
        <f t="shared" ref="F678:J678" si="1179">F679+F681+F682+F683+F684</f>
        <v>898</v>
      </c>
      <c r="G678" s="252">
        <f t="shared" si="1179"/>
        <v>237</v>
      </c>
      <c r="H678" s="252">
        <f t="shared" si="1179"/>
        <v>238</v>
      </c>
      <c r="I678" s="252">
        <f t="shared" si="1179"/>
        <v>192</v>
      </c>
      <c r="J678" s="252">
        <f t="shared" si="1179"/>
        <v>231</v>
      </c>
      <c r="K678" s="23">
        <f t="shared" si="1142"/>
        <v>898</v>
      </c>
      <c r="L678" s="23">
        <f t="shared" si="1143"/>
        <v>0</v>
      </c>
      <c r="M678" s="252">
        <f t="shared" ref="M678:O678" si="1180">M679+M681+M682+M683+M684</f>
        <v>900</v>
      </c>
      <c r="N678" s="252">
        <f t="shared" si="1180"/>
        <v>920</v>
      </c>
      <c r="O678" s="252">
        <f t="shared" si="1180"/>
        <v>930</v>
      </c>
      <c r="P678" s="38">
        <f t="shared" ref="P678" si="1181">P679+P681+P682+P683+P684</f>
        <v>0</v>
      </c>
    </row>
    <row r="679" spans="1:16" ht="17.25" customHeight="1">
      <c r="A679" s="43"/>
      <c r="B679" s="28" t="s">
        <v>431</v>
      </c>
      <c r="C679" s="29">
        <v>10</v>
      </c>
      <c r="D679" s="187">
        <v>78</v>
      </c>
      <c r="E679" s="30">
        <v>102</v>
      </c>
      <c r="F679" s="93">
        <v>102</v>
      </c>
      <c r="G679" s="187">
        <v>25</v>
      </c>
      <c r="H679" s="187">
        <v>25</v>
      </c>
      <c r="I679" s="187">
        <v>25</v>
      </c>
      <c r="J679" s="187">
        <v>27</v>
      </c>
      <c r="K679" s="23">
        <f t="shared" si="1142"/>
        <v>102</v>
      </c>
      <c r="L679" s="23">
        <f t="shared" si="1143"/>
        <v>0</v>
      </c>
      <c r="M679" s="187">
        <v>100</v>
      </c>
      <c r="N679" s="187">
        <v>100</v>
      </c>
      <c r="O679" s="187">
        <v>100</v>
      </c>
      <c r="P679" s="30"/>
    </row>
    <row r="680" spans="1:16" ht="0.75" customHeight="1">
      <c r="A680" s="43"/>
      <c r="B680" s="28" t="s">
        <v>432</v>
      </c>
      <c r="C680" s="29"/>
      <c r="D680" s="187"/>
      <c r="E680" s="30"/>
      <c r="F680" s="93"/>
      <c r="G680" s="187"/>
      <c r="H680" s="187"/>
      <c r="I680" s="187"/>
      <c r="J680" s="187"/>
      <c r="K680" s="23">
        <f t="shared" si="1142"/>
        <v>0</v>
      </c>
      <c r="L680" s="23">
        <f t="shared" si="1143"/>
        <v>0</v>
      </c>
      <c r="M680" s="187"/>
      <c r="N680" s="187"/>
      <c r="O680" s="187"/>
      <c r="P680" s="30"/>
    </row>
    <row r="681" spans="1:16" ht="15" customHeight="1">
      <c r="A681" s="43"/>
      <c r="B681" s="28" t="s">
        <v>263</v>
      </c>
      <c r="C681" s="29">
        <v>20</v>
      </c>
      <c r="D681" s="187">
        <v>295</v>
      </c>
      <c r="E681" s="30">
        <v>370</v>
      </c>
      <c r="F681" s="93">
        <v>350</v>
      </c>
      <c r="G681" s="187">
        <v>87</v>
      </c>
      <c r="H681" s="187">
        <v>88</v>
      </c>
      <c r="I681" s="187">
        <v>87</v>
      </c>
      <c r="J681" s="187">
        <v>88</v>
      </c>
      <c r="K681" s="23">
        <f t="shared" si="1142"/>
        <v>350</v>
      </c>
      <c r="L681" s="23">
        <f t="shared" si="1143"/>
        <v>0</v>
      </c>
      <c r="M681" s="187">
        <v>350</v>
      </c>
      <c r="N681" s="187">
        <v>350</v>
      </c>
      <c r="O681" s="187">
        <v>350</v>
      </c>
      <c r="P681" s="30"/>
    </row>
    <row r="682" spans="1:16" ht="16.5" customHeight="1">
      <c r="A682" s="43"/>
      <c r="B682" s="505" t="s">
        <v>1113</v>
      </c>
      <c r="C682" s="29" t="s">
        <v>434</v>
      </c>
      <c r="D682" s="187">
        <v>485</v>
      </c>
      <c r="E682" s="30">
        <v>446</v>
      </c>
      <c r="F682" s="93">
        <v>446</v>
      </c>
      <c r="G682" s="187">
        <v>125</v>
      </c>
      <c r="H682" s="187">
        <v>125</v>
      </c>
      <c r="I682" s="187">
        <v>80</v>
      </c>
      <c r="J682" s="187">
        <v>116</v>
      </c>
      <c r="K682" s="23">
        <f t="shared" si="1142"/>
        <v>446</v>
      </c>
      <c r="L682" s="23">
        <f t="shared" si="1143"/>
        <v>0</v>
      </c>
      <c r="M682" s="187">
        <v>450</v>
      </c>
      <c r="N682" s="187">
        <v>470</v>
      </c>
      <c r="O682" s="187">
        <v>480</v>
      </c>
      <c r="P682" s="30"/>
    </row>
    <row r="683" spans="1:16" ht="17.25" hidden="1" customHeight="1">
      <c r="A683" s="43"/>
      <c r="B683" s="28" t="s">
        <v>437</v>
      </c>
      <c r="C683" s="29" t="s">
        <v>438</v>
      </c>
      <c r="D683" s="187"/>
      <c r="E683" s="30"/>
      <c r="F683" s="93"/>
      <c r="G683" s="187"/>
      <c r="H683" s="187"/>
      <c r="I683" s="187"/>
      <c r="J683" s="187"/>
      <c r="K683" s="23">
        <f t="shared" si="1142"/>
        <v>0</v>
      </c>
      <c r="L683" s="23">
        <f t="shared" si="1143"/>
        <v>0</v>
      </c>
      <c r="M683" s="187"/>
      <c r="N683" s="187"/>
      <c r="O683" s="187"/>
      <c r="P683" s="30"/>
    </row>
    <row r="684" spans="1:16" ht="17.25" hidden="1" customHeight="1">
      <c r="A684" s="43"/>
      <c r="B684" s="28" t="s">
        <v>272</v>
      </c>
      <c r="C684" s="29">
        <v>85.01</v>
      </c>
      <c r="D684" s="187"/>
      <c r="E684" s="30"/>
      <c r="F684" s="93"/>
      <c r="G684" s="187"/>
      <c r="H684" s="187"/>
      <c r="I684" s="187"/>
      <c r="J684" s="187"/>
      <c r="K684" s="23">
        <f t="shared" si="1142"/>
        <v>0</v>
      </c>
      <c r="L684" s="23">
        <f t="shared" si="1143"/>
        <v>0</v>
      </c>
      <c r="M684" s="187"/>
      <c r="N684" s="187"/>
      <c r="O684" s="187"/>
      <c r="P684" s="30"/>
    </row>
    <row r="685" spans="1:16" ht="15.75" customHeight="1">
      <c r="A685" s="43"/>
      <c r="B685" s="25" t="s">
        <v>273</v>
      </c>
      <c r="C685" s="29"/>
      <c r="D685" s="252">
        <f t="shared" ref="D685:E685" si="1182">D686</f>
        <v>0</v>
      </c>
      <c r="E685" s="38">
        <f t="shared" si="1182"/>
        <v>0</v>
      </c>
      <c r="F685" s="466">
        <f t="shared" ref="F685:P685" si="1183">F686</f>
        <v>5</v>
      </c>
      <c r="G685" s="252">
        <f t="shared" si="1183"/>
        <v>5</v>
      </c>
      <c r="H685" s="252">
        <f t="shared" si="1183"/>
        <v>0</v>
      </c>
      <c r="I685" s="252">
        <f t="shared" si="1183"/>
        <v>0</v>
      </c>
      <c r="J685" s="252">
        <f t="shared" si="1183"/>
        <v>0</v>
      </c>
      <c r="K685" s="23">
        <f t="shared" si="1142"/>
        <v>5</v>
      </c>
      <c r="L685" s="23">
        <f t="shared" si="1143"/>
        <v>0</v>
      </c>
      <c r="M685" s="252">
        <f t="shared" si="1183"/>
        <v>0</v>
      </c>
      <c r="N685" s="252">
        <f t="shared" si="1183"/>
        <v>0</v>
      </c>
      <c r="O685" s="252">
        <f t="shared" si="1183"/>
        <v>0</v>
      </c>
      <c r="P685" s="38">
        <f t="shared" si="1183"/>
        <v>0</v>
      </c>
    </row>
    <row r="686" spans="1:16" ht="20.25" customHeight="1">
      <c r="A686" s="43"/>
      <c r="B686" s="28" t="s">
        <v>327</v>
      </c>
      <c r="C686" s="29">
        <v>70</v>
      </c>
      <c r="D686" s="187"/>
      <c r="E686" s="30"/>
      <c r="F686" s="93">
        <v>5</v>
      </c>
      <c r="G686" s="187">
        <v>5</v>
      </c>
      <c r="H686" s="187"/>
      <c r="I686" s="187"/>
      <c r="J686" s="187"/>
      <c r="K686" s="23">
        <f t="shared" si="1142"/>
        <v>5</v>
      </c>
      <c r="L686" s="23">
        <f t="shared" si="1143"/>
        <v>0</v>
      </c>
      <c r="M686" s="187">
        <v>0</v>
      </c>
      <c r="N686" s="187">
        <v>0</v>
      </c>
      <c r="O686" s="187">
        <v>0</v>
      </c>
      <c r="P686" s="30"/>
    </row>
    <row r="687" spans="1:16" ht="27.75" customHeight="1">
      <c r="A687" s="43" t="s">
        <v>461</v>
      </c>
      <c r="B687" s="155" t="s">
        <v>462</v>
      </c>
      <c r="C687" s="130" t="s">
        <v>463</v>
      </c>
      <c r="D687" s="267">
        <f t="shared" ref="D687:E688" si="1184">D688</f>
        <v>9480</v>
      </c>
      <c r="E687" s="157">
        <f t="shared" si="1184"/>
        <v>18000</v>
      </c>
      <c r="F687" s="480">
        <f t="shared" ref="F687:P688" si="1185">F688</f>
        <v>14546</v>
      </c>
      <c r="G687" s="267">
        <f t="shared" si="1185"/>
        <v>4000</v>
      </c>
      <c r="H687" s="267">
        <f t="shared" si="1185"/>
        <v>5300</v>
      </c>
      <c r="I687" s="267">
        <f t="shared" si="1185"/>
        <v>3600</v>
      </c>
      <c r="J687" s="267">
        <f t="shared" si="1185"/>
        <v>1646</v>
      </c>
      <c r="K687" s="23">
        <f t="shared" si="1142"/>
        <v>14546</v>
      </c>
      <c r="L687" s="23">
        <f t="shared" si="1143"/>
        <v>0</v>
      </c>
      <c r="M687" s="267">
        <f t="shared" si="1185"/>
        <v>14546</v>
      </c>
      <c r="N687" s="267">
        <f t="shared" si="1185"/>
        <v>14546</v>
      </c>
      <c r="O687" s="267">
        <f t="shared" si="1185"/>
        <v>14546</v>
      </c>
      <c r="P687" s="157">
        <f t="shared" si="1185"/>
        <v>0</v>
      </c>
    </row>
    <row r="688" spans="1:16" ht="14.25">
      <c r="A688" s="43"/>
      <c r="B688" s="25" t="s">
        <v>260</v>
      </c>
      <c r="C688" s="29"/>
      <c r="D688" s="194">
        <f t="shared" si="1184"/>
        <v>9480</v>
      </c>
      <c r="E688" s="112">
        <f t="shared" si="1184"/>
        <v>18000</v>
      </c>
      <c r="F688" s="476">
        <f t="shared" si="1185"/>
        <v>14546</v>
      </c>
      <c r="G688" s="194">
        <f t="shared" si="1185"/>
        <v>4000</v>
      </c>
      <c r="H688" s="194">
        <f t="shared" si="1185"/>
        <v>5300</v>
      </c>
      <c r="I688" s="194">
        <f t="shared" si="1185"/>
        <v>3600</v>
      </c>
      <c r="J688" s="194">
        <f t="shared" si="1185"/>
        <v>1646</v>
      </c>
      <c r="K688" s="23">
        <f t="shared" si="1142"/>
        <v>14546</v>
      </c>
      <c r="L688" s="23">
        <f t="shared" si="1143"/>
        <v>0</v>
      </c>
      <c r="M688" s="194">
        <f t="shared" si="1185"/>
        <v>14546</v>
      </c>
      <c r="N688" s="194">
        <f t="shared" si="1185"/>
        <v>14546</v>
      </c>
      <c r="O688" s="194">
        <f t="shared" si="1185"/>
        <v>14546</v>
      </c>
      <c r="P688" s="112">
        <f t="shared" si="1185"/>
        <v>0</v>
      </c>
    </row>
    <row r="689" spans="1:16" ht="14.25" customHeight="1">
      <c r="A689" s="43"/>
      <c r="B689" s="28" t="s">
        <v>261</v>
      </c>
      <c r="C689" s="29">
        <v>1</v>
      </c>
      <c r="D689" s="252">
        <f t="shared" ref="D689:E689" si="1186">D691+D690+D692</f>
        <v>9480</v>
      </c>
      <c r="E689" s="38">
        <f t="shared" si="1186"/>
        <v>18000</v>
      </c>
      <c r="F689" s="466">
        <f t="shared" ref="F689:J689" si="1187">F691+F690+F692</f>
        <v>14546</v>
      </c>
      <c r="G689" s="252">
        <f t="shared" si="1187"/>
        <v>4000</v>
      </c>
      <c r="H689" s="252">
        <f t="shared" si="1187"/>
        <v>5300</v>
      </c>
      <c r="I689" s="252">
        <f t="shared" si="1187"/>
        <v>3600</v>
      </c>
      <c r="J689" s="252">
        <f t="shared" si="1187"/>
        <v>1646</v>
      </c>
      <c r="K689" s="23">
        <f t="shared" si="1142"/>
        <v>14546</v>
      </c>
      <c r="L689" s="23">
        <f t="shared" si="1143"/>
        <v>0</v>
      </c>
      <c r="M689" s="252">
        <f t="shared" ref="M689:O689" si="1188">M691+M690+M692</f>
        <v>14546</v>
      </c>
      <c r="N689" s="252">
        <f t="shared" si="1188"/>
        <v>14546</v>
      </c>
      <c r="O689" s="252">
        <f t="shared" si="1188"/>
        <v>14546</v>
      </c>
      <c r="P689" s="38">
        <f t="shared" ref="P689" si="1189">P691+P690+P692</f>
        <v>0</v>
      </c>
    </row>
    <row r="690" spans="1:16" ht="0.75" customHeight="1">
      <c r="A690" s="43"/>
      <c r="B690" s="192" t="s">
        <v>464</v>
      </c>
      <c r="C690" s="29" t="s">
        <v>465</v>
      </c>
      <c r="D690" s="187"/>
      <c r="E690" s="30"/>
      <c r="F690" s="93"/>
      <c r="G690" s="187"/>
      <c r="H690" s="187"/>
      <c r="I690" s="187"/>
      <c r="J690" s="187"/>
      <c r="K690" s="23">
        <f t="shared" si="1142"/>
        <v>0</v>
      </c>
      <c r="L690" s="23">
        <f t="shared" si="1143"/>
        <v>0</v>
      </c>
      <c r="M690" s="187"/>
      <c r="N690" s="187"/>
      <c r="O690" s="187"/>
      <c r="P690" s="30"/>
    </row>
    <row r="691" spans="1:16" ht="18.75" customHeight="1">
      <c r="A691" s="126"/>
      <c r="B691" s="28" t="s">
        <v>466</v>
      </c>
      <c r="C691" s="29" t="s">
        <v>467</v>
      </c>
      <c r="D691" s="187">
        <v>9480</v>
      </c>
      <c r="E691" s="30">
        <v>18000</v>
      </c>
      <c r="F691" s="93">
        <v>14546</v>
      </c>
      <c r="G691" s="187">
        <v>4000</v>
      </c>
      <c r="H691" s="187">
        <v>5300</v>
      </c>
      <c r="I691" s="187">
        <v>3600</v>
      </c>
      <c r="J691" s="187">
        <v>1646</v>
      </c>
      <c r="K691" s="23">
        <f t="shared" si="1142"/>
        <v>14546</v>
      </c>
      <c r="L691" s="23">
        <f t="shared" si="1143"/>
        <v>0</v>
      </c>
      <c r="M691" s="187">
        <v>14546</v>
      </c>
      <c r="N691" s="187">
        <v>14546</v>
      </c>
      <c r="O691" s="187">
        <v>14546</v>
      </c>
      <c r="P691" s="30"/>
    </row>
    <row r="692" spans="1:16" ht="0.75" customHeight="1">
      <c r="A692" s="126"/>
      <c r="B692" s="28" t="s">
        <v>456</v>
      </c>
      <c r="C692" s="29"/>
      <c r="D692" s="187"/>
      <c r="E692" s="30"/>
      <c r="F692" s="93"/>
      <c r="G692" s="187"/>
      <c r="H692" s="187"/>
      <c r="I692" s="187"/>
      <c r="J692" s="187"/>
      <c r="K692" s="23">
        <f t="shared" si="1142"/>
        <v>0</v>
      </c>
      <c r="L692" s="23">
        <f t="shared" si="1143"/>
        <v>0</v>
      </c>
      <c r="M692" s="187"/>
      <c r="N692" s="187"/>
      <c r="O692" s="187"/>
      <c r="P692" s="30"/>
    </row>
    <row r="693" spans="1:16" ht="27" customHeight="1">
      <c r="A693" s="43" t="s">
        <v>468</v>
      </c>
      <c r="B693" s="155" t="s">
        <v>469</v>
      </c>
      <c r="C693" s="156" t="s">
        <v>430</v>
      </c>
      <c r="D693" s="267">
        <f t="shared" ref="D693:E693" si="1190">D694+D701</f>
        <v>457</v>
      </c>
      <c r="E693" s="157">
        <f t="shared" si="1190"/>
        <v>799</v>
      </c>
      <c r="F693" s="480">
        <f t="shared" ref="F693:J693" si="1191">F694+F701</f>
        <v>799</v>
      </c>
      <c r="G693" s="267">
        <f t="shared" si="1191"/>
        <v>200</v>
      </c>
      <c r="H693" s="267">
        <f t="shared" si="1191"/>
        <v>200</v>
      </c>
      <c r="I693" s="267">
        <f t="shared" si="1191"/>
        <v>200</v>
      </c>
      <c r="J693" s="267">
        <f t="shared" si="1191"/>
        <v>199</v>
      </c>
      <c r="K693" s="23">
        <f t="shared" si="1142"/>
        <v>799</v>
      </c>
      <c r="L693" s="23">
        <f t="shared" si="1143"/>
        <v>0</v>
      </c>
      <c r="M693" s="267">
        <f t="shared" ref="M693:O693" si="1192">M694+M701</f>
        <v>600</v>
      </c>
      <c r="N693" s="267">
        <f t="shared" si="1192"/>
        <v>600</v>
      </c>
      <c r="O693" s="267">
        <f t="shared" si="1192"/>
        <v>600</v>
      </c>
      <c r="P693" s="157">
        <f t="shared" ref="P693" si="1193">P694+P701</f>
        <v>0</v>
      </c>
    </row>
    <row r="694" spans="1:16" ht="12" customHeight="1">
      <c r="A694" s="43"/>
      <c r="B694" s="25" t="s">
        <v>260</v>
      </c>
      <c r="C694" s="29"/>
      <c r="D694" s="194">
        <f t="shared" ref="D694:E694" si="1194">D695</f>
        <v>457</v>
      </c>
      <c r="E694" s="112">
        <f t="shared" si="1194"/>
        <v>799</v>
      </c>
      <c r="F694" s="476">
        <f t="shared" ref="F694:P694" si="1195">F695</f>
        <v>799</v>
      </c>
      <c r="G694" s="194">
        <f t="shared" si="1195"/>
        <v>200</v>
      </c>
      <c r="H694" s="194">
        <f t="shared" si="1195"/>
        <v>200</v>
      </c>
      <c r="I694" s="194">
        <f t="shared" si="1195"/>
        <v>200</v>
      </c>
      <c r="J694" s="194">
        <f t="shared" si="1195"/>
        <v>199</v>
      </c>
      <c r="K694" s="23">
        <f t="shared" si="1142"/>
        <v>799</v>
      </c>
      <c r="L694" s="23">
        <f t="shared" si="1143"/>
        <v>0</v>
      </c>
      <c r="M694" s="194">
        <f t="shared" si="1195"/>
        <v>600</v>
      </c>
      <c r="N694" s="194">
        <f t="shared" si="1195"/>
        <v>600</v>
      </c>
      <c r="O694" s="194">
        <f t="shared" si="1195"/>
        <v>600</v>
      </c>
      <c r="P694" s="112">
        <f t="shared" si="1195"/>
        <v>0</v>
      </c>
    </row>
    <row r="695" spans="1:16" ht="14.25" customHeight="1">
      <c r="A695" s="43"/>
      <c r="B695" s="28" t="s">
        <v>261</v>
      </c>
      <c r="C695" s="29"/>
      <c r="D695" s="252">
        <f t="shared" ref="D695:E695" si="1196">D696+D698+D699</f>
        <v>457</v>
      </c>
      <c r="E695" s="38">
        <f t="shared" si="1196"/>
        <v>799</v>
      </c>
      <c r="F695" s="466">
        <f t="shared" ref="F695:J695" si="1197">F696+F698+F699</f>
        <v>799</v>
      </c>
      <c r="G695" s="252">
        <f t="shared" si="1197"/>
        <v>200</v>
      </c>
      <c r="H695" s="252">
        <f t="shared" si="1197"/>
        <v>200</v>
      </c>
      <c r="I695" s="252">
        <f t="shared" si="1197"/>
        <v>200</v>
      </c>
      <c r="J695" s="252">
        <f t="shared" si="1197"/>
        <v>199</v>
      </c>
      <c r="K695" s="23">
        <f t="shared" si="1142"/>
        <v>799</v>
      </c>
      <c r="L695" s="23">
        <f t="shared" si="1143"/>
        <v>0</v>
      </c>
      <c r="M695" s="252">
        <f t="shared" ref="M695:O695" si="1198">M696+M698+M699</f>
        <v>600</v>
      </c>
      <c r="N695" s="252">
        <f t="shared" si="1198"/>
        <v>600</v>
      </c>
      <c r="O695" s="252">
        <f t="shared" si="1198"/>
        <v>600</v>
      </c>
      <c r="P695" s="38">
        <f t="shared" ref="P695" si="1199">P696+P698+P699</f>
        <v>0</v>
      </c>
    </row>
    <row r="696" spans="1:16" ht="18.75" customHeight="1">
      <c r="A696" s="43"/>
      <c r="B696" s="28" t="s">
        <v>431</v>
      </c>
      <c r="C696" s="29">
        <v>10</v>
      </c>
      <c r="D696" s="187">
        <v>267</v>
      </c>
      <c r="E696" s="30">
        <v>599</v>
      </c>
      <c r="F696" s="93">
        <v>599</v>
      </c>
      <c r="G696" s="187">
        <v>150</v>
      </c>
      <c r="H696" s="187">
        <v>150</v>
      </c>
      <c r="I696" s="187">
        <v>150</v>
      </c>
      <c r="J696" s="187">
        <v>149</v>
      </c>
      <c r="K696" s="23">
        <f t="shared" si="1142"/>
        <v>599</v>
      </c>
      <c r="L696" s="23">
        <f t="shared" si="1143"/>
        <v>0</v>
      </c>
      <c r="M696" s="187">
        <v>400</v>
      </c>
      <c r="N696" s="187">
        <v>400</v>
      </c>
      <c r="O696" s="187">
        <v>400</v>
      </c>
      <c r="P696" s="30"/>
    </row>
    <row r="697" spans="1:16" ht="2.25" hidden="1" customHeight="1">
      <c r="A697" s="43"/>
      <c r="B697" s="28" t="s">
        <v>432</v>
      </c>
      <c r="C697" s="29"/>
      <c r="D697" s="187"/>
      <c r="E697" s="30"/>
      <c r="F697" s="93"/>
      <c r="G697" s="187"/>
      <c r="H697" s="187"/>
      <c r="I697" s="187"/>
      <c r="J697" s="187"/>
      <c r="K697" s="23">
        <f t="shared" si="1142"/>
        <v>0</v>
      </c>
      <c r="L697" s="23">
        <f t="shared" si="1143"/>
        <v>0</v>
      </c>
      <c r="M697" s="187"/>
      <c r="N697" s="187"/>
      <c r="O697" s="187"/>
      <c r="P697" s="30"/>
    </row>
    <row r="698" spans="1:16" ht="16.5" customHeight="1">
      <c r="A698" s="43"/>
      <c r="B698" s="28" t="s">
        <v>263</v>
      </c>
      <c r="C698" s="29">
        <v>20</v>
      </c>
      <c r="D698" s="187">
        <v>190</v>
      </c>
      <c r="E698" s="30">
        <v>200</v>
      </c>
      <c r="F698" s="93">
        <v>200</v>
      </c>
      <c r="G698" s="187">
        <v>50</v>
      </c>
      <c r="H698" s="187">
        <v>50</v>
      </c>
      <c r="I698" s="187">
        <v>50</v>
      </c>
      <c r="J698" s="187">
        <v>50</v>
      </c>
      <c r="K698" s="23">
        <f t="shared" si="1142"/>
        <v>200</v>
      </c>
      <c r="L698" s="23">
        <f t="shared" si="1143"/>
        <v>0</v>
      </c>
      <c r="M698" s="187">
        <v>200</v>
      </c>
      <c r="N698" s="187">
        <v>200</v>
      </c>
      <c r="O698" s="187">
        <v>200</v>
      </c>
      <c r="P698" s="30"/>
    </row>
    <row r="699" spans="1:16" ht="17.25" hidden="1" customHeight="1">
      <c r="A699" s="43"/>
      <c r="B699" s="28" t="s">
        <v>456</v>
      </c>
      <c r="C699" s="29"/>
      <c r="D699" s="187"/>
      <c r="E699" s="30"/>
      <c r="F699" s="93"/>
      <c r="G699" s="187"/>
      <c r="H699" s="187"/>
      <c r="I699" s="187"/>
      <c r="J699" s="187"/>
      <c r="K699" s="23">
        <f t="shared" si="1142"/>
        <v>0</v>
      </c>
      <c r="L699" s="23">
        <f t="shared" si="1143"/>
        <v>0</v>
      </c>
      <c r="M699" s="187"/>
      <c r="N699" s="187"/>
      <c r="O699" s="187"/>
      <c r="P699" s="30"/>
    </row>
    <row r="700" spans="1:16" ht="17.25" hidden="1" customHeight="1">
      <c r="A700" s="43"/>
      <c r="B700" s="28"/>
      <c r="C700" s="29"/>
      <c r="D700" s="187"/>
      <c r="E700" s="30"/>
      <c r="F700" s="93"/>
      <c r="G700" s="187"/>
      <c r="H700" s="187"/>
      <c r="I700" s="187"/>
      <c r="J700" s="187"/>
      <c r="K700" s="23">
        <f t="shared" si="1142"/>
        <v>0</v>
      </c>
      <c r="L700" s="23">
        <f t="shared" si="1143"/>
        <v>0</v>
      </c>
      <c r="M700" s="187"/>
      <c r="N700" s="187"/>
      <c r="O700" s="187"/>
      <c r="P700" s="30"/>
    </row>
    <row r="701" spans="1:16" ht="17.25" hidden="1" customHeight="1">
      <c r="A701" s="43"/>
      <c r="B701" s="25" t="s">
        <v>273</v>
      </c>
      <c r="C701" s="29"/>
      <c r="D701" s="252">
        <f t="shared" ref="D701:E701" si="1200">D702</f>
        <v>0</v>
      </c>
      <c r="E701" s="38">
        <f t="shared" si="1200"/>
        <v>0</v>
      </c>
      <c r="F701" s="466">
        <f t="shared" ref="F701:P701" si="1201">F702</f>
        <v>0</v>
      </c>
      <c r="G701" s="252">
        <f t="shared" si="1201"/>
        <v>0</v>
      </c>
      <c r="H701" s="252">
        <f t="shared" si="1201"/>
        <v>0</v>
      </c>
      <c r="I701" s="252">
        <f t="shared" si="1201"/>
        <v>0</v>
      </c>
      <c r="J701" s="252">
        <f t="shared" si="1201"/>
        <v>0</v>
      </c>
      <c r="K701" s="23">
        <f t="shared" si="1142"/>
        <v>0</v>
      </c>
      <c r="L701" s="23">
        <f t="shared" si="1143"/>
        <v>0</v>
      </c>
      <c r="M701" s="252">
        <f t="shared" si="1201"/>
        <v>0</v>
      </c>
      <c r="N701" s="252">
        <f t="shared" si="1201"/>
        <v>0</v>
      </c>
      <c r="O701" s="252">
        <f t="shared" si="1201"/>
        <v>0</v>
      </c>
      <c r="P701" s="38">
        <f t="shared" si="1201"/>
        <v>0</v>
      </c>
    </row>
    <row r="702" spans="1:16" ht="19.5" hidden="1" customHeight="1">
      <c r="A702" s="43"/>
      <c r="B702" s="28" t="s">
        <v>327</v>
      </c>
      <c r="C702" s="29">
        <v>70</v>
      </c>
      <c r="D702" s="187">
        <v>0</v>
      </c>
      <c r="E702" s="30">
        <v>0</v>
      </c>
      <c r="F702" s="93">
        <v>0</v>
      </c>
      <c r="G702" s="187">
        <v>0</v>
      </c>
      <c r="H702" s="187">
        <v>0</v>
      </c>
      <c r="I702" s="187">
        <v>0</v>
      </c>
      <c r="J702" s="187">
        <v>0</v>
      </c>
      <c r="K702" s="23">
        <f t="shared" si="1142"/>
        <v>0</v>
      </c>
      <c r="L702" s="23">
        <f t="shared" si="1143"/>
        <v>0</v>
      </c>
      <c r="M702" s="187">
        <v>0</v>
      </c>
      <c r="N702" s="187">
        <v>0</v>
      </c>
      <c r="O702" s="187">
        <v>0</v>
      </c>
      <c r="P702" s="30">
        <v>0</v>
      </c>
    </row>
    <row r="703" spans="1:16" ht="14.25">
      <c r="A703" s="111">
        <v>2</v>
      </c>
      <c r="B703" s="122" t="s">
        <v>470</v>
      </c>
      <c r="C703" s="123">
        <v>66.02</v>
      </c>
      <c r="D703" s="264">
        <f t="shared" ref="D703:E703" si="1202">D704+D716+D753</f>
        <v>51696</v>
      </c>
      <c r="E703" s="124">
        <f t="shared" si="1202"/>
        <v>7620</v>
      </c>
      <c r="F703" s="229">
        <f t="shared" ref="F703:J703" si="1203">F704+F716+F753</f>
        <v>22913</v>
      </c>
      <c r="G703" s="264">
        <f t="shared" si="1203"/>
        <v>12686</v>
      </c>
      <c r="H703" s="264">
        <f t="shared" si="1203"/>
        <v>3449</v>
      </c>
      <c r="I703" s="264">
        <f t="shared" si="1203"/>
        <v>3454</v>
      </c>
      <c r="J703" s="264">
        <f t="shared" si="1203"/>
        <v>3324</v>
      </c>
      <c r="K703" s="23">
        <f t="shared" si="1142"/>
        <v>22913</v>
      </c>
      <c r="L703" s="23">
        <f t="shared" si="1143"/>
        <v>0</v>
      </c>
      <c r="M703" s="264">
        <f t="shared" ref="M703:O703" si="1204">M704+M716+M753</f>
        <v>7717</v>
      </c>
      <c r="N703" s="264">
        <f t="shared" si="1204"/>
        <v>7717</v>
      </c>
      <c r="O703" s="264">
        <f t="shared" si="1204"/>
        <v>12917</v>
      </c>
      <c r="P703" s="124">
        <f t="shared" ref="P703" si="1205">P704+P716+P753</f>
        <v>0</v>
      </c>
    </row>
    <row r="704" spans="1:16" ht="14.25">
      <c r="A704" s="43" t="s">
        <v>471</v>
      </c>
      <c r="B704" s="189" t="s">
        <v>472</v>
      </c>
      <c r="C704" s="130" t="s">
        <v>473</v>
      </c>
      <c r="D704" s="267">
        <f t="shared" ref="D704:E704" si="1206">D705+D709</f>
        <v>44631</v>
      </c>
      <c r="E704" s="157">
        <f t="shared" si="1206"/>
        <v>0</v>
      </c>
      <c r="F704" s="480">
        <f t="shared" ref="F704:J704" si="1207">F705+F709</f>
        <v>15196</v>
      </c>
      <c r="G704" s="267">
        <f t="shared" si="1207"/>
        <v>10696</v>
      </c>
      <c r="H704" s="267">
        <f t="shared" si="1207"/>
        <v>1500</v>
      </c>
      <c r="I704" s="267">
        <f t="shared" si="1207"/>
        <v>1500</v>
      </c>
      <c r="J704" s="267">
        <f t="shared" si="1207"/>
        <v>1500</v>
      </c>
      <c r="K704" s="23">
        <f t="shared" si="1142"/>
        <v>15196</v>
      </c>
      <c r="L704" s="23">
        <f t="shared" si="1143"/>
        <v>0</v>
      </c>
      <c r="M704" s="267">
        <f t="shared" ref="M704:O704" si="1208">M705+M709</f>
        <v>0</v>
      </c>
      <c r="N704" s="267">
        <f t="shared" si="1208"/>
        <v>0</v>
      </c>
      <c r="O704" s="267">
        <f t="shared" si="1208"/>
        <v>5200</v>
      </c>
      <c r="P704" s="157">
        <f t="shared" ref="P704" si="1209">P705+P709</f>
        <v>0</v>
      </c>
    </row>
    <row r="705" spans="1:16" ht="14.25">
      <c r="A705" s="43"/>
      <c r="B705" s="25" t="s">
        <v>260</v>
      </c>
      <c r="C705" s="29"/>
      <c r="D705" s="194">
        <f t="shared" ref="D705:E707" si="1210">D706</f>
        <v>15342</v>
      </c>
      <c r="E705" s="112">
        <f t="shared" si="1210"/>
        <v>0</v>
      </c>
      <c r="F705" s="476">
        <f t="shared" ref="F705:P707" si="1211">F706</f>
        <v>6000</v>
      </c>
      <c r="G705" s="194">
        <f t="shared" si="1211"/>
        <v>1500</v>
      </c>
      <c r="H705" s="194">
        <f t="shared" si="1211"/>
        <v>1500</v>
      </c>
      <c r="I705" s="194">
        <f t="shared" si="1211"/>
        <v>1500</v>
      </c>
      <c r="J705" s="194">
        <f t="shared" si="1211"/>
        <v>1500</v>
      </c>
      <c r="K705" s="23">
        <f t="shared" si="1142"/>
        <v>6000</v>
      </c>
      <c r="L705" s="23">
        <f t="shared" si="1143"/>
        <v>0</v>
      </c>
      <c r="M705" s="194">
        <f t="shared" si="1211"/>
        <v>0</v>
      </c>
      <c r="N705" s="194">
        <f t="shared" si="1211"/>
        <v>0</v>
      </c>
      <c r="O705" s="194">
        <f t="shared" si="1211"/>
        <v>5200</v>
      </c>
      <c r="P705" s="112">
        <f t="shared" si="1211"/>
        <v>0</v>
      </c>
    </row>
    <row r="706" spans="1:16" ht="14.25">
      <c r="A706" s="43"/>
      <c r="B706" s="28" t="s">
        <v>261</v>
      </c>
      <c r="C706" s="29">
        <v>1</v>
      </c>
      <c r="D706" s="252">
        <f t="shared" si="1210"/>
        <v>15342</v>
      </c>
      <c r="E706" s="38">
        <f t="shared" si="1210"/>
        <v>0</v>
      </c>
      <c r="F706" s="466">
        <f t="shared" si="1211"/>
        <v>6000</v>
      </c>
      <c r="G706" s="252">
        <f t="shared" si="1211"/>
        <v>1500</v>
      </c>
      <c r="H706" s="252">
        <f t="shared" si="1211"/>
        <v>1500</v>
      </c>
      <c r="I706" s="252">
        <f t="shared" si="1211"/>
        <v>1500</v>
      </c>
      <c r="J706" s="252">
        <f t="shared" si="1211"/>
        <v>1500</v>
      </c>
      <c r="K706" s="23">
        <f t="shared" si="1142"/>
        <v>6000</v>
      </c>
      <c r="L706" s="23">
        <f t="shared" si="1143"/>
        <v>0</v>
      </c>
      <c r="M706" s="252">
        <f t="shared" si="1211"/>
        <v>0</v>
      </c>
      <c r="N706" s="252">
        <f t="shared" si="1211"/>
        <v>0</v>
      </c>
      <c r="O706" s="252">
        <f t="shared" si="1211"/>
        <v>5200</v>
      </c>
      <c r="P706" s="38">
        <f t="shared" si="1211"/>
        <v>0</v>
      </c>
    </row>
    <row r="707" spans="1:16" ht="14.25">
      <c r="A707" s="43"/>
      <c r="B707" s="28" t="s">
        <v>474</v>
      </c>
      <c r="C707" s="26" t="s">
        <v>475</v>
      </c>
      <c r="D707" s="252">
        <f t="shared" si="1210"/>
        <v>15342</v>
      </c>
      <c r="E707" s="38">
        <f t="shared" si="1210"/>
        <v>0</v>
      </c>
      <c r="F707" s="466">
        <f t="shared" si="1211"/>
        <v>6000</v>
      </c>
      <c r="G707" s="252">
        <f t="shared" si="1211"/>
        <v>1500</v>
      </c>
      <c r="H707" s="252">
        <f t="shared" si="1211"/>
        <v>1500</v>
      </c>
      <c r="I707" s="252">
        <f t="shared" si="1211"/>
        <v>1500</v>
      </c>
      <c r="J707" s="252">
        <f t="shared" si="1211"/>
        <v>1500</v>
      </c>
      <c r="K707" s="23">
        <f t="shared" si="1142"/>
        <v>6000</v>
      </c>
      <c r="L707" s="23">
        <f t="shared" si="1143"/>
        <v>0</v>
      </c>
      <c r="M707" s="252">
        <f t="shared" si="1211"/>
        <v>0</v>
      </c>
      <c r="N707" s="252">
        <f t="shared" si="1211"/>
        <v>0</v>
      </c>
      <c r="O707" s="252">
        <f t="shared" si="1211"/>
        <v>5200</v>
      </c>
      <c r="P707" s="38">
        <f t="shared" si="1211"/>
        <v>0</v>
      </c>
    </row>
    <row r="708" spans="1:16" ht="25.5">
      <c r="A708" s="43"/>
      <c r="B708" s="16" t="s">
        <v>476</v>
      </c>
      <c r="C708" s="29" t="s">
        <v>477</v>
      </c>
      <c r="D708" s="187">
        <v>15342</v>
      </c>
      <c r="E708" s="30"/>
      <c r="F708" s="93">
        <v>6000</v>
      </c>
      <c r="G708" s="187">
        <v>1500</v>
      </c>
      <c r="H708" s="187">
        <v>1500</v>
      </c>
      <c r="I708" s="187">
        <v>1500</v>
      </c>
      <c r="J708" s="187">
        <v>1500</v>
      </c>
      <c r="K708" s="23">
        <f t="shared" si="1142"/>
        <v>6000</v>
      </c>
      <c r="L708" s="23">
        <f t="shared" si="1143"/>
        <v>0</v>
      </c>
      <c r="M708" s="187">
        <v>0</v>
      </c>
      <c r="N708" s="187">
        <v>0</v>
      </c>
      <c r="O708" s="187">
        <v>5200</v>
      </c>
      <c r="P708" s="30"/>
    </row>
    <row r="709" spans="1:16" ht="14.25">
      <c r="A709" s="43"/>
      <c r="B709" s="25" t="s">
        <v>273</v>
      </c>
      <c r="C709" s="29"/>
      <c r="D709" s="252">
        <f t="shared" ref="D709:E709" si="1212">D710+D711</f>
        <v>29289</v>
      </c>
      <c r="E709" s="38">
        <f t="shared" si="1212"/>
        <v>0</v>
      </c>
      <c r="F709" s="466">
        <f t="shared" ref="F709:J709" si="1213">F710+F711</f>
        <v>9196</v>
      </c>
      <c r="G709" s="252">
        <f t="shared" si="1213"/>
        <v>9196</v>
      </c>
      <c r="H709" s="252">
        <f t="shared" si="1213"/>
        <v>0</v>
      </c>
      <c r="I709" s="252">
        <f t="shared" si="1213"/>
        <v>0</v>
      </c>
      <c r="J709" s="252">
        <f t="shared" si="1213"/>
        <v>0</v>
      </c>
      <c r="K709" s="23">
        <f t="shared" si="1142"/>
        <v>9196</v>
      </c>
      <c r="L709" s="23">
        <f t="shared" si="1143"/>
        <v>0</v>
      </c>
      <c r="M709" s="252">
        <f t="shared" ref="M709:O709" si="1214">M710+M711</f>
        <v>0</v>
      </c>
      <c r="N709" s="252">
        <f t="shared" si="1214"/>
        <v>0</v>
      </c>
      <c r="O709" s="252">
        <f t="shared" si="1214"/>
        <v>0</v>
      </c>
      <c r="P709" s="38">
        <f t="shared" ref="P709" si="1215">P710+P711</f>
        <v>0</v>
      </c>
    </row>
    <row r="710" spans="1:16" ht="16.5" customHeight="1">
      <c r="A710" s="43"/>
      <c r="B710" s="28" t="s">
        <v>424</v>
      </c>
      <c r="C710" s="29" t="s">
        <v>276</v>
      </c>
      <c r="D710" s="187">
        <v>17544</v>
      </c>
      <c r="E710" s="30"/>
      <c r="F710" s="93">
        <v>9196</v>
      </c>
      <c r="G710" s="187">
        <v>9196</v>
      </c>
      <c r="H710" s="187"/>
      <c r="I710" s="187"/>
      <c r="J710" s="187"/>
      <c r="K710" s="23">
        <f t="shared" si="1142"/>
        <v>9196</v>
      </c>
      <c r="L710" s="23">
        <f t="shared" si="1143"/>
        <v>0</v>
      </c>
      <c r="M710" s="187">
        <v>0</v>
      </c>
      <c r="N710" s="187">
        <v>0</v>
      </c>
      <c r="O710" s="187">
        <v>0</v>
      </c>
      <c r="P710" s="30"/>
    </row>
    <row r="711" spans="1:16" ht="22.5" customHeight="1">
      <c r="A711" s="43"/>
      <c r="B711" s="28" t="s">
        <v>277</v>
      </c>
      <c r="C711" s="29" t="s">
        <v>278</v>
      </c>
      <c r="D711" s="187">
        <v>11745</v>
      </c>
      <c r="E711" s="30">
        <v>0</v>
      </c>
      <c r="F711" s="93">
        <v>0</v>
      </c>
      <c r="G711" s="187">
        <v>0</v>
      </c>
      <c r="H711" s="187">
        <v>0</v>
      </c>
      <c r="I711" s="187">
        <v>0</v>
      </c>
      <c r="J711" s="187">
        <v>0</v>
      </c>
      <c r="K711" s="23">
        <f t="shared" si="1142"/>
        <v>0</v>
      </c>
      <c r="L711" s="23">
        <f t="shared" si="1143"/>
        <v>0</v>
      </c>
      <c r="M711" s="187">
        <v>0</v>
      </c>
      <c r="N711" s="187">
        <v>0</v>
      </c>
      <c r="O711" s="187">
        <v>0</v>
      </c>
      <c r="P711" s="30">
        <v>0</v>
      </c>
    </row>
    <row r="712" spans="1:16" ht="28.5" hidden="1" customHeight="1">
      <c r="A712" s="43"/>
      <c r="B712" s="28"/>
      <c r="C712" s="29"/>
      <c r="D712" s="187"/>
      <c r="E712" s="30"/>
      <c r="F712" s="93"/>
      <c r="G712" s="187"/>
      <c r="H712" s="187"/>
      <c r="I712" s="187"/>
      <c r="J712" s="187"/>
      <c r="K712" s="23">
        <f t="shared" si="1142"/>
        <v>0</v>
      </c>
      <c r="L712" s="23">
        <f t="shared" si="1143"/>
        <v>0</v>
      </c>
      <c r="M712" s="187"/>
      <c r="N712" s="187"/>
      <c r="O712" s="187"/>
      <c r="P712" s="30"/>
    </row>
    <row r="713" spans="1:16" ht="28.5" hidden="1" customHeight="1">
      <c r="A713" s="43"/>
      <c r="B713" s="28"/>
      <c r="C713" s="29"/>
      <c r="D713" s="187"/>
      <c r="E713" s="30"/>
      <c r="F713" s="93"/>
      <c r="G713" s="187"/>
      <c r="H713" s="187"/>
      <c r="I713" s="187"/>
      <c r="J713" s="187"/>
      <c r="K713" s="23">
        <f t="shared" si="1142"/>
        <v>0</v>
      </c>
      <c r="L713" s="23">
        <f t="shared" si="1143"/>
        <v>0</v>
      </c>
      <c r="M713" s="187"/>
      <c r="N713" s="187"/>
      <c r="O713" s="187"/>
      <c r="P713" s="30"/>
    </row>
    <row r="714" spans="1:16" ht="28.5" hidden="1" customHeight="1">
      <c r="A714" s="43"/>
      <c r="B714" s="28"/>
      <c r="C714" s="29"/>
      <c r="D714" s="187"/>
      <c r="E714" s="30"/>
      <c r="F714" s="93"/>
      <c r="G714" s="187"/>
      <c r="H714" s="187"/>
      <c r="I714" s="187"/>
      <c r="J714" s="187"/>
      <c r="K714" s="23">
        <f t="shared" ref="K714:K777" si="1216">G714+H714+I714+J714</f>
        <v>0</v>
      </c>
      <c r="L714" s="23">
        <f t="shared" ref="L714:L777" si="1217">F714-K714</f>
        <v>0</v>
      </c>
      <c r="M714" s="187"/>
      <c r="N714" s="187"/>
      <c r="O714" s="187"/>
      <c r="P714" s="30"/>
    </row>
    <row r="715" spans="1:16" ht="28.5" hidden="1" customHeight="1">
      <c r="A715" s="43"/>
      <c r="B715" s="28"/>
      <c r="C715" s="29"/>
      <c r="D715" s="187"/>
      <c r="E715" s="30"/>
      <c r="F715" s="93"/>
      <c r="G715" s="187"/>
      <c r="H715" s="187"/>
      <c r="I715" s="187"/>
      <c r="J715" s="187"/>
      <c r="K715" s="23">
        <f t="shared" si="1216"/>
        <v>0</v>
      </c>
      <c r="L715" s="23">
        <f t="shared" si="1217"/>
        <v>0</v>
      </c>
      <c r="M715" s="187"/>
      <c r="N715" s="187"/>
      <c r="O715" s="187"/>
      <c r="P715" s="30"/>
    </row>
    <row r="716" spans="1:16" ht="25.5" customHeight="1">
      <c r="A716" s="43" t="s">
        <v>478</v>
      </c>
      <c r="B716" s="31" t="s">
        <v>479</v>
      </c>
      <c r="C716" s="29" t="s">
        <v>480</v>
      </c>
      <c r="D716" s="194">
        <f t="shared" ref="D716:E719" si="1218">D721+D728+D734+D741+D747</f>
        <v>7065</v>
      </c>
      <c r="E716" s="112">
        <f t="shared" si="1218"/>
        <v>7620</v>
      </c>
      <c r="F716" s="476">
        <f t="shared" ref="F716:J719" si="1219">F721+F728+F734+F741+F747</f>
        <v>7717</v>
      </c>
      <c r="G716" s="194">
        <f t="shared" si="1219"/>
        <v>1990</v>
      </c>
      <c r="H716" s="194">
        <f t="shared" si="1219"/>
        <v>1949</v>
      </c>
      <c r="I716" s="194">
        <f t="shared" si="1219"/>
        <v>1954</v>
      </c>
      <c r="J716" s="194">
        <f t="shared" si="1219"/>
        <v>1824</v>
      </c>
      <c r="K716" s="23">
        <f t="shared" si="1216"/>
        <v>7717</v>
      </c>
      <c r="L716" s="23">
        <f t="shared" si="1217"/>
        <v>0</v>
      </c>
      <c r="M716" s="194">
        <f t="shared" ref="M716:O716" si="1220">M721+M728+M734+M741+M747</f>
        <v>7717</v>
      </c>
      <c r="N716" s="194">
        <f t="shared" si="1220"/>
        <v>7717</v>
      </c>
      <c r="O716" s="194">
        <f t="shared" si="1220"/>
        <v>7717</v>
      </c>
      <c r="P716" s="112">
        <f t="shared" ref="P716" si="1221">P721+P728+P734+P741+P747</f>
        <v>0</v>
      </c>
    </row>
    <row r="717" spans="1:16" ht="14.25">
      <c r="A717" s="43"/>
      <c r="B717" s="25" t="s">
        <v>260</v>
      </c>
      <c r="C717" s="29"/>
      <c r="D717" s="194">
        <f t="shared" si="1218"/>
        <v>7065</v>
      </c>
      <c r="E717" s="112">
        <f t="shared" si="1218"/>
        <v>7620</v>
      </c>
      <c r="F717" s="476">
        <f t="shared" si="1219"/>
        <v>7717</v>
      </c>
      <c r="G717" s="194">
        <f t="shared" si="1219"/>
        <v>1990</v>
      </c>
      <c r="H717" s="194">
        <f t="shared" si="1219"/>
        <v>1949</v>
      </c>
      <c r="I717" s="194">
        <f t="shared" si="1219"/>
        <v>1954</v>
      </c>
      <c r="J717" s="194">
        <f t="shared" si="1219"/>
        <v>1824</v>
      </c>
      <c r="K717" s="23">
        <f t="shared" si="1216"/>
        <v>7717</v>
      </c>
      <c r="L717" s="23">
        <f t="shared" si="1217"/>
        <v>0</v>
      </c>
      <c r="M717" s="194">
        <f t="shared" ref="M717:O717" si="1222">M722+M729+M735+M742+M748</f>
        <v>7717</v>
      </c>
      <c r="N717" s="194">
        <f t="shared" si="1222"/>
        <v>7717</v>
      </c>
      <c r="O717" s="194">
        <f t="shared" si="1222"/>
        <v>7717</v>
      </c>
      <c r="P717" s="112">
        <f t="shared" ref="P717" si="1223">P722+P729+P735+P742+P748</f>
        <v>0</v>
      </c>
    </row>
    <row r="718" spans="1:16" ht="14.25">
      <c r="A718" s="43"/>
      <c r="B718" s="28" t="s">
        <v>261</v>
      </c>
      <c r="C718" s="29"/>
      <c r="D718" s="252">
        <f t="shared" si="1218"/>
        <v>7065</v>
      </c>
      <c r="E718" s="38">
        <f t="shared" si="1218"/>
        <v>7620</v>
      </c>
      <c r="F718" s="466">
        <f t="shared" si="1219"/>
        <v>7717</v>
      </c>
      <c r="G718" s="252">
        <f t="shared" si="1219"/>
        <v>1990</v>
      </c>
      <c r="H718" s="252">
        <f t="shared" si="1219"/>
        <v>1949</v>
      </c>
      <c r="I718" s="252">
        <f t="shared" si="1219"/>
        <v>1954</v>
      </c>
      <c r="J718" s="252">
        <f t="shared" si="1219"/>
        <v>1824</v>
      </c>
      <c r="K718" s="23">
        <f t="shared" si="1216"/>
        <v>7717</v>
      </c>
      <c r="L718" s="23">
        <f t="shared" si="1217"/>
        <v>0</v>
      </c>
      <c r="M718" s="252">
        <f t="shared" ref="M718:O718" si="1224">M723+M730+M736+M743+M749</f>
        <v>7717</v>
      </c>
      <c r="N718" s="252">
        <f t="shared" si="1224"/>
        <v>7717</v>
      </c>
      <c r="O718" s="252">
        <f t="shared" si="1224"/>
        <v>7717</v>
      </c>
      <c r="P718" s="38">
        <f t="shared" ref="P718" si="1225">P723+P730+P736+P743+P749</f>
        <v>0</v>
      </c>
    </row>
    <row r="719" spans="1:16" ht="25.5">
      <c r="A719" s="43"/>
      <c r="B719" s="504" t="s">
        <v>1112</v>
      </c>
      <c r="C719" s="29" t="s">
        <v>481</v>
      </c>
      <c r="D719" s="252">
        <f t="shared" si="1218"/>
        <v>7065</v>
      </c>
      <c r="E719" s="38">
        <f t="shared" si="1218"/>
        <v>7620</v>
      </c>
      <c r="F719" s="466">
        <f t="shared" si="1219"/>
        <v>7717</v>
      </c>
      <c r="G719" s="252">
        <f t="shared" si="1219"/>
        <v>1990</v>
      </c>
      <c r="H719" s="252">
        <f t="shared" si="1219"/>
        <v>1949</v>
      </c>
      <c r="I719" s="252">
        <f t="shared" si="1219"/>
        <v>1954</v>
      </c>
      <c r="J719" s="252">
        <f t="shared" si="1219"/>
        <v>1824</v>
      </c>
      <c r="K719" s="23">
        <f t="shared" si="1216"/>
        <v>7717</v>
      </c>
      <c r="L719" s="23">
        <f t="shared" si="1217"/>
        <v>0</v>
      </c>
      <c r="M719" s="252">
        <f t="shared" ref="M719:O719" si="1226">M724+M731+M737+M744+M750</f>
        <v>7717</v>
      </c>
      <c r="N719" s="252">
        <f t="shared" si="1226"/>
        <v>7717</v>
      </c>
      <c r="O719" s="252">
        <f t="shared" si="1226"/>
        <v>7717</v>
      </c>
      <c r="P719" s="38">
        <f t="shared" ref="P719" si="1227">P724+P731+P737+P744+P750</f>
        <v>0</v>
      </c>
    </row>
    <row r="720" spans="1:16" ht="19.5" hidden="1" customHeight="1">
      <c r="A720" s="43"/>
      <c r="B720" s="28" t="s">
        <v>272</v>
      </c>
      <c r="C720" s="29" t="s">
        <v>376</v>
      </c>
      <c r="D720" s="252">
        <f t="shared" ref="D720:E720" si="1228">D727+D740</f>
        <v>0</v>
      </c>
      <c r="E720" s="38">
        <f t="shared" si="1228"/>
        <v>0</v>
      </c>
      <c r="F720" s="466">
        <f t="shared" ref="F720:J720" si="1229">F727+F740</f>
        <v>0</v>
      </c>
      <c r="G720" s="252">
        <f t="shared" si="1229"/>
        <v>0</v>
      </c>
      <c r="H720" s="252">
        <f t="shared" si="1229"/>
        <v>0</v>
      </c>
      <c r="I720" s="252">
        <f t="shared" si="1229"/>
        <v>0</v>
      </c>
      <c r="J720" s="252">
        <f t="shared" si="1229"/>
        <v>0</v>
      </c>
      <c r="K720" s="23">
        <f t="shared" si="1216"/>
        <v>0</v>
      </c>
      <c r="L720" s="23">
        <f t="shared" si="1217"/>
        <v>0</v>
      </c>
      <c r="M720" s="252">
        <f t="shared" ref="M720:O720" si="1230">M727+M740</f>
        <v>0</v>
      </c>
      <c r="N720" s="252">
        <f t="shared" si="1230"/>
        <v>0</v>
      </c>
      <c r="O720" s="252">
        <f t="shared" si="1230"/>
        <v>0</v>
      </c>
      <c r="P720" s="38">
        <f t="shared" ref="P720" si="1231">P727+P740</f>
        <v>0</v>
      </c>
    </row>
    <row r="721" spans="1:16" ht="28.5" customHeight="1">
      <c r="A721" s="43" t="s">
        <v>482</v>
      </c>
      <c r="B721" s="155" t="s">
        <v>483</v>
      </c>
      <c r="C721" s="130" t="s">
        <v>480</v>
      </c>
      <c r="D721" s="267">
        <f t="shared" ref="D721:E723" si="1232">D722</f>
        <v>1450</v>
      </c>
      <c r="E721" s="157">
        <f t="shared" si="1232"/>
        <v>1550</v>
      </c>
      <c r="F721" s="480">
        <f t="shared" ref="F721:P723" si="1233">F722</f>
        <v>1550</v>
      </c>
      <c r="G721" s="267">
        <f t="shared" si="1233"/>
        <v>392</v>
      </c>
      <c r="H721" s="267">
        <f t="shared" si="1233"/>
        <v>393</v>
      </c>
      <c r="I721" s="267">
        <f t="shared" si="1233"/>
        <v>392</v>
      </c>
      <c r="J721" s="267">
        <f t="shared" si="1233"/>
        <v>373</v>
      </c>
      <c r="K721" s="23">
        <f t="shared" si="1216"/>
        <v>1550</v>
      </c>
      <c r="L721" s="23">
        <f t="shared" si="1217"/>
        <v>0</v>
      </c>
      <c r="M721" s="267">
        <f t="shared" si="1233"/>
        <v>1550</v>
      </c>
      <c r="N721" s="267">
        <f t="shared" si="1233"/>
        <v>1550</v>
      </c>
      <c r="O721" s="267">
        <f t="shared" si="1233"/>
        <v>1550</v>
      </c>
      <c r="P721" s="157">
        <f t="shared" si="1233"/>
        <v>0</v>
      </c>
    </row>
    <row r="722" spans="1:16" ht="14.25">
      <c r="A722" s="43"/>
      <c r="B722" s="25" t="s">
        <v>260</v>
      </c>
      <c r="C722" s="29"/>
      <c r="D722" s="194">
        <f t="shared" ref="D722:E722" si="1234">D723+D727</f>
        <v>1450</v>
      </c>
      <c r="E722" s="112">
        <f t="shared" si="1234"/>
        <v>1550</v>
      </c>
      <c r="F722" s="476">
        <f t="shared" ref="F722:J722" si="1235">F723+F727</f>
        <v>1550</v>
      </c>
      <c r="G722" s="194">
        <f t="shared" si="1235"/>
        <v>392</v>
      </c>
      <c r="H722" s="194">
        <f t="shared" si="1235"/>
        <v>393</v>
      </c>
      <c r="I722" s="194">
        <f t="shared" si="1235"/>
        <v>392</v>
      </c>
      <c r="J722" s="194">
        <f t="shared" si="1235"/>
        <v>373</v>
      </c>
      <c r="K722" s="23">
        <f t="shared" si="1216"/>
        <v>1550</v>
      </c>
      <c r="L722" s="23">
        <f t="shared" si="1217"/>
        <v>0</v>
      </c>
      <c r="M722" s="194">
        <f t="shared" ref="M722:O722" si="1236">M723+M727</f>
        <v>1550</v>
      </c>
      <c r="N722" s="194">
        <f t="shared" si="1236"/>
        <v>1550</v>
      </c>
      <c r="O722" s="194">
        <f t="shared" si="1236"/>
        <v>1550</v>
      </c>
      <c r="P722" s="112">
        <f t="shared" ref="P722" si="1237">P723+P727</f>
        <v>0</v>
      </c>
    </row>
    <row r="723" spans="1:16" ht="14.25">
      <c r="A723" s="43"/>
      <c r="B723" s="28" t="s">
        <v>261</v>
      </c>
      <c r="C723" s="29">
        <v>0.1</v>
      </c>
      <c r="D723" s="252">
        <f t="shared" si="1232"/>
        <v>1450</v>
      </c>
      <c r="E723" s="38">
        <f t="shared" si="1232"/>
        <v>1550</v>
      </c>
      <c r="F723" s="466">
        <f t="shared" si="1233"/>
        <v>1550</v>
      </c>
      <c r="G723" s="252">
        <f t="shared" si="1233"/>
        <v>392</v>
      </c>
      <c r="H723" s="252">
        <f t="shared" si="1233"/>
        <v>393</v>
      </c>
      <c r="I723" s="252">
        <f t="shared" si="1233"/>
        <v>392</v>
      </c>
      <c r="J723" s="252">
        <f t="shared" si="1233"/>
        <v>373</v>
      </c>
      <c r="K723" s="23">
        <f t="shared" si="1216"/>
        <v>1550</v>
      </c>
      <c r="L723" s="23">
        <f t="shared" si="1217"/>
        <v>0</v>
      </c>
      <c r="M723" s="252">
        <f t="shared" si="1233"/>
        <v>1550</v>
      </c>
      <c r="N723" s="252">
        <f t="shared" si="1233"/>
        <v>1550</v>
      </c>
      <c r="O723" s="252">
        <f t="shared" si="1233"/>
        <v>1550</v>
      </c>
      <c r="P723" s="38">
        <f t="shared" si="1233"/>
        <v>0</v>
      </c>
    </row>
    <row r="724" spans="1:16" ht="25.5">
      <c r="A724" s="43"/>
      <c r="B724" s="504" t="s">
        <v>1112</v>
      </c>
      <c r="C724" s="29" t="s">
        <v>481</v>
      </c>
      <c r="D724" s="252">
        <f t="shared" ref="D724:E724" si="1238">D725+D726</f>
        <v>1450</v>
      </c>
      <c r="E724" s="38">
        <f t="shared" si="1238"/>
        <v>1550</v>
      </c>
      <c r="F724" s="466">
        <f t="shared" ref="F724:J724" si="1239">F725+F726</f>
        <v>1550</v>
      </c>
      <c r="G724" s="252">
        <f t="shared" si="1239"/>
        <v>392</v>
      </c>
      <c r="H724" s="252">
        <f t="shared" si="1239"/>
        <v>393</v>
      </c>
      <c r="I724" s="252">
        <f t="shared" si="1239"/>
        <v>392</v>
      </c>
      <c r="J724" s="252">
        <f t="shared" si="1239"/>
        <v>373</v>
      </c>
      <c r="K724" s="23">
        <f t="shared" si="1216"/>
        <v>1550</v>
      </c>
      <c r="L724" s="23">
        <f t="shared" si="1217"/>
        <v>0</v>
      </c>
      <c r="M724" s="252">
        <f t="shared" ref="M724:O724" si="1240">M725+M726</f>
        <v>1550</v>
      </c>
      <c r="N724" s="252">
        <f t="shared" si="1240"/>
        <v>1550</v>
      </c>
      <c r="O724" s="252">
        <f t="shared" si="1240"/>
        <v>1550</v>
      </c>
      <c r="P724" s="38">
        <f t="shared" ref="P724" si="1241">P725+P726</f>
        <v>0</v>
      </c>
    </row>
    <row r="725" spans="1:16" ht="14.25">
      <c r="A725" s="43"/>
      <c r="B725" s="28" t="s">
        <v>262</v>
      </c>
      <c r="C725" s="29">
        <v>10</v>
      </c>
      <c r="D725" s="187">
        <v>1400</v>
      </c>
      <c r="E725" s="30">
        <v>1500</v>
      </c>
      <c r="F725" s="93">
        <v>1500</v>
      </c>
      <c r="G725" s="187">
        <v>380</v>
      </c>
      <c r="H725" s="187">
        <v>380</v>
      </c>
      <c r="I725" s="187">
        <v>380</v>
      </c>
      <c r="J725" s="187">
        <v>360</v>
      </c>
      <c r="K725" s="23">
        <f t="shared" si="1216"/>
        <v>1500</v>
      </c>
      <c r="L725" s="23">
        <f t="shared" si="1217"/>
        <v>0</v>
      </c>
      <c r="M725" s="187">
        <v>1500</v>
      </c>
      <c r="N725" s="187">
        <v>1500</v>
      </c>
      <c r="O725" s="187">
        <v>1500</v>
      </c>
      <c r="P725" s="30"/>
    </row>
    <row r="726" spans="1:16" ht="14.25">
      <c r="A726" s="43"/>
      <c r="B726" s="28" t="s">
        <v>263</v>
      </c>
      <c r="C726" s="29">
        <v>20</v>
      </c>
      <c r="D726" s="187">
        <v>50</v>
      </c>
      <c r="E726" s="30">
        <v>50</v>
      </c>
      <c r="F726" s="93">
        <v>50</v>
      </c>
      <c r="G726" s="187">
        <v>12</v>
      </c>
      <c r="H726" s="187">
        <v>13</v>
      </c>
      <c r="I726" s="187">
        <v>12</v>
      </c>
      <c r="J726" s="187">
        <v>13</v>
      </c>
      <c r="K726" s="23">
        <f t="shared" si="1216"/>
        <v>50</v>
      </c>
      <c r="L726" s="23">
        <f t="shared" si="1217"/>
        <v>0</v>
      </c>
      <c r="M726" s="187">
        <v>50</v>
      </c>
      <c r="N726" s="187">
        <v>50</v>
      </c>
      <c r="O726" s="187">
        <v>50</v>
      </c>
      <c r="P726" s="30"/>
    </row>
    <row r="727" spans="1:16" ht="26.25" hidden="1" customHeight="1">
      <c r="A727" s="43"/>
      <c r="B727" s="51" t="s">
        <v>272</v>
      </c>
      <c r="C727" s="29" t="s">
        <v>376</v>
      </c>
      <c r="D727" s="187"/>
      <c r="E727" s="30"/>
      <c r="F727" s="93"/>
      <c r="G727" s="187"/>
      <c r="H727" s="187"/>
      <c r="I727" s="187"/>
      <c r="J727" s="187"/>
      <c r="K727" s="23">
        <f t="shared" si="1216"/>
        <v>0</v>
      </c>
      <c r="L727" s="23">
        <f t="shared" si="1217"/>
        <v>0</v>
      </c>
      <c r="M727" s="187"/>
      <c r="N727" s="187"/>
      <c r="O727" s="187"/>
      <c r="P727" s="30"/>
    </row>
    <row r="728" spans="1:16" ht="27" customHeight="1">
      <c r="A728" s="43" t="s">
        <v>484</v>
      </c>
      <c r="B728" s="155" t="s">
        <v>485</v>
      </c>
      <c r="C728" s="130" t="s">
        <v>480</v>
      </c>
      <c r="D728" s="267">
        <f t="shared" ref="D728:E730" si="1242">D729</f>
        <v>740</v>
      </c>
      <c r="E728" s="157">
        <f t="shared" si="1242"/>
        <v>803</v>
      </c>
      <c r="F728" s="480">
        <f t="shared" ref="F728:P730" si="1243">F729</f>
        <v>900</v>
      </c>
      <c r="G728" s="267">
        <f t="shared" si="1243"/>
        <v>232</v>
      </c>
      <c r="H728" s="267">
        <f t="shared" si="1243"/>
        <v>233</v>
      </c>
      <c r="I728" s="267">
        <f t="shared" si="1243"/>
        <v>232</v>
      </c>
      <c r="J728" s="267">
        <f t="shared" si="1243"/>
        <v>203</v>
      </c>
      <c r="K728" s="23">
        <f t="shared" si="1216"/>
        <v>900</v>
      </c>
      <c r="L728" s="23">
        <f t="shared" si="1217"/>
        <v>0</v>
      </c>
      <c r="M728" s="267">
        <f t="shared" si="1243"/>
        <v>900</v>
      </c>
      <c r="N728" s="267">
        <f t="shared" si="1243"/>
        <v>900</v>
      </c>
      <c r="O728" s="267">
        <f t="shared" si="1243"/>
        <v>900</v>
      </c>
      <c r="P728" s="157">
        <f t="shared" si="1243"/>
        <v>0</v>
      </c>
    </row>
    <row r="729" spans="1:16" ht="14.25">
      <c r="A729" s="43"/>
      <c r="B729" s="25" t="s">
        <v>260</v>
      </c>
      <c r="C729" s="29"/>
      <c r="D729" s="252">
        <f t="shared" si="1242"/>
        <v>740</v>
      </c>
      <c r="E729" s="38">
        <f t="shared" si="1242"/>
        <v>803</v>
      </c>
      <c r="F729" s="466">
        <f t="shared" si="1243"/>
        <v>900</v>
      </c>
      <c r="G729" s="252">
        <f t="shared" si="1243"/>
        <v>232</v>
      </c>
      <c r="H729" s="252">
        <f t="shared" si="1243"/>
        <v>233</v>
      </c>
      <c r="I729" s="252">
        <f t="shared" si="1243"/>
        <v>232</v>
      </c>
      <c r="J729" s="252">
        <f t="shared" si="1243"/>
        <v>203</v>
      </c>
      <c r="K729" s="23">
        <f t="shared" si="1216"/>
        <v>900</v>
      </c>
      <c r="L729" s="23">
        <f t="shared" si="1217"/>
        <v>0</v>
      </c>
      <c r="M729" s="252">
        <f t="shared" si="1243"/>
        <v>900</v>
      </c>
      <c r="N729" s="252">
        <f t="shared" si="1243"/>
        <v>900</v>
      </c>
      <c r="O729" s="252">
        <f t="shared" si="1243"/>
        <v>900</v>
      </c>
      <c r="P729" s="38">
        <f t="shared" si="1243"/>
        <v>0</v>
      </c>
    </row>
    <row r="730" spans="1:16" ht="14.25">
      <c r="A730" s="43"/>
      <c r="B730" s="28" t="s">
        <v>261</v>
      </c>
      <c r="C730" s="29"/>
      <c r="D730" s="252">
        <f t="shared" si="1242"/>
        <v>740</v>
      </c>
      <c r="E730" s="38">
        <f t="shared" si="1242"/>
        <v>803</v>
      </c>
      <c r="F730" s="466">
        <f t="shared" si="1243"/>
        <v>900</v>
      </c>
      <c r="G730" s="252">
        <f t="shared" si="1243"/>
        <v>232</v>
      </c>
      <c r="H730" s="252">
        <f t="shared" si="1243"/>
        <v>233</v>
      </c>
      <c r="I730" s="252">
        <f t="shared" si="1243"/>
        <v>232</v>
      </c>
      <c r="J730" s="252">
        <f t="shared" si="1243"/>
        <v>203</v>
      </c>
      <c r="K730" s="23">
        <f t="shared" si="1216"/>
        <v>900</v>
      </c>
      <c r="L730" s="23">
        <f t="shared" si="1217"/>
        <v>0</v>
      </c>
      <c r="M730" s="252">
        <f t="shared" si="1243"/>
        <v>900</v>
      </c>
      <c r="N730" s="252">
        <f t="shared" si="1243"/>
        <v>900</v>
      </c>
      <c r="O730" s="252">
        <f t="shared" si="1243"/>
        <v>900</v>
      </c>
      <c r="P730" s="38">
        <f t="shared" si="1243"/>
        <v>0</v>
      </c>
    </row>
    <row r="731" spans="1:16" ht="25.5">
      <c r="A731" s="43"/>
      <c r="B731" s="504" t="s">
        <v>1112</v>
      </c>
      <c r="C731" s="29" t="s">
        <v>481</v>
      </c>
      <c r="D731" s="252">
        <f t="shared" ref="D731:E731" si="1244">D732+D733</f>
        <v>740</v>
      </c>
      <c r="E731" s="38">
        <f t="shared" si="1244"/>
        <v>803</v>
      </c>
      <c r="F731" s="466">
        <f t="shared" ref="F731:J731" si="1245">F732+F733</f>
        <v>900</v>
      </c>
      <c r="G731" s="252">
        <f t="shared" si="1245"/>
        <v>232</v>
      </c>
      <c r="H731" s="252">
        <f t="shared" si="1245"/>
        <v>233</v>
      </c>
      <c r="I731" s="252">
        <f t="shared" si="1245"/>
        <v>232</v>
      </c>
      <c r="J731" s="252">
        <f t="shared" si="1245"/>
        <v>203</v>
      </c>
      <c r="K731" s="23">
        <f t="shared" si="1216"/>
        <v>900</v>
      </c>
      <c r="L731" s="23">
        <f t="shared" si="1217"/>
        <v>0</v>
      </c>
      <c r="M731" s="252">
        <f t="shared" ref="M731:O731" si="1246">M732+M733</f>
        <v>900</v>
      </c>
      <c r="N731" s="252">
        <f t="shared" si="1246"/>
        <v>900</v>
      </c>
      <c r="O731" s="252">
        <f t="shared" si="1246"/>
        <v>900</v>
      </c>
      <c r="P731" s="38">
        <f t="shared" ref="P731" si="1247">P732+P733</f>
        <v>0</v>
      </c>
    </row>
    <row r="732" spans="1:16" ht="14.25">
      <c r="A732" s="43"/>
      <c r="B732" s="28" t="s">
        <v>262</v>
      </c>
      <c r="C732" s="29">
        <v>10</v>
      </c>
      <c r="D732" s="187">
        <v>690</v>
      </c>
      <c r="E732" s="30">
        <v>753</v>
      </c>
      <c r="F732" s="93">
        <v>850</v>
      </c>
      <c r="G732" s="187">
        <v>220</v>
      </c>
      <c r="H732" s="187">
        <v>220</v>
      </c>
      <c r="I732" s="187">
        <v>220</v>
      </c>
      <c r="J732" s="187">
        <v>190</v>
      </c>
      <c r="K732" s="23">
        <f t="shared" si="1216"/>
        <v>850</v>
      </c>
      <c r="L732" s="23">
        <f t="shared" si="1217"/>
        <v>0</v>
      </c>
      <c r="M732" s="187">
        <v>850</v>
      </c>
      <c r="N732" s="187">
        <v>850</v>
      </c>
      <c r="O732" s="187">
        <v>850</v>
      </c>
      <c r="P732" s="30"/>
    </row>
    <row r="733" spans="1:16" ht="14.25">
      <c r="A733" s="43"/>
      <c r="B733" s="28" t="s">
        <v>263</v>
      </c>
      <c r="C733" s="29">
        <v>20</v>
      </c>
      <c r="D733" s="187">
        <v>50</v>
      </c>
      <c r="E733" s="30">
        <v>50</v>
      </c>
      <c r="F733" s="93">
        <v>50</v>
      </c>
      <c r="G733" s="187">
        <v>12</v>
      </c>
      <c r="H733" s="187">
        <v>13</v>
      </c>
      <c r="I733" s="187">
        <v>12</v>
      </c>
      <c r="J733" s="187">
        <v>13</v>
      </c>
      <c r="K733" s="23">
        <f t="shared" si="1216"/>
        <v>50</v>
      </c>
      <c r="L733" s="23">
        <f t="shared" si="1217"/>
        <v>0</v>
      </c>
      <c r="M733" s="187">
        <v>50</v>
      </c>
      <c r="N733" s="187">
        <v>50</v>
      </c>
      <c r="O733" s="187">
        <v>50</v>
      </c>
      <c r="P733" s="30"/>
    </row>
    <row r="734" spans="1:16" ht="26.25" customHeight="1">
      <c r="A734" s="43" t="s">
        <v>486</v>
      </c>
      <c r="B734" s="155" t="s">
        <v>487</v>
      </c>
      <c r="C734" s="130" t="s">
        <v>480</v>
      </c>
      <c r="D734" s="267">
        <f t="shared" ref="D734:E736" si="1248">D735</f>
        <v>2730</v>
      </c>
      <c r="E734" s="157">
        <f t="shared" si="1248"/>
        <v>2860</v>
      </c>
      <c r="F734" s="480">
        <f t="shared" ref="F734:P736" si="1249">F735</f>
        <v>2860</v>
      </c>
      <c r="G734" s="267">
        <f t="shared" si="1249"/>
        <v>760</v>
      </c>
      <c r="H734" s="267">
        <f t="shared" si="1249"/>
        <v>720</v>
      </c>
      <c r="I734" s="267">
        <f t="shared" si="1249"/>
        <v>730</v>
      </c>
      <c r="J734" s="267">
        <f t="shared" si="1249"/>
        <v>650</v>
      </c>
      <c r="K734" s="23">
        <f t="shared" si="1216"/>
        <v>2860</v>
      </c>
      <c r="L734" s="23">
        <f t="shared" si="1217"/>
        <v>0</v>
      </c>
      <c r="M734" s="267">
        <f t="shared" si="1249"/>
        <v>2860</v>
      </c>
      <c r="N734" s="267">
        <f t="shared" si="1249"/>
        <v>2860</v>
      </c>
      <c r="O734" s="267">
        <f t="shared" si="1249"/>
        <v>2860</v>
      </c>
      <c r="P734" s="157">
        <f t="shared" si="1249"/>
        <v>0</v>
      </c>
    </row>
    <row r="735" spans="1:16" ht="14.25">
      <c r="A735" s="43"/>
      <c r="B735" s="25" t="s">
        <v>260</v>
      </c>
      <c r="C735" s="29"/>
      <c r="D735" s="194">
        <f t="shared" si="1248"/>
        <v>2730</v>
      </c>
      <c r="E735" s="112">
        <f t="shared" si="1248"/>
        <v>2860</v>
      </c>
      <c r="F735" s="476">
        <f t="shared" si="1249"/>
        <v>2860</v>
      </c>
      <c r="G735" s="194">
        <f t="shared" si="1249"/>
        <v>760</v>
      </c>
      <c r="H735" s="194">
        <f t="shared" si="1249"/>
        <v>720</v>
      </c>
      <c r="I735" s="194">
        <f t="shared" si="1249"/>
        <v>730</v>
      </c>
      <c r="J735" s="194">
        <f t="shared" si="1249"/>
        <v>650</v>
      </c>
      <c r="K735" s="23">
        <f t="shared" si="1216"/>
        <v>2860</v>
      </c>
      <c r="L735" s="23">
        <f t="shared" si="1217"/>
        <v>0</v>
      </c>
      <c r="M735" s="194">
        <f t="shared" si="1249"/>
        <v>2860</v>
      </c>
      <c r="N735" s="194">
        <f t="shared" si="1249"/>
        <v>2860</v>
      </c>
      <c r="O735" s="194">
        <f t="shared" si="1249"/>
        <v>2860</v>
      </c>
      <c r="P735" s="112">
        <f t="shared" si="1249"/>
        <v>0</v>
      </c>
    </row>
    <row r="736" spans="1:16" ht="14.25">
      <c r="A736" s="43"/>
      <c r="B736" s="28" t="s">
        <v>261</v>
      </c>
      <c r="C736" s="29">
        <v>1</v>
      </c>
      <c r="D736" s="252">
        <f t="shared" si="1248"/>
        <v>2730</v>
      </c>
      <c r="E736" s="38">
        <f t="shared" si="1248"/>
        <v>2860</v>
      </c>
      <c r="F736" s="466">
        <f t="shared" si="1249"/>
        <v>2860</v>
      </c>
      <c r="G736" s="252">
        <f t="shared" si="1249"/>
        <v>760</v>
      </c>
      <c r="H736" s="252">
        <f t="shared" si="1249"/>
        <v>720</v>
      </c>
      <c r="I736" s="252">
        <f t="shared" si="1249"/>
        <v>730</v>
      </c>
      <c r="J736" s="252">
        <f t="shared" si="1249"/>
        <v>650</v>
      </c>
      <c r="K736" s="23">
        <f t="shared" si="1216"/>
        <v>2860</v>
      </c>
      <c r="L736" s="23">
        <f t="shared" si="1217"/>
        <v>0</v>
      </c>
      <c r="M736" s="252">
        <f t="shared" si="1249"/>
        <v>2860</v>
      </c>
      <c r="N736" s="252">
        <f t="shared" si="1249"/>
        <v>2860</v>
      </c>
      <c r="O736" s="252">
        <f t="shared" si="1249"/>
        <v>2860</v>
      </c>
      <c r="P736" s="38">
        <f t="shared" si="1249"/>
        <v>0</v>
      </c>
    </row>
    <row r="737" spans="1:16" ht="25.5">
      <c r="A737" s="43"/>
      <c r="B737" s="504" t="s">
        <v>1112</v>
      </c>
      <c r="C737" s="29" t="s">
        <v>481</v>
      </c>
      <c r="D737" s="252">
        <f t="shared" ref="D737:E737" si="1250">D738+D739</f>
        <v>2730</v>
      </c>
      <c r="E737" s="38">
        <f t="shared" si="1250"/>
        <v>2860</v>
      </c>
      <c r="F737" s="466">
        <f t="shared" ref="F737:J737" si="1251">F738+F739</f>
        <v>2860</v>
      </c>
      <c r="G737" s="252">
        <f t="shared" si="1251"/>
        <v>760</v>
      </c>
      <c r="H737" s="252">
        <f t="shared" si="1251"/>
        <v>720</v>
      </c>
      <c r="I737" s="252">
        <f t="shared" si="1251"/>
        <v>730</v>
      </c>
      <c r="J737" s="252">
        <f t="shared" si="1251"/>
        <v>650</v>
      </c>
      <c r="K737" s="23">
        <f t="shared" si="1216"/>
        <v>2860</v>
      </c>
      <c r="L737" s="23">
        <f t="shared" si="1217"/>
        <v>0</v>
      </c>
      <c r="M737" s="252">
        <f t="shared" ref="M737:O737" si="1252">M738+M739</f>
        <v>2860</v>
      </c>
      <c r="N737" s="252">
        <f t="shared" si="1252"/>
        <v>2860</v>
      </c>
      <c r="O737" s="252">
        <f t="shared" si="1252"/>
        <v>2860</v>
      </c>
      <c r="P737" s="38">
        <f t="shared" ref="P737" si="1253">P738+P739</f>
        <v>0</v>
      </c>
    </row>
    <row r="738" spans="1:16" ht="14.25">
      <c r="A738" s="43"/>
      <c r="B738" s="28" t="s">
        <v>262</v>
      </c>
      <c r="C738" s="29">
        <v>10</v>
      </c>
      <c r="D738" s="187">
        <v>2550</v>
      </c>
      <c r="E738" s="30">
        <v>2680</v>
      </c>
      <c r="F738" s="93">
        <v>2680</v>
      </c>
      <c r="G738" s="187">
        <v>720</v>
      </c>
      <c r="H738" s="187">
        <v>680</v>
      </c>
      <c r="I738" s="187">
        <v>680</v>
      </c>
      <c r="J738" s="187">
        <v>600</v>
      </c>
      <c r="K738" s="23">
        <f t="shared" si="1216"/>
        <v>2680</v>
      </c>
      <c r="L738" s="23">
        <f t="shared" si="1217"/>
        <v>0</v>
      </c>
      <c r="M738" s="187">
        <v>2680</v>
      </c>
      <c r="N738" s="187">
        <v>2680</v>
      </c>
      <c r="O738" s="187">
        <v>2680</v>
      </c>
      <c r="P738" s="30"/>
    </row>
    <row r="739" spans="1:16" ht="14.25">
      <c r="A739" s="43"/>
      <c r="B739" s="28" t="s">
        <v>263</v>
      </c>
      <c r="C739" s="29">
        <v>20</v>
      </c>
      <c r="D739" s="187">
        <v>180</v>
      </c>
      <c r="E739" s="30">
        <v>180</v>
      </c>
      <c r="F739" s="93">
        <v>180</v>
      </c>
      <c r="G739" s="187">
        <v>40</v>
      </c>
      <c r="H739" s="187">
        <v>40</v>
      </c>
      <c r="I739" s="187">
        <v>50</v>
      </c>
      <c r="J739" s="187">
        <v>50</v>
      </c>
      <c r="K739" s="23">
        <f t="shared" si="1216"/>
        <v>180</v>
      </c>
      <c r="L739" s="23">
        <f t="shared" si="1217"/>
        <v>0</v>
      </c>
      <c r="M739" s="187">
        <v>180</v>
      </c>
      <c r="N739" s="187">
        <v>180</v>
      </c>
      <c r="O739" s="187">
        <v>180</v>
      </c>
      <c r="P739" s="30"/>
    </row>
    <row r="740" spans="1:16" ht="21" hidden="1" customHeight="1">
      <c r="A740" s="43"/>
      <c r="B740" s="28" t="s">
        <v>272</v>
      </c>
      <c r="C740" s="29" t="s">
        <v>376</v>
      </c>
      <c r="D740" s="187"/>
      <c r="E740" s="30"/>
      <c r="F740" s="93"/>
      <c r="G740" s="187"/>
      <c r="H740" s="187"/>
      <c r="I740" s="187"/>
      <c r="J740" s="187"/>
      <c r="K740" s="23">
        <f t="shared" si="1216"/>
        <v>0</v>
      </c>
      <c r="L740" s="23">
        <f t="shared" si="1217"/>
        <v>0</v>
      </c>
      <c r="M740" s="187"/>
      <c r="N740" s="187"/>
      <c r="O740" s="187"/>
      <c r="P740" s="30"/>
    </row>
    <row r="741" spans="1:16" ht="27.75" customHeight="1">
      <c r="A741" s="43" t="s">
        <v>488</v>
      </c>
      <c r="B741" s="155" t="s">
        <v>489</v>
      </c>
      <c r="C741" s="130" t="s">
        <v>480</v>
      </c>
      <c r="D741" s="267">
        <f t="shared" ref="D741:E743" si="1254">D742</f>
        <v>1125</v>
      </c>
      <c r="E741" s="157">
        <f t="shared" si="1254"/>
        <v>1272</v>
      </c>
      <c r="F741" s="480">
        <f t="shared" ref="F741:P743" si="1255">F742</f>
        <v>1272</v>
      </c>
      <c r="G741" s="267">
        <f t="shared" si="1255"/>
        <v>319</v>
      </c>
      <c r="H741" s="267">
        <f t="shared" si="1255"/>
        <v>318</v>
      </c>
      <c r="I741" s="267">
        <f t="shared" si="1255"/>
        <v>317</v>
      </c>
      <c r="J741" s="267">
        <f t="shared" si="1255"/>
        <v>318</v>
      </c>
      <c r="K741" s="23">
        <f t="shared" si="1216"/>
        <v>1272</v>
      </c>
      <c r="L741" s="23">
        <f t="shared" si="1217"/>
        <v>0</v>
      </c>
      <c r="M741" s="267">
        <f t="shared" si="1255"/>
        <v>1272</v>
      </c>
      <c r="N741" s="267">
        <f t="shared" si="1255"/>
        <v>1272</v>
      </c>
      <c r="O741" s="267">
        <f t="shared" si="1255"/>
        <v>1272</v>
      </c>
      <c r="P741" s="157">
        <f t="shared" si="1255"/>
        <v>0</v>
      </c>
    </row>
    <row r="742" spans="1:16" ht="14.25">
      <c r="A742" s="43"/>
      <c r="B742" s="25" t="s">
        <v>260</v>
      </c>
      <c r="C742" s="29"/>
      <c r="D742" s="194">
        <f t="shared" si="1254"/>
        <v>1125</v>
      </c>
      <c r="E742" s="112">
        <f t="shared" si="1254"/>
        <v>1272</v>
      </c>
      <c r="F742" s="476">
        <f t="shared" si="1255"/>
        <v>1272</v>
      </c>
      <c r="G742" s="194">
        <f t="shared" si="1255"/>
        <v>319</v>
      </c>
      <c r="H742" s="194">
        <f t="shared" si="1255"/>
        <v>318</v>
      </c>
      <c r="I742" s="194">
        <f t="shared" si="1255"/>
        <v>317</v>
      </c>
      <c r="J742" s="194">
        <f t="shared" si="1255"/>
        <v>318</v>
      </c>
      <c r="K742" s="23">
        <f t="shared" si="1216"/>
        <v>1272</v>
      </c>
      <c r="L742" s="23">
        <f t="shared" si="1217"/>
        <v>0</v>
      </c>
      <c r="M742" s="194">
        <f t="shared" si="1255"/>
        <v>1272</v>
      </c>
      <c r="N742" s="194">
        <f t="shared" si="1255"/>
        <v>1272</v>
      </c>
      <c r="O742" s="194">
        <f t="shared" si="1255"/>
        <v>1272</v>
      </c>
      <c r="P742" s="112">
        <f t="shared" si="1255"/>
        <v>0</v>
      </c>
    </row>
    <row r="743" spans="1:16" ht="14.25">
      <c r="A743" s="43"/>
      <c r="B743" s="28" t="s">
        <v>261</v>
      </c>
      <c r="C743" s="29">
        <v>1</v>
      </c>
      <c r="D743" s="252">
        <f t="shared" si="1254"/>
        <v>1125</v>
      </c>
      <c r="E743" s="38">
        <f t="shared" si="1254"/>
        <v>1272</v>
      </c>
      <c r="F743" s="466">
        <f t="shared" si="1255"/>
        <v>1272</v>
      </c>
      <c r="G743" s="252">
        <f t="shared" si="1255"/>
        <v>319</v>
      </c>
      <c r="H743" s="252">
        <f t="shared" si="1255"/>
        <v>318</v>
      </c>
      <c r="I743" s="252">
        <f t="shared" si="1255"/>
        <v>317</v>
      </c>
      <c r="J743" s="252">
        <f t="shared" si="1255"/>
        <v>318</v>
      </c>
      <c r="K743" s="23">
        <f t="shared" si="1216"/>
        <v>1272</v>
      </c>
      <c r="L743" s="23">
        <f t="shared" si="1217"/>
        <v>0</v>
      </c>
      <c r="M743" s="252">
        <f t="shared" si="1255"/>
        <v>1272</v>
      </c>
      <c r="N743" s="252">
        <f t="shared" si="1255"/>
        <v>1272</v>
      </c>
      <c r="O743" s="252">
        <f t="shared" si="1255"/>
        <v>1272</v>
      </c>
      <c r="P743" s="38">
        <f t="shared" si="1255"/>
        <v>0</v>
      </c>
    </row>
    <row r="744" spans="1:16" ht="25.5">
      <c r="A744" s="43"/>
      <c r="B744" s="504" t="s">
        <v>1112</v>
      </c>
      <c r="C744" s="29" t="s">
        <v>481</v>
      </c>
      <c r="D744" s="252">
        <f t="shared" ref="D744:E744" si="1256">D745+D746</f>
        <v>1125</v>
      </c>
      <c r="E744" s="38">
        <f t="shared" si="1256"/>
        <v>1272</v>
      </c>
      <c r="F744" s="466">
        <f t="shared" ref="F744:J744" si="1257">F745+F746</f>
        <v>1272</v>
      </c>
      <c r="G744" s="252">
        <f t="shared" si="1257"/>
        <v>319</v>
      </c>
      <c r="H744" s="252">
        <f t="shared" si="1257"/>
        <v>318</v>
      </c>
      <c r="I744" s="252">
        <f t="shared" si="1257"/>
        <v>317</v>
      </c>
      <c r="J744" s="252">
        <f t="shared" si="1257"/>
        <v>318</v>
      </c>
      <c r="K744" s="23">
        <f t="shared" si="1216"/>
        <v>1272</v>
      </c>
      <c r="L744" s="23">
        <f t="shared" si="1217"/>
        <v>0</v>
      </c>
      <c r="M744" s="252">
        <f t="shared" ref="M744:O744" si="1258">M745+M746</f>
        <v>1272</v>
      </c>
      <c r="N744" s="252">
        <f t="shared" si="1258"/>
        <v>1272</v>
      </c>
      <c r="O744" s="252">
        <f t="shared" si="1258"/>
        <v>1272</v>
      </c>
      <c r="P744" s="38">
        <f t="shared" ref="P744" si="1259">P745+P746</f>
        <v>0</v>
      </c>
    </row>
    <row r="745" spans="1:16" ht="14.25">
      <c r="A745" s="43"/>
      <c r="B745" s="28" t="s">
        <v>262</v>
      </c>
      <c r="C745" s="29">
        <v>10</v>
      </c>
      <c r="D745" s="187">
        <v>1075</v>
      </c>
      <c r="E745" s="30">
        <v>1222</v>
      </c>
      <c r="F745" s="93">
        <v>1222</v>
      </c>
      <c r="G745" s="187">
        <v>307</v>
      </c>
      <c r="H745" s="187">
        <v>305</v>
      </c>
      <c r="I745" s="187">
        <v>305</v>
      </c>
      <c r="J745" s="187">
        <v>305</v>
      </c>
      <c r="K745" s="23">
        <f t="shared" si="1216"/>
        <v>1222</v>
      </c>
      <c r="L745" s="23">
        <f t="shared" si="1217"/>
        <v>0</v>
      </c>
      <c r="M745" s="187">
        <v>1222</v>
      </c>
      <c r="N745" s="187">
        <v>1222</v>
      </c>
      <c r="O745" s="187">
        <v>1222</v>
      </c>
      <c r="P745" s="30"/>
    </row>
    <row r="746" spans="1:16" ht="14.25">
      <c r="A746" s="43"/>
      <c r="B746" s="28" t="s">
        <v>263</v>
      </c>
      <c r="C746" s="29">
        <v>20</v>
      </c>
      <c r="D746" s="187">
        <v>50</v>
      </c>
      <c r="E746" s="30">
        <v>50</v>
      </c>
      <c r="F746" s="93">
        <v>50</v>
      </c>
      <c r="G746" s="187">
        <v>12</v>
      </c>
      <c r="H746" s="187">
        <v>13</v>
      </c>
      <c r="I746" s="187">
        <v>12</v>
      </c>
      <c r="J746" s="187">
        <v>13</v>
      </c>
      <c r="K746" s="23">
        <f t="shared" si="1216"/>
        <v>50</v>
      </c>
      <c r="L746" s="23">
        <f t="shared" si="1217"/>
        <v>0</v>
      </c>
      <c r="M746" s="187">
        <v>50</v>
      </c>
      <c r="N746" s="187">
        <v>50</v>
      </c>
      <c r="O746" s="187">
        <v>50</v>
      </c>
      <c r="P746" s="30"/>
    </row>
    <row r="747" spans="1:16" ht="21" customHeight="1">
      <c r="A747" s="43" t="s">
        <v>490</v>
      </c>
      <c r="B747" s="155" t="s">
        <v>491</v>
      </c>
      <c r="C747" s="130" t="s">
        <v>480</v>
      </c>
      <c r="D747" s="267">
        <f t="shared" ref="D747:E749" si="1260">D748</f>
        <v>1020</v>
      </c>
      <c r="E747" s="157">
        <f t="shared" si="1260"/>
        <v>1135</v>
      </c>
      <c r="F747" s="480">
        <f t="shared" ref="F747:P749" si="1261">F748</f>
        <v>1135</v>
      </c>
      <c r="G747" s="267">
        <f t="shared" si="1261"/>
        <v>287</v>
      </c>
      <c r="H747" s="267">
        <f t="shared" si="1261"/>
        <v>285</v>
      </c>
      <c r="I747" s="267">
        <f t="shared" si="1261"/>
        <v>283</v>
      </c>
      <c r="J747" s="267">
        <f t="shared" si="1261"/>
        <v>280</v>
      </c>
      <c r="K747" s="23">
        <f t="shared" si="1216"/>
        <v>1135</v>
      </c>
      <c r="L747" s="23">
        <f t="shared" si="1217"/>
        <v>0</v>
      </c>
      <c r="M747" s="267">
        <f t="shared" si="1261"/>
        <v>1135</v>
      </c>
      <c r="N747" s="267">
        <f t="shared" si="1261"/>
        <v>1135</v>
      </c>
      <c r="O747" s="267">
        <f t="shared" si="1261"/>
        <v>1135</v>
      </c>
      <c r="P747" s="157">
        <f t="shared" si="1261"/>
        <v>0</v>
      </c>
    </row>
    <row r="748" spans="1:16" ht="14.25">
      <c r="A748" s="43"/>
      <c r="B748" s="25" t="s">
        <v>260</v>
      </c>
      <c r="C748" s="29"/>
      <c r="D748" s="194">
        <f t="shared" si="1260"/>
        <v>1020</v>
      </c>
      <c r="E748" s="112">
        <f t="shared" si="1260"/>
        <v>1135</v>
      </c>
      <c r="F748" s="476">
        <f t="shared" si="1261"/>
        <v>1135</v>
      </c>
      <c r="G748" s="194">
        <f t="shared" si="1261"/>
        <v>287</v>
      </c>
      <c r="H748" s="194">
        <f t="shared" si="1261"/>
        <v>285</v>
      </c>
      <c r="I748" s="194">
        <f t="shared" si="1261"/>
        <v>283</v>
      </c>
      <c r="J748" s="194">
        <f t="shared" si="1261"/>
        <v>280</v>
      </c>
      <c r="K748" s="23">
        <f t="shared" si="1216"/>
        <v>1135</v>
      </c>
      <c r="L748" s="23">
        <f t="shared" si="1217"/>
        <v>0</v>
      </c>
      <c r="M748" s="194">
        <f t="shared" si="1261"/>
        <v>1135</v>
      </c>
      <c r="N748" s="194">
        <f t="shared" si="1261"/>
        <v>1135</v>
      </c>
      <c r="O748" s="194">
        <f t="shared" si="1261"/>
        <v>1135</v>
      </c>
      <c r="P748" s="112">
        <f t="shared" si="1261"/>
        <v>0</v>
      </c>
    </row>
    <row r="749" spans="1:16" ht="14.25">
      <c r="A749" s="43"/>
      <c r="B749" s="28" t="s">
        <v>261</v>
      </c>
      <c r="C749" s="29">
        <v>1</v>
      </c>
      <c r="D749" s="252">
        <f t="shared" si="1260"/>
        <v>1020</v>
      </c>
      <c r="E749" s="38">
        <f t="shared" si="1260"/>
        <v>1135</v>
      </c>
      <c r="F749" s="466">
        <f t="shared" si="1261"/>
        <v>1135</v>
      </c>
      <c r="G749" s="252">
        <f t="shared" si="1261"/>
        <v>287</v>
      </c>
      <c r="H749" s="252">
        <f t="shared" si="1261"/>
        <v>285</v>
      </c>
      <c r="I749" s="252">
        <f t="shared" si="1261"/>
        <v>283</v>
      </c>
      <c r="J749" s="252">
        <f t="shared" si="1261"/>
        <v>280</v>
      </c>
      <c r="K749" s="23">
        <f t="shared" si="1216"/>
        <v>1135</v>
      </c>
      <c r="L749" s="23">
        <f t="shared" si="1217"/>
        <v>0</v>
      </c>
      <c r="M749" s="252">
        <f t="shared" si="1261"/>
        <v>1135</v>
      </c>
      <c r="N749" s="252">
        <f t="shared" si="1261"/>
        <v>1135</v>
      </c>
      <c r="O749" s="252">
        <f t="shared" si="1261"/>
        <v>1135</v>
      </c>
      <c r="P749" s="38">
        <f t="shared" si="1261"/>
        <v>0</v>
      </c>
    </row>
    <row r="750" spans="1:16" ht="25.5">
      <c r="A750" s="43"/>
      <c r="B750" s="504" t="s">
        <v>1112</v>
      </c>
      <c r="C750" s="29" t="s">
        <v>481</v>
      </c>
      <c r="D750" s="252">
        <f t="shared" ref="D750:E750" si="1262">D751+D752</f>
        <v>1020</v>
      </c>
      <c r="E750" s="38">
        <f t="shared" si="1262"/>
        <v>1135</v>
      </c>
      <c r="F750" s="466">
        <f t="shared" ref="F750:J750" si="1263">F751+F752</f>
        <v>1135</v>
      </c>
      <c r="G750" s="252">
        <f t="shared" si="1263"/>
        <v>287</v>
      </c>
      <c r="H750" s="252">
        <f t="shared" si="1263"/>
        <v>285</v>
      </c>
      <c r="I750" s="252">
        <f t="shared" si="1263"/>
        <v>283</v>
      </c>
      <c r="J750" s="252">
        <f t="shared" si="1263"/>
        <v>280</v>
      </c>
      <c r="K750" s="23">
        <f t="shared" si="1216"/>
        <v>1135</v>
      </c>
      <c r="L750" s="23">
        <f t="shared" si="1217"/>
        <v>0</v>
      </c>
      <c r="M750" s="252">
        <f t="shared" ref="M750:O750" si="1264">M751+M752</f>
        <v>1135</v>
      </c>
      <c r="N750" s="252">
        <f t="shared" si="1264"/>
        <v>1135</v>
      </c>
      <c r="O750" s="252">
        <f t="shared" si="1264"/>
        <v>1135</v>
      </c>
      <c r="P750" s="38">
        <f t="shared" ref="P750" si="1265">P751+P752</f>
        <v>0</v>
      </c>
    </row>
    <row r="751" spans="1:16" ht="14.25">
      <c r="A751" s="43"/>
      <c r="B751" s="28" t="s">
        <v>262</v>
      </c>
      <c r="C751" s="29">
        <v>10</v>
      </c>
      <c r="D751" s="187">
        <v>980</v>
      </c>
      <c r="E751" s="30">
        <v>1100</v>
      </c>
      <c r="F751" s="93">
        <v>1100</v>
      </c>
      <c r="G751" s="187">
        <v>280</v>
      </c>
      <c r="H751" s="187">
        <v>275</v>
      </c>
      <c r="I751" s="187">
        <v>275</v>
      </c>
      <c r="J751" s="187">
        <v>270</v>
      </c>
      <c r="K751" s="23">
        <f t="shared" si="1216"/>
        <v>1100</v>
      </c>
      <c r="L751" s="23">
        <f t="shared" si="1217"/>
        <v>0</v>
      </c>
      <c r="M751" s="187">
        <v>1100</v>
      </c>
      <c r="N751" s="187">
        <v>1100</v>
      </c>
      <c r="O751" s="187">
        <v>1100</v>
      </c>
      <c r="P751" s="30"/>
    </row>
    <row r="752" spans="1:16" ht="13.5" customHeight="1">
      <c r="A752" s="43"/>
      <c r="B752" s="28" t="s">
        <v>263</v>
      </c>
      <c r="C752" s="29">
        <v>20</v>
      </c>
      <c r="D752" s="187">
        <v>40</v>
      </c>
      <c r="E752" s="30">
        <v>35</v>
      </c>
      <c r="F752" s="93">
        <v>35</v>
      </c>
      <c r="G752" s="187">
        <v>7</v>
      </c>
      <c r="H752" s="187">
        <v>10</v>
      </c>
      <c r="I752" s="187">
        <v>8</v>
      </c>
      <c r="J752" s="187">
        <v>10</v>
      </c>
      <c r="K752" s="23">
        <f t="shared" si="1216"/>
        <v>35</v>
      </c>
      <c r="L752" s="23">
        <f t="shared" si="1217"/>
        <v>0</v>
      </c>
      <c r="M752" s="187">
        <v>35</v>
      </c>
      <c r="N752" s="187">
        <v>35</v>
      </c>
      <c r="O752" s="187">
        <v>35</v>
      </c>
      <c r="P752" s="30"/>
    </row>
    <row r="753" spans="1:16" ht="14.25" hidden="1" customHeight="1">
      <c r="A753" s="198">
        <v>2.2999999999999998</v>
      </c>
      <c r="B753" s="189" t="s">
        <v>492</v>
      </c>
      <c r="C753" s="156" t="s">
        <v>493</v>
      </c>
      <c r="D753" s="267">
        <f t="shared" ref="D753:E753" si="1266">D754+D757+D760+D763+D766+D769</f>
        <v>0</v>
      </c>
      <c r="E753" s="157">
        <f t="shared" si="1266"/>
        <v>0</v>
      </c>
      <c r="F753" s="480">
        <f t="shared" ref="F753:J753" si="1267">F754+F757+F760+F763+F766+F769</f>
        <v>0</v>
      </c>
      <c r="G753" s="267">
        <f t="shared" si="1267"/>
        <v>0</v>
      </c>
      <c r="H753" s="267">
        <f t="shared" si="1267"/>
        <v>0</v>
      </c>
      <c r="I753" s="267">
        <f t="shared" si="1267"/>
        <v>0</v>
      </c>
      <c r="J753" s="267">
        <f t="shared" si="1267"/>
        <v>0</v>
      </c>
      <c r="K753" s="23">
        <f t="shared" si="1216"/>
        <v>0</v>
      </c>
      <c r="L753" s="23">
        <f t="shared" si="1217"/>
        <v>0</v>
      </c>
      <c r="M753" s="267">
        <f t="shared" ref="M753:O753" si="1268">M754+M757+M760+M763+M766+M769</f>
        <v>0</v>
      </c>
      <c r="N753" s="267">
        <f t="shared" si="1268"/>
        <v>0</v>
      </c>
      <c r="O753" s="267">
        <f t="shared" si="1268"/>
        <v>0</v>
      </c>
      <c r="P753" s="157">
        <f t="shared" ref="P753" si="1269">P754+P757+P760+P763+P766+P769</f>
        <v>0</v>
      </c>
    </row>
    <row r="754" spans="1:16" ht="14.25" hidden="1" customHeight="1">
      <c r="A754" s="43" t="s">
        <v>494</v>
      </c>
      <c r="B754" s="25" t="s">
        <v>495</v>
      </c>
      <c r="C754" s="26" t="s">
        <v>493</v>
      </c>
      <c r="D754" s="253">
        <f t="shared" ref="D754:E755" si="1270">D755</f>
        <v>0</v>
      </c>
      <c r="E754" s="39">
        <f t="shared" si="1270"/>
        <v>0</v>
      </c>
      <c r="F754" s="467">
        <f t="shared" ref="F754:P755" si="1271">F755</f>
        <v>0</v>
      </c>
      <c r="G754" s="253">
        <f t="shared" si="1271"/>
        <v>0</v>
      </c>
      <c r="H754" s="253">
        <f t="shared" si="1271"/>
        <v>0</v>
      </c>
      <c r="I754" s="253">
        <f t="shared" si="1271"/>
        <v>0</v>
      </c>
      <c r="J754" s="253">
        <f t="shared" si="1271"/>
        <v>0</v>
      </c>
      <c r="K754" s="23">
        <f t="shared" si="1216"/>
        <v>0</v>
      </c>
      <c r="L754" s="23">
        <f t="shared" si="1217"/>
        <v>0</v>
      </c>
      <c r="M754" s="253">
        <f t="shared" si="1271"/>
        <v>0</v>
      </c>
      <c r="N754" s="253">
        <f t="shared" si="1271"/>
        <v>0</v>
      </c>
      <c r="O754" s="253">
        <f t="shared" si="1271"/>
        <v>0</v>
      </c>
      <c r="P754" s="39">
        <f t="shared" si="1271"/>
        <v>0</v>
      </c>
    </row>
    <row r="755" spans="1:16" ht="10.5" hidden="1" customHeight="1">
      <c r="A755" s="43"/>
      <c r="B755" s="28" t="s">
        <v>273</v>
      </c>
      <c r="C755" s="29"/>
      <c r="D755" s="257">
        <f t="shared" si="1270"/>
        <v>0</v>
      </c>
      <c r="E755" s="45">
        <f t="shared" si="1270"/>
        <v>0</v>
      </c>
      <c r="F755" s="469">
        <f t="shared" si="1271"/>
        <v>0</v>
      </c>
      <c r="G755" s="257">
        <f t="shared" si="1271"/>
        <v>0</v>
      </c>
      <c r="H755" s="257">
        <f t="shared" si="1271"/>
        <v>0</v>
      </c>
      <c r="I755" s="257">
        <f t="shared" si="1271"/>
        <v>0</v>
      </c>
      <c r="J755" s="257">
        <f t="shared" si="1271"/>
        <v>0</v>
      </c>
      <c r="K755" s="23">
        <f t="shared" si="1216"/>
        <v>0</v>
      </c>
      <c r="L755" s="23">
        <f t="shared" si="1217"/>
        <v>0</v>
      </c>
      <c r="M755" s="257">
        <f t="shared" si="1271"/>
        <v>0</v>
      </c>
      <c r="N755" s="257">
        <f t="shared" si="1271"/>
        <v>0</v>
      </c>
      <c r="O755" s="257">
        <f t="shared" si="1271"/>
        <v>0</v>
      </c>
      <c r="P755" s="45">
        <f t="shared" si="1271"/>
        <v>0</v>
      </c>
    </row>
    <row r="756" spans="1:16" ht="30" hidden="1" customHeight="1">
      <c r="A756" s="43"/>
      <c r="B756" s="16" t="s">
        <v>496</v>
      </c>
      <c r="C756" s="29" t="s">
        <v>278</v>
      </c>
      <c r="D756" s="187"/>
      <c r="E756" s="30"/>
      <c r="F756" s="93"/>
      <c r="G756" s="187"/>
      <c r="H756" s="187"/>
      <c r="I756" s="187"/>
      <c r="J756" s="187"/>
      <c r="K756" s="23">
        <f t="shared" si="1216"/>
        <v>0</v>
      </c>
      <c r="L756" s="23">
        <f t="shared" si="1217"/>
        <v>0</v>
      </c>
      <c r="M756" s="187"/>
      <c r="N756" s="187"/>
      <c r="O756" s="187"/>
      <c r="P756" s="30"/>
    </row>
    <row r="757" spans="1:16" ht="14.25" hidden="1" customHeight="1">
      <c r="A757" s="43" t="s">
        <v>497</v>
      </c>
      <c r="B757" s="31" t="s">
        <v>498</v>
      </c>
      <c r="C757" s="26" t="s">
        <v>493</v>
      </c>
      <c r="D757" s="253">
        <f t="shared" ref="D757:E758" si="1272">D758</f>
        <v>0</v>
      </c>
      <c r="E757" s="39">
        <f t="shared" si="1272"/>
        <v>0</v>
      </c>
      <c r="F757" s="467">
        <f t="shared" ref="F757:P758" si="1273">F758</f>
        <v>0</v>
      </c>
      <c r="G757" s="253">
        <f t="shared" si="1273"/>
        <v>0</v>
      </c>
      <c r="H757" s="253">
        <f t="shared" si="1273"/>
        <v>0</v>
      </c>
      <c r="I757" s="253">
        <f t="shared" si="1273"/>
        <v>0</v>
      </c>
      <c r="J757" s="253">
        <f t="shared" si="1273"/>
        <v>0</v>
      </c>
      <c r="K757" s="23">
        <f t="shared" si="1216"/>
        <v>0</v>
      </c>
      <c r="L757" s="23">
        <f t="shared" si="1217"/>
        <v>0</v>
      </c>
      <c r="M757" s="253">
        <f t="shared" si="1273"/>
        <v>0</v>
      </c>
      <c r="N757" s="253">
        <f t="shared" si="1273"/>
        <v>0</v>
      </c>
      <c r="O757" s="253">
        <f t="shared" si="1273"/>
        <v>0</v>
      </c>
      <c r="P757" s="39">
        <f t="shared" si="1273"/>
        <v>0</v>
      </c>
    </row>
    <row r="758" spans="1:16" ht="15" hidden="1" customHeight="1">
      <c r="A758" s="43"/>
      <c r="B758" s="28" t="s">
        <v>273</v>
      </c>
      <c r="C758" s="29"/>
      <c r="D758" s="257">
        <f t="shared" si="1272"/>
        <v>0</v>
      </c>
      <c r="E758" s="45">
        <f t="shared" si="1272"/>
        <v>0</v>
      </c>
      <c r="F758" s="469">
        <f t="shared" si="1273"/>
        <v>0</v>
      </c>
      <c r="G758" s="257">
        <f t="shared" si="1273"/>
        <v>0</v>
      </c>
      <c r="H758" s="257">
        <f t="shared" si="1273"/>
        <v>0</v>
      </c>
      <c r="I758" s="257">
        <f t="shared" si="1273"/>
        <v>0</v>
      </c>
      <c r="J758" s="257">
        <f t="shared" si="1273"/>
        <v>0</v>
      </c>
      <c r="K758" s="23">
        <f t="shared" si="1216"/>
        <v>0</v>
      </c>
      <c r="L758" s="23">
        <f t="shared" si="1217"/>
        <v>0</v>
      </c>
      <c r="M758" s="257">
        <f t="shared" si="1273"/>
        <v>0</v>
      </c>
      <c r="N758" s="257">
        <f t="shared" si="1273"/>
        <v>0</v>
      </c>
      <c r="O758" s="257">
        <f t="shared" si="1273"/>
        <v>0</v>
      </c>
      <c r="P758" s="45">
        <f t="shared" si="1273"/>
        <v>0</v>
      </c>
    </row>
    <row r="759" spans="1:16" ht="30" hidden="1" customHeight="1">
      <c r="A759" s="43"/>
      <c r="B759" s="16" t="s">
        <v>496</v>
      </c>
      <c r="C759" s="29" t="s">
        <v>278</v>
      </c>
      <c r="D759" s="187"/>
      <c r="E759" s="30"/>
      <c r="F759" s="93"/>
      <c r="G759" s="187"/>
      <c r="H759" s="187"/>
      <c r="I759" s="187"/>
      <c r="J759" s="187"/>
      <c r="K759" s="23">
        <f t="shared" si="1216"/>
        <v>0</v>
      </c>
      <c r="L759" s="23">
        <f t="shared" si="1217"/>
        <v>0</v>
      </c>
      <c r="M759" s="187"/>
      <c r="N759" s="187"/>
      <c r="O759" s="187"/>
      <c r="P759" s="30"/>
    </row>
    <row r="760" spans="1:16" ht="17.25" hidden="1" customHeight="1">
      <c r="A760" s="43" t="s">
        <v>497</v>
      </c>
      <c r="B760" s="31" t="s">
        <v>499</v>
      </c>
      <c r="C760" s="26" t="s">
        <v>493</v>
      </c>
      <c r="D760" s="253">
        <f t="shared" ref="D760:E761" si="1274">D761</f>
        <v>0</v>
      </c>
      <c r="E760" s="39">
        <f t="shared" si="1274"/>
        <v>0</v>
      </c>
      <c r="F760" s="467">
        <f t="shared" ref="F760:P761" si="1275">F761</f>
        <v>0</v>
      </c>
      <c r="G760" s="253">
        <f t="shared" si="1275"/>
        <v>0</v>
      </c>
      <c r="H760" s="253">
        <f t="shared" si="1275"/>
        <v>0</v>
      </c>
      <c r="I760" s="253">
        <f t="shared" si="1275"/>
        <v>0</v>
      </c>
      <c r="J760" s="253">
        <f t="shared" si="1275"/>
        <v>0</v>
      </c>
      <c r="K760" s="23">
        <f t="shared" si="1216"/>
        <v>0</v>
      </c>
      <c r="L760" s="23">
        <f t="shared" si="1217"/>
        <v>0</v>
      </c>
      <c r="M760" s="253">
        <f t="shared" si="1275"/>
        <v>0</v>
      </c>
      <c r="N760" s="253">
        <f t="shared" si="1275"/>
        <v>0</v>
      </c>
      <c r="O760" s="253">
        <f t="shared" si="1275"/>
        <v>0</v>
      </c>
      <c r="P760" s="39">
        <f t="shared" si="1275"/>
        <v>0</v>
      </c>
    </row>
    <row r="761" spans="1:16" ht="15" hidden="1" customHeight="1">
      <c r="A761" s="43"/>
      <c r="B761" s="28" t="s">
        <v>273</v>
      </c>
      <c r="C761" s="29"/>
      <c r="D761" s="257">
        <f t="shared" si="1274"/>
        <v>0</v>
      </c>
      <c r="E761" s="45">
        <f t="shared" si="1274"/>
        <v>0</v>
      </c>
      <c r="F761" s="469">
        <f t="shared" si="1275"/>
        <v>0</v>
      </c>
      <c r="G761" s="257">
        <f t="shared" si="1275"/>
        <v>0</v>
      </c>
      <c r="H761" s="257">
        <f t="shared" si="1275"/>
        <v>0</v>
      </c>
      <c r="I761" s="257">
        <f t="shared" si="1275"/>
        <v>0</v>
      </c>
      <c r="J761" s="257">
        <f t="shared" si="1275"/>
        <v>0</v>
      </c>
      <c r="K761" s="23">
        <f t="shared" si="1216"/>
        <v>0</v>
      </c>
      <c r="L761" s="23">
        <f t="shared" si="1217"/>
        <v>0</v>
      </c>
      <c r="M761" s="257">
        <f t="shared" si="1275"/>
        <v>0</v>
      </c>
      <c r="N761" s="257">
        <f t="shared" si="1275"/>
        <v>0</v>
      </c>
      <c r="O761" s="257">
        <f t="shared" si="1275"/>
        <v>0</v>
      </c>
      <c r="P761" s="45">
        <f t="shared" si="1275"/>
        <v>0</v>
      </c>
    </row>
    <row r="762" spans="1:16" ht="30" hidden="1" customHeight="1">
      <c r="A762" s="43"/>
      <c r="B762" s="16" t="s">
        <v>496</v>
      </c>
      <c r="C762" s="29" t="s">
        <v>278</v>
      </c>
      <c r="D762" s="187"/>
      <c r="E762" s="30"/>
      <c r="F762" s="93"/>
      <c r="G762" s="187"/>
      <c r="H762" s="187"/>
      <c r="I762" s="187"/>
      <c r="J762" s="187"/>
      <c r="K762" s="23">
        <f t="shared" si="1216"/>
        <v>0</v>
      </c>
      <c r="L762" s="23">
        <f t="shared" si="1217"/>
        <v>0</v>
      </c>
      <c r="M762" s="187"/>
      <c r="N762" s="187"/>
      <c r="O762" s="187"/>
      <c r="P762" s="30"/>
    </row>
    <row r="763" spans="1:16" ht="14.25" hidden="1" customHeight="1">
      <c r="A763" s="43" t="s">
        <v>497</v>
      </c>
      <c r="B763" s="31" t="s">
        <v>500</v>
      </c>
      <c r="C763" s="26" t="s">
        <v>493</v>
      </c>
      <c r="D763" s="253">
        <f t="shared" ref="D763:E764" si="1276">D764</f>
        <v>0</v>
      </c>
      <c r="E763" s="39">
        <f t="shared" si="1276"/>
        <v>0</v>
      </c>
      <c r="F763" s="467">
        <f t="shared" ref="F763:P764" si="1277">F764</f>
        <v>0</v>
      </c>
      <c r="G763" s="253">
        <f t="shared" si="1277"/>
        <v>0</v>
      </c>
      <c r="H763" s="253">
        <f t="shared" si="1277"/>
        <v>0</v>
      </c>
      <c r="I763" s="253">
        <f t="shared" si="1277"/>
        <v>0</v>
      </c>
      <c r="J763" s="253">
        <f t="shared" si="1277"/>
        <v>0</v>
      </c>
      <c r="K763" s="23">
        <f t="shared" si="1216"/>
        <v>0</v>
      </c>
      <c r="L763" s="23">
        <f t="shared" si="1217"/>
        <v>0</v>
      </c>
      <c r="M763" s="253">
        <f t="shared" si="1277"/>
        <v>0</v>
      </c>
      <c r="N763" s="253">
        <f t="shared" si="1277"/>
        <v>0</v>
      </c>
      <c r="O763" s="253">
        <f t="shared" si="1277"/>
        <v>0</v>
      </c>
      <c r="P763" s="39">
        <f t="shared" si="1277"/>
        <v>0</v>
      </c>
    </row>
    <row r="764" spans="1:16" ht="10.5" hidden="1" customHeight="1">
      <c r="A764" s="43"/>
      <c r="B764" s="28" t="s">
        <v>273</v>
      </c>
      <c r="C764" s="29"/>
      <c r="D764" s="257">
        <f t="shared" si="1276"/>
        <v>0</v>
      </c>
      <c r="E764" s="45">
        <f t="shared" si="1276"/>
        <v>0</v>
      </c>
      <c r="F764" s="469">
        <f t="shared" si="1277"/>
        <v>0</v>
      </c>
      <c r="G764" s="257">
        <f t="shared" si="1277"/>
        <v>0</v>
      </c>
      <c r="H764" s="257">
        <f t="shared" si="1277"/>
        <v>0</v>
      </c>
      <c r="I764" s="257">
        <f t="shared" si="1277"/>
        <v>0</v>
      </c>
      <c r="J764" s="257">
        <f t="shared" si="1277"/>
        <v>0</v>
      </c>
      <c r="K764" s="23">
        <f t="shared" si="1216"/>
        <v>0</v>
      </c>
      <c r="L764" s="23">
        <f t="shared" si="1217"/>
        <v>0</v>
      </c>
      <c r="M764" s="257">
        <f t="shared" si="1277"/>
        <v>0</v>
      </c>
      <c r="N764" s="257">
        <f t="shared" si="1277"/>
        <v>0</v>
      </c>
      <c r="O764" s="257">
        <f t="shared" si="1277"/>
        <v>0</v>
      </c>
      <c r="P764" s="45">
        <f t="shared" si="1277"/>
        <v>0</v>
      </c>
    </row>
    <row r="765" spans="1:16" ht="14.25" hidden="1" customHeight="1">
      <c r="A765" s="43"/>
      <c r="B765" s="16" t="s">
        <v>496</v>
      </c>
      <c r="C765" s="29" t="s">
        <v>278</v>
      </c>
      <c r="D765" s="187"/>
      <c r="E765" s="30"/>
      <c r="F765" s="93"/>
      <c r="G765" s="187"/>
      <c r="H765" s="187"/>
      <c r="I765" s="187"/>
      <c r="J765" s="187"/>
      <c r="K765" s="23">
        <f t="shared" si="1216"/>
        <v>0</v>
      </c>
      <c r="L765" s="23">
        <f t="shared" si="1217"/>
        <v>0</v>
      </c>
      <c r="M765" s="187"/>
      <c r="N765" s="187"/>
      <c r="O765" s="187"/>
      <c r="P765" s="30"/>
    </row>
    <row r="766" spans="1:16" ht="13.5" hidden="1" customHeight="1">
      <c r="A766" s="43" t="s">
        <v>497</v>
      </c>
      <c r="B766" s="31" t="s">
        <v>501</v>
      </c>
      <c r="C766" s="26" t="s">
        <v>493</v>
      </c>
      <c r="D766" s="253">
        <f t="shared" ref="D766:E767" si="1278">D767</f>
        <v>0</v>
      </c>
      <c r="E766" s="39">
        <f t="shared" si="1278"/>
        <v>0</v>
      </c>
      <c r="F766" s="467">
        <f t="shared" ref="F766:P767" si="1279">F767</f>
        <v>0</v>
      </c>
      <c r="G766" s="253">
        <f t="shared" si="1279"/>
        <v>0</v>
      </c>
      <c r="H766" s="253">
        <f t="shared" si="1279"/>
        <v>0</v>
      </c>
      <c r="I766" s="253">
        <f t="shared" si="1279"/>
        <v>0</v>
      </c>
      <c r="J766" s="253">
        <f t="shared" si="1279"/>
        <v>0</v>
      </c>
      <c r="K766" s="23">
        <f t="shared" si="1216"/>
        <v>0</v>
      </c>
      <c r="L766" s="23">
        <f t="shared" si="1217"/>
        <v>0</v>
      </c>
      <c r="M766" s="253">
        <f t="shared" si="1279"/>
        <v>0</v>
      </c>
      <c r="N766" s="253">
        <f t="shared" si="1279"/>
        <v>0</v>
      </c>
      <c r="O766" s="253">
        <f t="shared" si="1279"/>
        <v>0</v>
      </c>
      <c r="P766" s="39">
        <f t="shared" si="1279"/>
        <v>0</v>
      </c>
    </row>
    <row r="767" spans="1:16" ht="15" hidden="1" customHeight="1">
      <c r="A767" s="43"/>
      <c r="B767" s="28" t="s">
        <v>273</v>
      </c>
      <c r="C767" s="29"/>
      <c r="D767" s="257">
        <f t="shared" si="1278"/>
        <v>0</v>
      </c>
      <c r="E767" s="45">
        <f t="shared" si="1278"/>
        <v>0</v>
      </c>
      <c r="F767" s="469">
        <f t="shared" si="1279"/>
        <v>0</v>
      </c>
      <c r="G767" s="257">
        <f t="shared" si="1279"/>
        <v>0</v>
      </c>
      <c r="H767" s="257">
        <f t="shared" si="1279"/>
        <v>0</v>
      </c>
      <c r="I767" s="257">
        <f t="shared" si="1279"/>
        <v>0</v>
      </c>
      <c r="J767" s="257">
        <f t="shared" si="1279"/>
        <v>0</v>
      </c>
      <c r="K767" s="23">
        <f t="shared" si="1216"/>
        <v>0</v>
      </c>
      <c r="L767" s="23">
        <f t="shared" si="1217"/>
        <v>0</v>
      </c>
      <c r="M767" s="257">
        <f t="shared" si="1279"/>
        <v>0</v>
      </c>
      <c r="N767" s="257">
        <f t="shared" si="1279"/>
        <v>0</v>
      </c>
      <c r="O767" s="257">
        <f t="shared" si="1279"/>
        <v>0</v>
      </c>
      <c r="P767" s="45">
        <f t="shared" si="1279"/>
        <v>0</v>
      </c>
    </row>
    <row r="768" spans="1:16" ht="30" hidden="1" customHeight="1">
      <c r="A768" s="43"/>
      <c r="B768" s="16" t="s">
        <v>496</v>
      </c>
      <c r="C768" s="29" t="s">
        <v>278</v>
      </c>
      <c r="D768" s="187"/>
      <c r="E768" s="30"/>
      <c r="F768" s="93"/>
      <c r="G768" s="187"/>
      <c r="H768" s="187"/>
      <c r="I768" s="187"/>
      <c r="J768" s="187"/>
      <c r="K768" s="23">
        <f t="shared" si="1216"/>
        <v>0</v>
      </c>
      <c r="L768" s="23">
        <f t="shared" si="1217"/>
        <v>0</v>
      </c>
      <c r="M768" s="187"/>
      <c r="N768" s="187"/>
      <c r="O768" s="187"/>
      <c r="P768" s="30"/>
    </row>
    <row r="769" spans="1:16" ht="14.25" hidden="1" customHeight="1">
      <c r="A769" s="43" t="s">
        <v>497</v>
      </c>
      <c r="B769" s="31" t="s">
        <v>502</v>
      </c>
      <c r="C769" s="26" t="s">
        <v>493</v>
      </c>
      <c r="D769" s="253">
        <f t="shared" ref="D769:E770" si="1280">D770</f>
        <v>0</v>
      </c>
      <c r="E769" s="39">
        <f t="shared" si="1280"/>
        <v>0</v>
      </c>
      <c r="F769" s="467">
        <f t="shared" ref="F769:P770" si="1281">F770</f>
        <v>0</v>
      </c>
      <c r="G769" s="253">
        <f t="shared" si="1281"/>
        <v>0</v>
      </c>
      <c r="H769" s="253">
        <f t="shared" si="1281"/>
        <v>0</v>
      </c>
      <c r="I769" s="253">
        <f t="shared" si="1281"/>
        <v>0</v>
      </c>
      <c r="J769" s="253">
        <f t="shared" si="1281"/>
        <v>0</v>
      </c>
      <c r="K769" s="23">
        <f t="shared" si="1216"/>
        <v>0</v>
      </c>
      <c r="L769" s="23">
        <f t="shared" si="1217"/>
        <v>0</v>
      </c>
      <c r="M769" s="253">
        <f t="shared" si="1281"/>
        <v>0</v>
      </c>
      <c r="N769" s="253">
        <f t="shared" si="1281"/>
        <v>0</v>
      </c>
      <c r="O769" s="253">
        <f t="shared" si="1281"/>
        <v>0</v>
      </c>
      <c r="P769" s="39">
        <f t="shared" si="1281"/>
        <v>0</v>
      </c>
    </row>
    <row r="770" spans="1:16" ht="15" hidden="1" customHeight="1">
      <c r="A770" s="43"/>
      <c r="B770" s="28" t="s">
        <v>273</v>
      </c>
      <c r="C770" s="29"/>
      <c r="D770" s="257">
        <f t="shared" si="1280"/>
        <v>0</v>
      </c>
      <c r="E770" s="45">
        <f t="shared" si="1280"/>
        <v>0</v>
      </c>
      <c r="F770" s="469">
        <f t="shared" si="1281"/>
        <v>0</v>
      </c>
      <c r="G770" s="257">
        <f t="shared" si="1281"/>
        <v>0</v>
      </c>
      <c r="H770" s="257">
        <f t="shared" si="1281"/>
        <v>0</v>
      </c>
      <c r="I770" s="257">
        <f t="shared" si="1281"/>
        <v>0</v>
      </c>
      <c r="J770" s="257">
        <f t="shared" si="1281"/>
        <v>0</v>
      </c>
      <c r="K770" s="23">
        <f t="shared" si="1216"/>
        <v>0</v>
      </c>
      <c r="L770" s="23">
        <f t="shared" si="1217"/>
        <v>0</v>
      </c>
      <c r="M770" s="257">
        <f t="shared" si="1281"/>
        <v>0</v>
      </c>
      <c r="N770" s="257">
        <f t="shared" si="1281"/>
        <v>0</v>
      </c>
      <c r="O770" s="257">
        <f t="shared" si="1281"/>
        <v>0</v>
      </c>
      <c r="P770" s="45">
        <f t="shared" si="1281"/>
        <v>0</v>
      </c>
    </row>
    <row r="771" spans="1:16" ht="30" hidden="1" customHeight="1">
      <c r="A771" s="43"/>
      <c r="B771" s="16" t="s">
        <v>496</v>
      </c>
      <c r="C771" s="29" t="s">
        <v>278</v>
      </c>
      <c r="D771" s="187"/>
      <c r="E771" s="30"/>
      <c r="F771" s="93"/>
      <c r="G771" s="187"/>
      <c r="H771" s="187"/>
      <c r="I771" s="187"/>
      <c r="J771" s="187"/>
      <c r="K771" s="23">
        <f t="shared" si="1216"/>
        <v>0</v>
      </c>
      <c r="L771" s="23">
        <f t="shared" si="1217"/>
        <v>0</v>
      </c>
      <c r="M771" s="187"/>
      <c r="N771" s="187"/>
      <c r="O771" s="187"/>
      <c r="P771" s="30"/>
    </row>
    <row r="772" spans="1:16" ht="19.5" customHeight="1">
      <c r="A772" s="111">
        <v>3</v>
      </c>
      <c r="B772" s="188" t="s">
        <v>503</v>
      </c>
      <c r="C772" s="123" t="s">
        <v>504</v>
      </c>
      <c r="D772" s="264">
        <f t="shared" ref="D772:E772" si="1282">D786+D800+D809+D815+D821+D831+D841+D850+D869+D874+D888+D896+D859+D884</f>
        <v>123692.17</v>
      </c>
      <c r="E772" s="124">
        <f t="shared" si="1282"/>
        <v>58864</v>
      </c>
      <c r="F772" s="229">
        <f t="shared" ref="F772:J772" si="1283">F786+F800+F809+F815+F821+F831+F841+F850+F869+F874+F888+F896+F859+F884</f>
        <v>101899</v>
      </c>
      <c r="G772" s="264">
        <f t="shared" si="1283"/>
        <v>56688</v>
      </c>
      <c r="H772" s="264">
        <f t="shared" si="1283"/>
        <v>14389</v>
      </c>
      <c r="I772" s="264">
        <f t="shared" si="1283"/>
        <v>15619</v>
      </c>
      <c r="J772" s="264">
        <f t="shared" si="1283"/>
        <v>15203</v>
      </c>
      <c r="K772" s="23">
        <f t="shared" si="1216"/>
        <v>101899</v>
      </c>
      <c r="L772" s="23">
        <f t="shared" si="1217"/>
        <v>0</v>
      </c>
      <c r="M772" s="264">
        <f t="shared" ref="M772:O772" si="1284">M786+M800+M809+M815+M821+M831+M841+M850+M869+M874+M888+M896+M859+M884</f>
        <v>55293</v>
      </c>
      <c r="N772" s="264">
        <f t="shared" si="1284"/>
        <v>56793</v>
      </c>
      <c r="O772" s="264">
        <f t="shared" si="1284"/>
        <v>56793</v>
      </c>
      <c r="P772" s="124">
        <f t="shared" ref="P772" si="1285">P786+P800+P809+P815+P821+P831+P841+P850+P869+P874+P888+P896+P859+P884</f>
        <v>0</v>
      </c>
    </row>
    <row r="773" spans="1:16" ht="18.75" customHeight="1">
      <c r="A773" s="43"/>
      <c r="B773" s="25" t="s">
        <v>260</v>
      </c>
      <c r="C773" s="26"/>
      <c r="D773" s="194">
        <f t="shared" ref="D773:E774" si="1286">D787+D801+D822+D832+D842+D851+D870+D875+D889+D897+D860+D885</f>
        <v>80708.479999999996</v>
      </c>
      <c r="E773" s="112">
        <f t="shared" si="1286"/>
        <v>58631</v>
      </c>
      <c r="F773" s="476">
        <f t="shared" ref="F773:J774" si="1287">F787+F801+F822+F832+F842+F851+F870+F875+F889+F897+F860+F885</f>
        <v>56915</v>
      </c>
      <c r="G773" s="194">
        <f t="shared" si="1287"/>
        <v>13204</v>
      </c>
      <c r="H773" s="194">
        <f t="shared" si="1287"/>
        <v>14389</v>
      </c>
      <c r="I773" s="194">
        <f t="shared" si="1287"/>
        <v>14819</v>
      </c>
      <c r="J773" s="194">
        <f t="shared" si="1287"/>
        <v>14503</v>
      </c>
      <c r="K773" s="23">
        <f t="shared" si="1216"/>
        <v>56915</v>
      </c>
      <c r="L773" s="23">
        <f t="shared" si="1217"/>
        <v>0</v>
      </c>
      <c r="M773" s="194">
        <f t="shared" ref="M773:O773" si="1288">M787+M801+M822+M832+M842+M851+M870+M875+M889+M897+M860+M885</f>
        <v>55140</v>
      </c>
      <c r="N773" s="194">
        <f t="shared" si="1288"/>
        <v>56640</v>
      </c>
      <c r="O773" s="194">
        <f t="shared" si="1288"/>
        <v>56640</v>
      </c>
      <c r="P773" s="112">
        <f t="shared" ref="P773" si="1289">P787+P801+P822+P832+P842+P851+P870+P875+P889+P897+P860+P885</f>
        <v>0</v>
      </c>
    </row>
    <row r="774" spans="1:16" ht="14.25">
      <c r="A774" s="43"/>
      <c r="B774" s="28" t="s">
        <v>261</v>
      </c>
      <c r="C774" s="29">
        <v>1</v>
      </c>
      <c r="D774" s="252">
        <f t="shared" si="1286"/>
        <v>80774.070000000007</v>
      </c>
      <c r="E774" s="38">
        <f t="shared" si="1286"/>
        <v>58631</v>
      </c>
      <c r="F774" s="466">
        <f t="shared" si="1287"/>
        <v>56915</v>
      </c>
      <c r="G774" s="252">
        <f t="shared" si="1287"/>
        <v>13204</v>
      </c>
      <c r="H774" s="252">
        <f t="shared" si="1287"/>
        <v>14389</v>
      </c>
      <c r="I774" s="252">
        <f t="shared" si="1287"/>
        <v>14819</v>
      </c>
      <c r="J774" s="252">
        <f t="shared" si="1287"/>
        <v>14503</v>
      </c>
      <c r="K774" s="23">
        <f t="shared" si="1216"/>
        <v>56915</v>
      </c>
      <c r="L774" s="23">
        <f t="shared" si="1217"/>
        <v>0</v>
      </c>
      <c r="M774" s="252">
        <f t="shared" ref="M774:O774" si="1290">M788+M802+M823+M833+M843+M852+M871+M876+M890+M898+M861+M886</f>
        <v>55140</v>
      </c>
      <c r="N774" s="252">
        <f t="shared" si="1290"/>
        <v>56640</v>
      </c>
      <c r="O774" s="252">
        <f t="shared" si="1290"/>
        <v>56640</v>
      </c>
      <c r="P774" s="38">
        <f t="shared" ref="P774" si="1291">P788+P802+P823+P833+P843+P852+P871+P876+P890+P898+P861+P886</f>
        <v>0</v>
      </c>
    </row>
    <row r="775" spans="1:16" ht="14.25">
      <c r="A775" s="43"/>
      <c r="B775" s="28" t="s">
        <v>262</v>
      </c>
      <c r="C775" s="29">
        <v>10</v>
      </c>
      <c r="D775" s="252">
        <f t="shared" ref="D775:E775" si="1292">D790</f>
        <v>5600</v>
      </c>
      <c r="E775" s="38">
        <f t="shared" si="1292"/>
        <v>6000</v>
      </c>
      <c r="F775" s="466">
        <f t="shared" ref="F775:J775" si="1293">F790</f>
        <v>5900</v>
      </c>
      <c r="G775" s="252">
        <f t="shared" si="1293"/>
        <v>1500</v>
      </c>
      <c r="H775" s="252">
        <f t="shared" si="1293"/>
        <v>1500</v>
      </c>
      <c r="I775" s="252">
        <f t="shared" si="1293"/>
        <v>1475</v>
      </c>
      <c r="J775" s="252">
        <f t="shared" si="1293"/>
        <v>1425</v>
      </c>
      <c r="K775" s="23">
        <f t="shared" si="1216"/>
        <v>5900</v>
      </c>
      <c r="L775" s="23">
        <f t="shared" si="1217"/>
        <v>0</v>
      </c>
      <c r="M775" s="252">
        <f t="shared" ref="M775:O775" si="1294">M790</f>
        <v>5900</v>
      </c>
      <c r="N775" s="252">
        <f t="shared" si="1294"/>
        <v>5900</v>
      </c>
      <c r="O775" s="252">
        <f t="shared" si="1294"/>
        <v>5900</v>
      </c>
      <c r="P775" s="38">
        <f t="shared" ref="P775" si="1295">P790</f>
        <v>0</v>
      </c>
    </row>
    <row r="776" spans="1:16" ht="14.25">
      <c r="A776" s="43"/>
      <c r="B776" s="28" t="s">
        <v>263</v>
      </c>
      <c r="C776" s="29">
        <v>20</v>
      </c>
      <c r="D776" s="252">
        <f t="shared" ref="D776:E776" si="1296">D891+D791</f>
        <v>2127.0699999999997</v>
      </c>
      <c r="E776" s="38">
        <f t="shared" si="1296"/>
        <v>1925</v>
      </c>
      <c r="F776" s="466">
        <f t="shared" ref="F776:J776" si="1297">F891+F791</f>
        <v>1925</v>
      </c>
      <c r="G776" s="252">
        <f t="shared" si="1297"/>
        <v>420</v>
      </c>
      <c r="H776" s="252">
        <f t="shared" si="1297"/>
        <v>540</v>
      </c>
      <c r="I776" s="252">
        <f t="shared" si="1297"/>
        <v>480</v>
      </c>
      <c r="J776" s="252">
        <f t="shared" si="1297"/>
        <v>485</v>
      </c>
      <c r="K776" s="23">
        <f t="shared" si="1216"/>
        <v>1925</v>
      </c>
      <c r="L776" s="23">
        <f t="shared" si="1217"/>
        <v>0</v>
      </c>
      <c r="M776" s="252">
        <f t="shared" ref="M776:O776" si="1298">M891+M791</f>
        <v>1900</v>
      </c>
      <c r="N776" s="252">
        <f t="shared" si="1298"/>
        <v>1900</v>
      </c>
      <c r="O776" s="252">
        <f t="shared" si="1298"/>
        <v>1900</v>
      </c>
      <c r="P776" s="38">
        <f t="shared" ref="P776" si="1299">P891+P791</f>
        <v>0</v>
      </c>
    </row>
    <row r="777" spans="1:16" ht="14.25">
      <c r="A777" s="43"/>
      <c r="B777" s="28" t="s">
        <v>422</v>
      </c>
      <c r="C777" s="29">
        <v>51</v>
      </c>
      <c r="D777" s="252">
        <f t="shared" ref="D777:E777" si="1300">D803+D824+D834+D844+D853+D877+D862</f>
        <v>42505</v>
      </c>
      <c r="E777" s="38">
        <f t="shared" si="1300"/>
        <v>43689</v>
      </c>
      <c r="F777" s="466">
        <f t="shared" ref="F777:J777" si="1301">F803+F824+F834+F844+F853+F877+F862</f>
        <v>41775</v>
      </c>
      <c r="G777" s="252">
        <f t="shared" si="1301"/>
        <v>10650</v>
      </c>
      <c r="H777" s="252">
        <f t="shared" si="1301"/>
        <v>10330</v>
      </c>
      <c r="I777" s="252">
        <f t="shared" si="1301"/>
        <v>10545</v>
      </c>
      <c r="J777" s="252">
        <f t="shared" si="1301"/>
        <v>10250</v>
      </c>
      <c r="K777" s="23">
        <f t="shared" si="1216"/>
        <v>41775</v>
      </c>
      <c r="L777" s="23">
        <f t="shared" si="1217"/>
        <v>0</v>
      </c>
      <c r="M777" s="252">
        <f t="shared" ref="M777:O777" si="1302">M803+M824+M834+M844+M853+M877+M862</f>
        <v>41825</v>
      </c>
      <c r="N777" s="252">
        <f t="shared" si="1302"/>
        <v>41825</v>
      </c>
      <c r="O777" s="252">
        <f t="shared" si="1302"/>
        <v>41825</v>
      </c>
      <c r="P777" s="38">
        <f t="shared" ref="P777" si="1303">P803+P824+P834+P844+P853+P877+P862</f>
        <v>0</v>
      </c>
    </row>
    <row r="778" spans="1:16" ht="15" customHeight="1">
      <c r="A778" s="43"/>
      <c r="B778" s="28" t="s">
        <v>270</v>
      </c>
      <c r="C778" s="29">
        <v>59</v>
      </c>
      <c r="D778" s="252">
        <f t="shared" ref="D778:E778" si="1304">D872+D892+D899+D887+D792</f>
        <v>30542</v>
      </c>
      <c r="E778" s="38">
        <f t="shared" si="1304"/>
        <v>7017</v>
      </c>
      <c r="F778" s="466">
        <f t="shared" ref="F778:J778" si="1305">F872+F892+F899+F887+F792</f>
        <v>7315</v>
      </c>
      <c r="G778" s="252">
        <f t="shared" si="1305"/>
        <v>634</v>
      </c>
      <c r="H778" s="252">
        <f t="shared" si="1305"/>
        <v>2019</v>
      </c>
      <c r="I778" s="252">
        <f t="shared" si="1305"/>
        <v>2319</v>
      </c>
      <c r="J778" s="252">
        <f t="shared" si="1305"/>
        <v>2343</v>
      </c>
      <c r="K778" s="23">
        <f t="shared" ref="K778:K841" si="1306">G778+H778+I778+J778</f>
        <v>7315</v>
      </c>
      <c r="L778" s="23">
        <f t="shared" ref="L778:L841" si="1307">F778-K778</f>
        <v>0</v>
      </c>
      <c r="M778" s="252">
        <f t="shared" ref="M778:O778" si="1308">M872+M892+M899+M887+M792</f>
        <v>5515</v>
      </c>
      <c r="N778" s="252">
        <f t="shared" si="1308"/>
        <v>7015</v>
      </c>
      <c r="O778" s="252">
        <f t="shared" si="1308"/>
        <v>7015</v>
      </c>
      <c r="P778" s="38">
        <f t="shared" ref="P778" si="1309">P872+P892+P899+P887+P792</f>
        <v>0</v>
      </c>
    </row>
    <row r="779" spans="1:16" ht="15" customHeight="1">
      <c r="A779" s="43"/>
      <c r="B779" s="28" t="s">
        <v>272</v>
      </c>
      <c r="C779" s="26">
        <v>85.01</v>
      </c>
      <c r="D779" s="194">
        <f t="shared" ref="D779:E779" si="1310">D793+D880+D866++D838+D856</f>
        <v>-65.59</v>
      </c>
      <c r="E779" s="112">
        <f t="shared" si="1310"/>
        <v>0</v>
      </c>
      <c r="F779" s="476">
        <f t="shared" ref="F779:J779" si="1311">F793+F880+F866++F838+F856</f>
        <v>0</v>
      </c>
      <c r="G779" s="194">
        <f t="shared" si="1311"/>
        <v>0</v>
      </c>
      <c r="H779" s="194">
        <f t="shared" si="1311"/>
        <v>0</v>
      </c>
      <c r="I779" s="194">
        <f t="shared" si="1311"/>
        <v>0</v>
      </c>
      <c r="J779" s="194">
        <f t="shared" si="1311"/>
        <v>0</v>
      </c>
      <c r="K779" s="23">
        <f t="shared" si="1306"/>
        <v>0</v>
      </c>
      <c r="L779" s="23">
        <f t="shared" si="1307"/>
        <v>0</v>
      </c>
      <c r="M779" s="194">
        <f t="shared" ref="M779:O779" si="1312">M793+M880+M866++M838+M856</f>
        <v>0</v>
      </c>
      <c r="N779" s="194">
        <f t="shared" si="1312"/>
        <v>0</v>
      </c>
      <c r="O779" s="194">
        <f t="shared" si="1312"/>
        <v>0</v>
      </c>
      <c r="P779" s="112">
        <f t="shared" ref="P779" si="1313">P793+P880+P866++P838+P856</f>
        <v>0</v>
      </c>
    </row>
    <row r="780" spans="1:16" ht="15" customHeight="1">
      <c r="A780" s="43"/>
      <c r="B780" s="25" t="s">
        <v>273</v>
      </c>
      <c r="C780" s="29"/>
      <c r="D780" s="194">
        <f t="shared" ref="D780:E780" si="1314">D794+D807+D810+D816+D828+D839+D848+D857+D881+D867</f>
        <v>42983.69</v>
      </c>
      <c r="E780" s="112">
        <f t="shared" si="1314"/>
        <v>233</v>
      </c>
      <c r="F780" s="476">
        <f t="shared" ref="F780:J780" si="1315">F794+F807+F810+F816+F828+F839+F848+F857+F881+F867</f>
        <v>44984</v>
      </c>
      <c r="G780" s="194">
        <f t="shared" si="1315"/>
        <v>43484</v>
      </c>
      <c r="H780" s="194">
        <f t="shared" si="1315"/>
        <v>0</v>
      </c>
      <c r="I780" s="194">
        <f t="shared" si="1315"/>
        <v>800</v>
      </c>
      <c r="J780" s="194">
        <f t="shared" si="1315"/>
        <v>700</v>
      </c>
      <c r="K780" s="23">
        <f t="shared" si="1306"/>
        <v>44984</v>
      </c>
      <c r="L780" s="23">
        <f t="shared" si="1307"/>
        <v>0</v>
      </c>
      <c r="M780" s="194">
        <f t="shared" ref="M780:O780" si="1316">M794+M807+M810+M816+M828+M839+M848+M857+M881+M867</f>
        <v>153</v>
      </c>
      <c r="N780" s="194">
        <f t="shared" si="1316"/>
        <v>153</v>
      </c>
      <c r="O780" s="194">
        <f t="shared" si="1316"/>
        <v>153</v>
      </c>
      <c r="P780" s="112">
        <f t="shared" ref="P780" si="1317">P794+P807+P810+P816+P828+P839+P848+P857+P881+P867</f>
        <v>0</v>
      </c>
    </row>
    <row r="781" spans="1:16" ht="14.25" customHeight="1">
      <c r="A781" s="43"/>
      <c r="B781" s="28" t="s">
        <v>279</v>
      </c>
      <c r="C781" s="29">
        <v>51</v>
      </c>
      <c r="D781" s="194">
        <f t="shared" ref="D781:E781" si="1318">D808+D830+D840+D849+D858+D883+D868</f>
        <v>42569.19</v>
      </c>
      <c r="E781" s="112">
        <f t="shared" si="1318"/>
        <v>0</v>
      </c>
      <c r="F781" s="476">
        <f t="shared" ref="F781:J781" si="1319">F808+F830+F840+F849+F858+F883+F868</f>
        <v>44313</v>
      </c>
      <c r="G781" s="194">
        <f t="shared" si="1319"/>
        <v>42813</v>
      </c>
      <c r="H781" s="194">
        <f t="shared" si="1319"/>
        <v>0</v>
      </c>
      <c r="I781" s="194">
        <f t="shared" si="1319"/>
        <v>800</v>
      </c>
      <c r="J781" s="194">
        <f t="shared" si="1319"/>
        <v>700</v>
      </c>
      <c r="K781" s="23">
        <f t="shared" si="1306"/>
        <v>44313</v>
      </c>
      <c r="L781" s="23">
        <f t="shared" si="1307"/>
        <v>0</v>
      </c>
      <c r="M781" s="194">
        <f t="shared" ref="M781:O781" si="1320">M808+M830+M840+M849+M858+M883+M868</f>
        <v>0</v>
      </c>
      <c r="N781" s="194">
        <f t="shared" si="1320"/>
        <v>0</v>
      </c>
      <c r="O781" s="194">
        <f t="shared" si="1320"/>
        <v>0</v>
      </c>
      <c r="P781" s="112">
        <f t="shared" ref="P781" si="1321">P808+P830+P840+P849+P858+P883+P868</f>
        <v>0</v>
      </c>
    </row>
    <row r="782" spans="1:16" ht="18" hidden="1" customHeight="1">
      <c r="A782" s="43"/>
      <c r="B782" s="28" t="s">
        <v>281</v>
      </c>
      <c r="C782" s="29">
        <v>55</v>
      </c>
      <c r="D782" s="194">
        <f t="shared" ref="D782:E782" si="1322">D882</f>
        <v>0</v>
      </c>
      <c r="E782" s="112">
        <f t="shared" si="1322"/>
        <v>0</v>
      </c>
      <c r="F782" s="476">
        <f t="shared" ref="F782:J782" si="1323">F882</f>
        <v>0</v>
      </c>
      <c r="G782" s="194">
        <f t="shared" si="1323"/>
        <v>0</v>
      </c>
      <c r="H782" s="194">
        <f t="shared" si="1323"/>
        <v>0</v>
      </c>
      <c r="I782" s="194">
        <f t="shared" si="1323"/>
        <v>0</v>
      </c>
      <c r="J782" s="194">
        <f t="shared" si="1323"/>
        <v>0</v>
      </c>
      <c r="K782" s="23">
        <f t="shared" si="1306"/>
        <v>0</v>
      </c>
      <c r="L782" s="23">
        <f t="shared" si="1307"/>
        <v>0</v>
      </c>
      <c r="M782" s="194">
        <f t="shared" ref="M782:O782" si="1324">M882</f>
        <v>0</v>
      </c>
      <c r="N782" s="194">
        <f t="shared" si="1324"/>
        <v>0</v>
      </c>
      <c r="O782" s="194">
        <f t="shared" si="1324"/>
        <v>0</v>
      </c>
      <c r="P782" s="112">
        <f t="shared" ref="P782" si="1325">P882</f>
        <v>0</v>
      </c>
    </row>
    <row r="783" spans="1:16" ht="19.5" hidden="1" customHeight="1">
      <c r="A783" s="43"/>
      <c r="B783" s="28" t="s">
        <v>282</v>
      </c>
      <c r="C783" s="29">
        <v>56</v>
      </c>
      <c r="D783" s="252">
        <f t="shared" ref="D783:E783" si="1326">D795+D811+D817</f>
        <v>0</v>
      </c>
      <c r="E783" s="38">
        <f t="shared" si="1326"/>
        <v>0</v>
      </c>
      <c r="F783" s="466">
        <f t="shared" ref="F783:J783" si="1327">F795+F811+F817</f>
        <v>0</v>
      </c>
      <c r="G783" s="252">
        <f t="shared" si="1327"/>
        <v>0</v>
      </c>
      <c r="H783" s="252">
        <f t="shared" si="1327"/>
        <v>0</v>
      </c>
      <c r="I783" s="252">
        <f t="shared" si="1327"/>
        <v>0</v>
      </c>
      <c r="J783" s="252">
        <f t="shared" si="1327"/>
        <v>0</v>
      </c>
      <c r="K783" s="23">
        <f t="shared" si="1306"/>
        <v>0</v>
      </c>
      <c r="L783" s="23">
        <f t="shared" si="1307"/>
        <v>0</v>
      </c>
      <c r="M783" s="252">
        <f t="shared" ref="M783:O783" si="1328">M795+M811+M817</f>
        <v>0</v>
      </c>
      <c r="N783" s="252">
        <f t="shared" si="1328"/>
        <v>0</v>
      </c>
      <c r="O783" s="252">
        <f t="shared" si="1328"/>
        <v>0</v>
      </c>
      <c r="P783" s="38">
        <f t="shared" ref="P783" si="1329">P795+P811+P817</f>
        <v>0</v>
      </c>
    </row>
    <row r="784" spans="1:16" ht="18" customHeight="1">
      <c r="A784" s="43"/>
      <c r="B784" s="28" t="s">
        <v>282</v>
      </c>
      <c r="C784" s="29">
        <v>58</v>
      </c>
      <c r="D784" s="252">
        <f t="shared" ref="D784:E784" si="1330">D796</f>
        <v>230</v>
      </c>
      <c r="E784" s="38">
        <f t="shared" si="1330"/>
        <v>233</v>
      </c>
      <c r="F784" s="466">
        <f t="shared" ref="F784:J784" si="1331">F796</f>
        <v>233</v>
      </c>
      <c r="G784" s="252">
        <f t="shared" si="1331"/>
        <v>233</v>
      </c>
      <c r="H784" s="252">
        <f t="shared" si="1331"/>
        <v>0</v>
      </c>
      <c r="I784" s="252">
        <f t="shared" si="1331"/>
        <v>0</v>
      </c>
      <c r="J784" s="252">
        <f t="shared" si="1331"/>
        <v>0</v>
      </c>
      <c r="K784" s="23">
        <f t="shared" si="1306"/>
        <v>233</v>
      </c>
      <c r="L784" s="23">
        <f t="shared" si="1307"/>
        <v>0</v>
      </c>
      <c r="M784" s="252">
        <f t="shared" ref="M784:O784" si="1332">M796</f>
        <v>153</v>
      </c>
      <c r="N784" s="252">
        <f t="shared" si="1332"/>
        <v>153</v>
      </c>
      <c r="O784" s="252">
        <f t="shared" si="1332"/>
        <v>153</v>
      </c>
      <c r="P784" s="38">
        <f t="shared" ref="P784" si="1333">P796</f>
        <v>0</v>
      </c>
    </row>
    <row r="785" spans="1:16" ht="22.5" customHeight="1">
      <c r="A785" s="43"/>
      <c r="B785" s="28" t="s">
        <v>505</v>
      </c>
      <c r="C785" s="29">
        <v>70</v>
      </c>
      <c r="D785" s="252">
        <f t="shared" ref="D785:E785" si="1334">D799</f>
        <v>184.5</v>
      </c>
      <c r="E785" s="38">
        <f t="shared" si="1334"/>
        <v>0</v>
      </c>
      <c r="F785" s="466">
        <f t="shared" ref="F785:J785" si="1335">F799</f>
        <v>438</v>
      </c>
      <c r="G785" s="252">
        <f t="shared" si="1335"/>
        <v>438</v>
      </c>
      <c r="H785" s="252">
        <f t="shared" si="1335"/>
        <v>0</v>
      </c>
      <c r="I785" s="252">
        <f t="shared" si="1335"/>
        <v>0</v>
      </c>
      <c r="J785" s="252">
        <f t="shared" si="1335"/>
        <v>0</v>
      </c>
      <c r="K785" s="23">
        <f t="shared" si="1306"/>
        <v>438</v>
      </c>
      <c r="L785" s="23">
        <f t="shared" si="1307"/>
        <v>0</v>
      </c>
      <c r="M785" s="252">
        <f t="shared" ref="M785:O785" si="1336">M799</f>
        <v>0</v>
      </c>
      <c r="N785" s="252">
        <f t="shared" si="1336"/>
        <v>0</v>
      </c>
      <c r="O785" s="252">
        <f t="shared" si="1336"/>
        <v>0</v>
      </c>
      <c r="P785" s="38">
        <f t="shared" ref="P785" si="1337">P799</f>
        <v>0</v>
      </c>
    </row>
    <row r="786" spans="1:16" ht="25.5">
      <c r="A786" s="43" t="s">
        <v>506</v>
      </c>
      <c r="B786" s="155" t="s">
        <v>507</v>
      </c>
      <c r="C786" s="130" t="s">
        <v>516</v>
      </c>
      <c r="D786" s="267">
        <f t="shared" ref="D786:E786" si="1338">D787+D794</f>
        <v>7582.98</v>
      </c>
      <c r="E786" s="157">
        <f t="shared" si="1338"/>
        <v>7495</v>
      </c>
      <c r="F786" s="480">
        <f t="shared" ref="F786:J786" si="1339">F787+F794</f>
        <v>7831</v>
      </c>
      <c r="G786" s="267">
        <f t="shared" si="1339"/>
        <v>2525</v>
      </c>
      <c r="H786" s="267">
        <f t="shared" si="1339"/>
        <v>1774</v>
      </c>
      <c r="I786" s="267">
        <f t="shared" si="1339"/>
        <v>1789</v>
      </c>
      <c r="J786" s="267">
        <f t="shared" si="1339"/>
        <v>1743</v>
      </c>
      <c r="K786" s="23">
        <f t="shared" si="1306"/>
        <v>7831</v>
      </c>
      <c r="L786" s="23">
        <f t="shared" si="1307"/>
        <v>0</v>
      </c>
      <c r="M786" s="267">
        <f t="shared" ref="M786:O786" si="1340">M787+M794</f>
        <v>7288</v>
      </c>
      <c r="N786" s="267">
        <f t="shared" si="1340"/>
        <v>7288</v>
      </c>
      <c r="O786" s="267">
        <f t="shared" si="1340"/>
        <v>7288</v>
      </c>
      <c r="P786" s="157">
        <f t="shared" ref="P786" si="1341">P787+P794</f>
        <v>0</v>
      </c>
    </row>
    <row r="787" spans="1:16" ht="14.25">
      <c r="A787" s="43"/>
      <c r="B787" s="25" t="s">
        <v>260</v>
      </c>
      <c r="C787" s="29"/>
      <c r="D787" s="194">
        <f t="shared" ref="D787:E787" si="1342">D788+D793</f>
        <v>7168.48</v>
      </c>
      <c r="E787" s="112">
        <f t="shared" si="1342"/>
        <v>7262</v>
      </c>
      <c r="F787" s="476">
        <f t="shared" ref="F787:J787" si="1343">F788+F793</f>
        <v>7160</v>
      </c>
      <c r="G787" s="194">
        <f t="shared" si="1343"/>
        <v>1854</v>
      </c>
      <c r="H787" s="194">
        <f t="shared" si="1343"/>
        <v>1774</v>
      </c>
      <c r="I787" s="194">
        <f t="shared" si="1343"/>
        <v>1789</v>
      </c>
      <c r="J787" s="194">
        <f t="shared" si="1343"/>
        <v>1743</v>
      </c>
      <c r="K787" s="23">
        <f t="shared" si="1306"/>
        <v>7160</v>
      </c>
      <c r="L787" s="23">
        <f t="shared" si="1307"/>
        <v>0</v>
      </c>
      <c r="M787" s="194">
        <f t="shared" ref="M787:O787" si="1344">M788+M793</f>
        <v>7135</v>
      </c>
      <c r="N787" s="194">
        <f t="shared" si="1344"/>
        <v>7135</v>
      </c>
      <c r="O787" s="194">
        <f t="shared" si="1344"/>
        <v>7135</v>
      </c>
      <c r="P787" s="112">
        <f t="shared" ref="P787" si="1345">P788+P793</f>
        <v>0</v>
      </c>
    </row>
    <row r="788" spans="1:16" ht="14.25">
      <c r="A788" s="43"/>
      <c r="B788" s="28" t="s">
        <v>261</v>
      </c>
      <c r="C788" s="29">
        <v>1</v>
      </c>
      <c r="D788" s="252">
        <f t="shared" ref="D788:E788" si="1346">D790+D791+D792</f>
        <v>7234.07</v>
      </c>
      <c r="E788" s="38">
        <f t="shared" si="1346"/>
        <v>7262</v>
      </c>
      <c r="F788" s="466">
        <f t="shared" ref="F788:J788" si="1347">F790+F791+F792</f>
        <v>7160</v>
      </c>
      <c r="G788" s="252">
        <f t="shared" si="1347"/>
        <v>1854</v>
      </c>
      <c r="H788" s="252">
        <f t="shared" si="1347"/>
        <v>1774</v>
      </c>
      <c r="I788" s="252">
        <f t="shared" si="1347"/>
        <v>1789</v>
      </c>
      <c r="J788" s="252">
        <f t="shared" si="1347"/>
        <v>1743</v>
      </c>
      <c r="K788" s="23">
        <f t="shared" si="1306"/>
        <v>7160</v>
      </c>
      <c r="L788" s="23">
        <f t="shared" si="1307"/>
        <v>0</v>
      </c>
      <c r="M788" s="252">
        <f t="shared" ref="M788:O788" si="1348">M790+M791+M792</f>
        <v>7135</v>
      </c>
      <c r="N788" s="252">
        <f t="shared" si="1348"/>
        <v>7135</v>
      </c>
      <c r="O788" s="252">
        <f t="shared" si="1348"/>
        <v>7135</v>
      </c>
      <c r="P788" s="38">
        <f t="shared" ref="P788" si="1349">P790+P791+P792</f>
        <v>0</v>
      </c>
    </row>
    <row r="789" spans="1:16" ht="14.25" hidden="1">
      <c r="A789" s="43"/>
      <c r="B789" s="28" t="s">
        <v>422</v>
      </c>
      <c r="C789" s="29" t="s">
        <v>374</v>
      </c>
      <c r="D789" s="252"/>
      <c r="E789" s="38"/>
      <c r="F789" s="466"/>
      <c r="G789" s="252"/>
      <c r="H789" s="252"/>
      <c r="I789" s="252"/>
      <c r="J789" s="252"/>
      <c r="K789" s="23">
        <f t="shared" si="1306"/>
        <v>0</v>
      </c>
      <c r="L789" s="23">
        <f t="shared" si="1307"/>
        <v>0</v>
      </c>
      <c r="M789" s="252"/>
      <c r="N789" s="252"/>
      <c r="O789" s="252"/>
      <c r="P789" s="38"/>
    </row>
    <row r="790" spans="1:16" ht="15" customHeight="1">
      <c r="A790" s="43"/>
      <c r="B790" s="28" t="s">
        <v>262</v>
      </c>
      <c r="C790" s="29">
        <v>10</v>
      </c>
      <c r="D790" s="187">
        <v>5600</v>
      </c>
      <c r="E790" s="30">
        <v>6000</v>
      </c>
      <c r="F790" s="93">
        <v>5900</v>
      </c>
      <c r="G790" s="187">
        <v>1500</v>
      </c>
      <c r="H790" s="187">
        <v>1500</v>
      </c>
      <c r="I790" s="187">
        <v>1475</v>
      </c>
      <c r="J790" s="187">
        <v>1425</v>
      </c>
      <c r="K790" s="23">
        <f t="shared" si="1306"/>
        <v>5900</v>
      </c>
      <c r="L790" s="23">
        <f t="shared" si="1307"/>
        <v>0</v>
      </c>
      <c r="M790" s="187">
        <v>5900</v>
      </c>
      <c r="N790" s="187">
        <v>5900</v>
      </c>
      <c r="O790" s="187">
        <v>5900</v>
      </c>
      <c r="P790" s="30"/>
    </row>
    <row r="791" spans="1:16" ht="14.25" customHeight="1">
      <c r="A791" s="43"/>
      <c r="B791" s="28" t="s">
        <v>263</v>
      </c>
      <c r="C791" s="29">
        <v>20</v>
      </c>
      <c r="D791" s="187">
        <v>1532.07</v>
      </c>
      <c r="E791" s="30">
        <v>1125</v>
      </c>
      <c r="F791" s="93">
        <v>1125</v>
      </c>
      <c r="G791" s="187">
        <v>320</v>
      </c>
      <c r="H791" s="187">
        <v>240</v>
      </c>
      <c r="I791" s="187">
        <v>280</v>
      </c>
      <c r="J791" s="187">
        <v>285</v>
      </c>
      <c r="K791" s="23">
        <f t="shared" si="1306"/>
        <v>1125</v>
      </c>
      <c r="L791" s="23">
        <f t="shared" si="1307"/>
        <v>0</v>
      </c>
      <c r="M791" s="187">
        <v>1100</v>
      </c>
      <c r="N791" s="187">
        <v>1100</v>
      </c>
      <c r="O791" s="187">
        <v>1100</v>
      </c>
      <c r="P791" s="30"/>
    </row>
    <row r="792" spans="1:16" ht="16.5" customHeight="1">
      <c r="A792" s="43"/>
      <c r="B792" s="28" t="s">
        <v>508</v>
      </c>
      <c r="C792" s="29">
        <v>59</v>
      </c>
      <c r="D792" s="187">
        <v>102</v>
      </c>
      <c r="E792" s="30">
        <v>137</v>
      </c>
      <c r="F792" s="93">
        <v>135</v>
      </c>
      <c r="G792" s="187">
        <v>34</v>
      </c>
      <c r="H792" s="187">
        <v>34</v>
      </c>
      <c r="I792" s="187">
        <v>34</v>
      </c>
      <c r="J792" s="187">
        <v>33</v>
      </c>
      <c r="K792" s="23">
        <f t="shared" si="1306"/>
        <v>135</v>
      </c>
      <c r="L792" s="23">
        <f t="shared" si="1307"/>
        <v>0</v>
      </c>
      <c r="M792" s="187">
        <v>135</v>
      </c>
      <c r="N792" s="187">
        <v>135</v>
      </c>
      <c r="O792" s="187">
        <v>135</v>
      </c>
      <c r="P792" s="30"/>
    </row>
    <row r="793" spans="1:16" ht="14.25" hidden="1" customHeight="1">
      <c r="A793" s="43"/>
      <c r="B793" s="28" t="s">
        <v>272</v>
      </c>
      <c r="C793" s="29" t="s">
        <v>376</v>
      </c>
      <c r="D793" s="187">
        <v>-65.59</v>
      </c>
      <c r="E793" s="30"/>
      <c r="F793" s="93"/>
      <c r="G793" s="187"/>
      <c r="H793" s="187"/>
      <c r="I793" s="187"/>
      <c r="J793" s="187"/>
      <c r="K793" s="23">
        <f t="shared" si="1306"/>
        <v>0</v>
      </c>
      <c r="L793" s="23">
        <f t="shared" si="1307"/>
        <v>0</v>
      </c>
      <c r="M793" s="187"/>
      <c r="N793" s="187"/>
      <c r="O793" s="187"/>
      <c r="P793" s="30"/>
    </row>
    <row r="794" spans="1:16" ht="13.5" customHeight="1">
      <c r="A794" s="43"/>
      <c r="B794" s="25" t="s">
        <v>273</v>
      </c>
      <c r="C794" s="29"/>
      <c r="D794" s="252">
        <f t="shared" ref="D794:E794" si="1350">D795+D799+D796</f>
        <v>414.5</v>
      </c>
      <c r="E794" s="38">
        <f t="shared" si="1350"/>
        <v>233</v>
      </c>
      <c r="F794" s="466">
        <f t="shared" ref="F794:J794" si="1351">F795+F799+F796</f>
        <v>671</v>
      </c>
      <c r="G794" s="252">
        <f t="shared" si="1351"/>
        <v>671</v>
      </c>
      <c r="H794" s="252">
        <f t="shared" si="1351"/>
        <v>0</v>
      </c>
      <c r="I794" s="252">
        <f t="shared" si="1351"/>
        <v>0</v>
      </c>
      <c r="J794" s="252">
        <f t="shared" si="1351"/>
        <v>0</v>
      </c>
      <c r="K794" s="23">
        <f t="shared" si="1306"/>
        <v>671</v>
      </c>
      <c r="L794" s="23">
        <f t="shared" si="1307"/>
        <v>0</v>
      </c>
      <c r="M794" s="252">
        <f t="shared" ref="M794:O794" si="1352">M795+M799+M796</f>
        <v>153</v>
      </c>
      <c r="N794" s="252">
        <f t="shared" si="1352"/>
        <v>153</v>
      </c>
      <c r="O794" s="252">
        <f t="shared" si="1352"/>
        <v>153</v>
      </c>
      <c r="P794" s="38">
        <f t="shared" ref="P794" si="1353">P795+P799+P796</f>
        <v>0</v>
      </c>
    </row>
    <row r="795" spans="1:16" ht="16.5" hidden="1" customHeight="1">
      <c r="A795" s="43"/>
      <c r="B795" s="28" t="s">
        <v>282</v>
      </c>
      <c r="C795" s="29" t="s">
        <v>509</v>
      </c>
      <c r="D795" s="187"/>
      <c r="E795" s="30"/>
      <c r="F795" s="93"/>
      <c r="G795" s="187"/>
      <c r="H795" s="187"/>
      <c r="I795" s="187"/>
      <c r="J795" s="187"/>
      <c r="K795" s="23">
        <f t="shared" si="1306"/>
        <v>0</v>
      </c>
      <c r="L795" s="23">
        <f t="shared" si="1307"/>
        <v>0</v>
      </c>
      <c r="M795" s="187"/>
      <c r="N795" s="187"/>
      <c r="O795" s="187"/>
      <c r="P795" s="30"/>
    </row>
    <row r="796" spans="1:16" ht="16.5" customHeight="1">
      <c r="A796" s="43"/>
      <c r="B796" s="28" t="s">
        <v>282</v>
      </c>
      <c r="C796" s="29">
        <v>58</v>
      </c>
      <c r="D796" s="40">
        <f t="shared" ref="D796:E796" si="1354">D797+D798</f>
        <v>230</v>
      </c>
      <c r="E796" s="41">
        <f t="shared" si="1354"/>
        <v>233</v>
      </c>
      <c r="F796" s="468">
        <f t="shared" ref="F796:J796" si="1355">F797+F798</f>
        <v>233</v>
      </c>
      <c r="G796" s="40">
        <f t="shared" si="1355"/>
        <v>233</v>
      </c>
      <c r="H796" s="40">
        <f t="shared" si="1355"/>
        <v>0</v>
      </c>
      <c r="I796" s="40">
        <f t="shared" si="1355"/>
        <v>0</v>
      </c>
      <c r="J796" s="40">
        <f t="shared" si="1355"/>
        <v>0</v>
      </c>
      <c r="K796" s="23">
        <f t="shared" si="1306"/>
        <v>233</v>
      </c>
      <c r="L796" s="23">
        <f t="shared" si="1307"/>
        <v>0</v>
      </c>
      <c r="M796" s="40">
        <f t="shared" ref="M796:O796" si="1356">M797+M798</f>
        <v>153</v>
      </c>
      <c r="N796" s="40">
        <f t="shared" si="1356"/>
        <v>153</v>
      </c>
      <c r="O796" s="40">
        <f t="shared" si="1356"/>
        <v>153</v>
      </c>
      <c r="P796" s="41">
        <f t="shared" ref="P796" si="1357">P797+P798</f>
        <v>0</v>
      </c>
    </row>
    <row r="797" spans="1:16" ht="16.5" customHeight="1">
      <c r="A797" s="43"/>
      <c r="B797" s="28" t="s">
        <v>510</v>
      </c>
      <c r="C797" s="29" t="s">
        <v>511</v>
      </c>
      <c r="D797" s="187">
        <v>150</v>
      </c>
      <c r="E797" s="30">
        <v>153</v>
      </c>
      <c r="F797" s="93">
        <v>153</v>
      </c>
      <c r="G797" s="187">
        <v>153</v>
      </c>
      <c r="H797" s="187">
        <v>0</v>
      </c>
      <c r="I797" s="187">
        <v>0</v>
      </c>
      <c r="J797" s="187">
        <v>0</v>
      </c>
      <c r="K797" s="23">
        <f t="shared" si="1306"/>
        <v>153</v>
      </c>
      <c r="L797" s="23">
        <f t="shared" si="1307"/>
        <v>0</v>
      </c>
      <c r="M797" s="187">
        <v>153</v>
      </c>
      <c r="N797" s="187">
        <v>153</v>
      </c>
      <c r="O797" s="187">
        <v>153</v>
      </c>
      <c r="P797" s="30"/>
    </row>
    <row r="798" spans="1:16" ht="16.5" customHeight="1">
      <c r="A798" s="43"/>
      <c r="B798" s="28" t="s">
        <v>342</v>
      </c>
      <c r="C798" s="29" t="s">
        <v>512</v>
      </c>
      <c r="D798" s="187">
        <v>80</v>
      </c>
      <c r="E798" s="30">
        <v>80</v>
      </c>
      <c r="F798" s="93">
        <v>80</v>
      </c>
      <c r="G798" s="187">
        <v>80</v>
      </c>
      <c r="H798" s="187">
        <v>0</v>
      </c>
      <c r="I798" s="187">
        <v>0</v>
      </c>
      <c r="J798" s="187">
        <v>0</v>
      </c>
      <c r="K798" s="23">
        <f t="shared" si="1306"/>
        <v>80</v>
      </c>
      <c r="L798" s="23">
        <f t="shared" si="1307"/>
        <v>0</v>
      </c>
      <c r="M798" s="187">
        <v>0</v>
      </c>
      <c r="N798" s="187">
        <v>0</v>
      </c>
      <c r="O798" s="187">
        <v>0</v>
      </c>
      <c r="P798" s="30"/>
    </row>
    <row r="799" spans="1:16" ht="15.75" customHeight="1">
      <c r="A799" s="43"/>
      <c r="B799" s="28" t="s">
        <v>505</v>
      </c>
      <c r="C799" s="29">
        <v>70</v>
      </c>
      <c r="D799" s="187">
        <v>184.5</v>
      </c>
      <c r="E799" s="30"/>
      <c r="F799" s="93">
        <v>438</v>
      </c>
      <c r="G799" s="187">
        <v>438</v>
      </c>
      <c r="H799" s="187">
        <v>0</v>
      </c>
      <c r="I799" s="187">
        <v>0</v>
      </c>
      <c r="J799" s="187">
        <v>0</v>
      </c>
      <c r="K799" s="23">
        <f t="shared" si="1306"/>
        <v>438</v>
      </c>
      <c r="L799" s="23">
        <f t="shared" si="1307"/>
        <v>0</v>
      </c>
      <c r="M799" s="187">
        <v>0</v>
      </c>
      <c r="N799" s="187">
        <v>0</v>
      </c>
      <c r="O799" s="187">
        <v>0</v>
      </c>
      <c r="P799" s="30"/>
    </row>
    <row r="800" spans="1:16" ht="14.25">
      <c r="A800" s="199" t="s">
        <v>513</v>
      </c>
      <c r="B800" s="189" t="s">
        <v>514</v>
      </c>
      <c r="C800" s="130" t="s">
        <v>1104</v>
      </c>
      <c r="D800" s="267">
        <f t="shared" ref="D800:E800" si="1358">D801+D807</f>
        <v>7900</v>
      </c>
      <c r="E800" s="157">
        <f t="shared" si="1358"/>
        <v>7515</v>
      </c>
      <c r="F800" s="480">
        <f t="shared" ref="F800:J800" si="1359">F801+F807</f>
        <v>9783</v>
      </c>
      <c r="G800" s="267">
        <f t="shared" si="1359"/>
        <v>2423</v>
      </c>
      <c r="H800" s="267">
        <f t="shared" si="1359"/>
        <v>1905</v>
      </c>
      <c r="I800" s="267">
        <f t="shared" si="1359"/>
        <v>2780</v>
      </c>
      <c r="J800" s="267">
        <f t="shared" si="1359"/>
        <v>2675</v>
      </c>
      <c r="K800" s="23">
        <f t="shared" si="1306"/>
        <v>9783</v>
      </c>
      <c r="L800" s="23">
        <f t="shared" si="1307"/>
        <v>0</v>
      </c>
      <c r="M800" s="267">
        <f t="shared" ref="M800:O800" si="1360">M801+M807</f>
        <v>7915</v>
      </c>
      <c r="N800" s="267">
        <f t="shared" si="1360"/>
        <v>7915</v>
      </c>
      <c r="O800" s="267">
        <f t="shared" si="1360"/>
        <v>7915</v>
      </c>
      <c r="P800" s="157">
        <f t="shared" ref="P800" si="1361">P801+P807</f>
        <v>0</v>
      </c>
    </row>
    <row r="801" spans="1:16" ht="14.25">
      <c r="A801" s="43"/>
      <c r="B801" s="25" t="s">
        <v>260</v>
      </c>
      <c r="C801" s="29"/>
      <c r="D801" s="194">
        <f t="shared" ref="D801:E802" si="1362">D802</f>
        <v>7765</v>
      </c>
      <c r="E801" s="112">
        <f t="shared" si="1362"/>
        <v>7515</v>
      </c>
      <c r="F801" s="476">
        <f t="shared" ref="F801:P802" si="1363">F802</f>
        <v>7915</v>
      </c>
      <c r="G801" s="194">
        <f t="shared" si="1363"/>
        <v>2055</v>
      </c>
      <c r="H801" s="194">
        <f t="shared" si="1363"/>
        <v>1905</v>
      </c>
      <c r="I801" s="194">
        <f t="shared" si="1363"/>
        <v>1980</v>
      </c>
      <c r="J801" s="194">
        <f t="shared" si="1363"/>
        <v>1975</v>
      </c>
      <c r="K801" s="23">
        <f t="shared" si="1306"/>
        <v>7915</v>
      </c>
      <c r="L801" s="23">
        <f t="shared" si="1307"/>
        <v>0</v>
      </c>
      <c r="M801" s="194">
        <f t="shared" si="1363"/>
        <v>7915</v>
      </c>
      <c r="N801" s="194">
        <f t="shared" si="1363"/>
        <v>7915</v>
      </c>
      <c r="O801" s="194">
        <f t="shared" si="1363"/>
        <v>7915</v>
      </c>
      <c r="P801" s="112">
        <f t="shared" si="1363"/>
        <v>0</v>
      </c>
    </row>
    <row r="802" spans="1:16" ht="14.25">
      <c r="A802" s="43"/>
      <c r="B802" s="28" t="s">
        <v>261</v>
      </c>
      <c r="C802" s="29">
        <v>1</v>
      </c>
      <c r="D802" s="252">
        <f t="shared" si="1362"/>
        <v>7765</v>
      </c>
      <c r="E802" s="38">
        <f t="shared" si="1362"/>
        <v>7515</v>
      </c>
      <c r="F802" s="466">
        <f t="shared" si="1363"/>
        <v>7915</v>
      </c>
      <c r="G802" s="252">
        <f t="shared" si="1363"/>
        <v>2055</v>
      </c>
      <c r="H802" s="252">
        <f t="shared" si="1363"/>
        <v>1905</v>
      </c>
      <c r="I802" s="252">
        <f t="shared" si="1363"/>
        <v>1980</v>
      </c>
      <c r="J802" s="252">
        <f t="shared" si="1363"/>
        <v>1975</v>
      </c>
      <c r="K802" s="23">
        <f t="shared" si="1306"/>
        <v>7915</v>
      </c>
      <c r="L802" s="23">
        <f t="shared" si="1307"/>
        <v>0</v>
      </c>
      <c r="M802" s="252">
        <f t="shared" si="1363"/>
        <v>7915</v>
      </c>
      <c r="N802" s="252">
        <f t="shared" si="1363"/>
        <v>7915</v>
      </c>
      <c r="O802" s="252">
        <f t="shared" si="1363"/>
        <v>7915</v>
      </c>
      <c r="P802" s="38">
        <f t="shared" si="1363"/>
        <v>0</v>
      </c>
    </row>
    <row r="803" spans="1:16" ht="14.25">
      <c r="A803" s="43"/>
      <c r="B803" s="28" t="s">
        <v>422</v>
      </c>
      <c r="C803" s="29" t="s">
        <v>374</v>
      </c>
      <c r="D803" s="252">
        <f t="shared" ref="D803:E803" si="1364">D804+D805+D806</f>
        <v>7765</v>
      </c>
      <c r="E803" s="38">
        <f t="shared" si="1364"/>
        <v>7515</v>
      </c>
      <c r="F803" s="466">
        <f t="shared" ref="F803:J803" si="1365">F804+F805+F806</f>
        <v>7915</v>
      </c>
      <c r="G803" s="252">
        <f t="shared" si="1365"/>
        <v>2055</v>
      </c>
      <c r="H803" s="252">
        <f t="shared" si="1365"/>
        <v>1905</v>
      </c>
      <c r="I803" s="252">
        <f t="shared" si="1365"/>
        <v>1980</v>
      </c>
      <c r="J803" s="252">
        <f t="shared" si="1365"/>
        <v>1975</v>
      </c>
      <c r="K803" s="23">
        <f t="shared" si="1306"/>
        <v>7915</v>
      </c>
      <c r="L803" s="23">
        <f t="shared" si="1307"/>
        <v>0</v>
      </c>
      <c r="M803" s="252">
        <f t="shared" ref="M803:O803" si="1366">M804+M805+M806</f>
        <v>7915</v>
      </c>
      <c r="N803" s="252">
        <f t="shared" si="1366"/>
        <v>7915</v>
      </c>
      <c r="O803" s="252">
        <f t="shared" si="1366"/>
        <v>7915</v>
      </c>
      <c r="P803" s="38">
        <f t="shared" ref="P803" si="1367">P804+P805+P806</f>
        <v>0</v>
      </c>
    </row>
    <row r="804" spans="1:16" ht="14.25" customHeight="1">
      <c r="A804" s="43"/>
      <c r="B804" s="28" t="s">
        <v>262</v>
      </c>
      <c r="C804" s="29">
        <v>10</v>
      </c>
      <c r="D804" s="187">
        <v>5544</v>
      </c>
      <c r="E804" s="30">
        <v>5500</v>
      </c>
      <c r="F804" s="93">
        <v>6000</v>
      </c>
      <c r="G804" s="187">
        <v>1500</v>
      </c>
      <c r="H804" s="187">
        <v>1500</v>
      </c>
      <c r="I804" s="187">
        <v>1500</v>
      </c>
      <c r="J804" s="187">
        <v>1500</v>
      </c>
      <c r="K804" s="23">
        <f t="shared" si="1306"/>
        <v>6000</v>
      </c>
      <c r="L804" s="23">
        <f t="shared" si="1307"/>
        <v>0</v>
      </c>
      <c r="M804" s="187">
        <v>6000</v>
      </c>
      <c r="N804" s="187">
        <v>6000</v>
      </c>
      <c r="O804" s="187">
        <v>6000</v>
      </c>
      <c r="P804" s="30"/>
    </row>
    <row r="805" spans="1:16" ht="15" customHeight="1">
      <c r="A805" s="43"/>
      <c r="B805" s="28" t="s">
        <v>263</v>
      </c>
      <c r="C805" s="29">
        <v>20</v>
      </c>
      <c r="D805" s="187">
        <v>2200</v>
      </c>
      <c r="E805" s="30">
        <v>2000</v>
      </c>
      <c r="F805" s="93">
        <v>1900</v>
      </c>
      <c r="G805" s="187">
        <v>550</v>
      </c>
      <c r="H805" s="187">
        <v>400</v>
      </c>
      <c r="I805" s="187">
        <v>475</v>
      </c>
      <c r="J805" s="187">
        <v>475</v>
      </c>
      <c r="K805" s="23">
        <f t="shared" si="1306"/>
        <v>1900</v>
      </c>
      <c r="L805" s="23">
        <f t="shared" si="1307"/>
        <v>0</v>
      </c>
      <c r="M805" s="187">
        <v>1900</v>
      </c>
      <c r="N805" s="187">
        <v>1900</v>
      </c>
      <c r="O805" s="187">
        <v>1900</v>
      </c>
      <c r="P805" s="30"/>
    </row>
    <row r="806" spans="1:16" ht="18" customHeight="1">
      <c r="A806" s="43"/>
      <c r="B806" s="28" t="s">
        <v>508</v>
      </c>
      <c r="C806" s="29">
        <v>59</v>
      </c>
      <c r="D806" s="187">
        <v>21</v>
      </c>
      <c r="E806" s="30">
        <v>15</v>
      </c>
      <c r="F806" s="93">
        <v>15</v>
      </c>
      <c r="G806" s="187">
        <v>5</v>
      </c>
      <c r="H806" s="187">
        <v>5</v>
      </c>
      <c r="I806" s="187">
        <v>5</v>
      </c>
      <c r="J806" s="187"/>
      <c r="K806" s="23">
        <f t="shared" si="1306"/>
        <v>15</v>
      </c>
      <c r="L806" s="23">
        <f t="shared" si="1307"/>
        <v>0</v>
      </c>
      <c r="M806" s="187">
        <v>15</v>
      </c>
      <c r="N806" s="187">
        <v>15</v>
      </c>
      <c r="O806" s="187">
        <v>15</v>
      </c>
      <c r="P806" s="30"/>
    </row>
    <row r="807" spans="1:16" ht="15" customHeight="1">
      <c r="A807" s="43"/>
      <c r="B807" s="25" t="s">
        <v>273</v>
      </c>
      <c r="C807" s="29"/>
      <c r="D807" s="252">
        <f t="shared" ref="D807:E807" si="1368">D808</f>
        <v>135</v>
      </c>
      <c r="E807" s="38">
        <f t="shared" si="1368"/>
        <v>0</v>
      </c>
      <c r="F807" s="466">
        <f t="shared" ref="F807:P807" si="1369">F808</f>
        <v>1868</v>
      </c>
      <c r="G807" s="252">
        <f t="shared" si="1369"/>
        <v>368</v>
      </c>
      <c r="H807" s="252">
        <f t="shared" si="1369"/>
        <v>0</v>
      </c>
      <c r="I807" s="252">
        <f t="shared" si="1369"/>
        <v>800</v>
      </c>
      <c r="J807" s="252">
        <f t="shared" si="1369"/>
        <v>700</v>
      </c>
      <c r="K807" s="23">
        <f t="shared" si="1306"/>
        <v>1868</v>
      </c>
      <c r="L807" s="23">
        <f t="shared" si="1307"/>
        <v>0</v>
      </c>
      <c r="M807" s="252">
        <f t="shared" si="1369"/>
        <v>0</v>
      </c>
      <c r="N807" s="252">
        <f t="shared" si="1369"/>
        <v>0</v>
      </c>
      <c r="O807" s="252">
        <f t="shared" si="1369"/>
        <v>0</v>
      </c>
      <c r="P807" s="38">
        <f t="shared" si="1369"/>
        <v>0</v>
      </c>
    </row>
    <row r="808" spans="1:16" ht="15.75" customHeight="1">
      <c r="A808" s="126"/>
      <c r="B808" s="28" t="s">
        <v>279</v>
      </c>
      <c r="C808" s="29" t="s">
        <v>280</v>
      </c>
      <c r="D808" s="187">
        <v>135</v>
      </c>
      <c r="E808" s="30"/>
      <c r="F808" s="93">
        <f>1673+195</f>
        <v>1868</v>
      </c>
      <c r="G808" s="187">
        <f>1673-1500+195</f>
        <v>368</v>
      </c>
      <c r="H808" s="187"/>
      <c r="I808" s="187">
        <v>800</v>
      </c>
      <c r="J808" s="187">
        <v>700</v>
      </c>
      <c r="K808" s="23">
        <f t="shared" si="1306"/>
        <v>1868</v>
      </c>
      <c r="L808" s="23">
        <f t="shared" si="1307"/>
        <v>0</v>
      </c>
      <c r="M808" s="187">
        <v>0</v>
      </c>
      <c r="N808" s="187">
        <v>0</v>
      </c>
      <c r="O808" s="187">
        <v>0</v>
      </c>
      <c r="P808" s="30"/>
    </row>
    <row r="809" spans="1:16" ht="29.25" hidden="1" customHeight="1">
      <c r="A809" s="126">
        <v>3.3</v>
      </c>
      <c r="B809" s="31" t="s">
        <v>515</v>
      </c>
      <c r="C809" s="29" t="s">
        <v>516</v>
      </c>
      <c r="D809" s="187"/>
      <c r="E809" s="30"/>
      <c r="F809" s="93"/>
      <c r="G809" s="187"/>
      <c r="H809" s="187"/>
      <c r="I809" s="187"/>
      <c r="J809" s="187"/>
      <c r="K809" s="23">
        <f t="shared" si="1306"/>
        <v>0</v>
      </c>
      <c r="L809" s="23">
        <f t="shared" si="1307"/>
        <v>0</v>
      </c>
      <c r="M809" s="187"/>
      <c r="N809" s="187"/>
      <c r="O809" s="187"/>
      <c r="P809" s="30"/>
    </row>
    <row r="810" spans="1:16" ht="18.75" hidden="1" customHeight="1">
      <c r="A810" s="126"/>
      <c r="B810" s="25" t="s">
        <v>273</v>
      </c>
      <c r="C810" s="29"/>
      <c r="D810" s="187"/>
      <c r="E810" s="30"/>
      <c r="F810" s="93"/>
      <c r="G810" s="187"/>
      <c r="H810" s="187"/>
      <c r="I810" s="187"/>
      <c r="J810" s="187"/>
      <c r="K810" s="23">
        <f t="shared" si="1306"/>
        <v>0</v>
      </c>
      <c r="L810" s="23">
        <f t="shared" si="1307"/>
        <v>0</v>
      </c>
      <c r="M810" s="187"/>
      <c r="N810" s="187"/>
      <c r="O810" s="187"/>
      <c r="P810" s="30"/>
    </row>
    <row r="811" spans="1:16" ht="18.75" hidden="1" customHeight="1">
      <c r="A811" s="126"/>
      <c r="B811" s="28" t="s">
        <v>282</v>
      </c>
      <c r="C811" s="29">
        <v>56</v>
      </c>
      <c r="D811" s="187"/>
      <c r="E811" s="30"/>
      <c r="F811" s="93"/>
      <c r="G811" s="187"/>
      <c r="H811" s="187"/>
      <c r="I811" s="187"/>
      <c r="J811" s="187"/>
      <c r="K811" s="23">
        <f t="shared" si="1306"/>
        <v>0</v>
      </c>
      <c r="L811" s="23">
        <f t="shared" si="1307"/>
        <v>0</v>
      </c>
      <c r="M811" s="187"/>
      <c r="N811" s="187"/>
      <c r="O811" s="187"/>
      <c r="P811" s="30"/>
    </row>
    <row r="812" spans="1:16" ht="0.75" hidden="1" customHeight="1">
      <c r="A812" s="126"/>
      <c r="B812" s="28" t="s">
        <v>517</v>
      </c>
      <c r="C812" s="29" t="s">
        <v>442</v>
      </c>
      <c r="D812" s="187"/>
      <c r="E812" s="30"/>
      <c r="F812" s="93"/>
      <c r="G812" s="187"/>
      <c r="H812" s="187"/>
      <c r="I812" s="187"/>
      <c r="J812" s="187"/>
      <c r="K812" s="23">
        <f t="shared" si="1306"/>
        <v>0</v>
      </c>
      <c r="L812" s="23">
        <f t="shared" si="1307"/>
        <v>0</v>
      </c>
      <c r="M812" s="187"/>
      <c r="N812" s="187"/>
      <c r="O812" s="187"/>
      <c r="P812" s="30"/>
    </row>
    <row r="813" spans="1:16" ht="19.5" hidden="1" customHeight="1">
      <c r="A813" s="126"/>
      <c r="B813" s="28" t="s">
        <v>342</v>
      </c>
      <c r="C813" s="29" t="s">
        <v>445</v>
      </c>
      <c r="D813" s="187"/>
      <c r="E813" s="30"/>
      <c r="F813" s="93"/>
      <c r="G813" s="187"/>
      <c r="H813" s="187"/>
      <c r="I813" s="187"/>
      <c r="J813" s="187"/>
      <c r="K813" s="23">
        <f t="shared" si="1306"/>
        <v>0</v>
      </c>
      <c r="L813" s="23">
        <f t="shared" si="1307"/>
        <v>0</v>
      </c>
      <c r="M813" s="187"/>
      <c r="N813" s="187"/>
      <c r="O813" s="187"/>
      <c r="P813" s="30"/>
    </row>
    <row r="814" spans="1:16" ht="13.5" hidden="1" customHeight="1">
      <c r="A814" s="126"/>
      <c r="B814" s="28" t="s">
        <v>282</v>
      </c>
      <c r="C814" s="29" t="s">
        <v>445</v>
      </c>
      <c r="D814" s="187"/>
      <c r="E814" s="30"/>
      <c r="F814" s="93"/>
      <c r="G814" s="187"/>
      <c r="H814" s="187"/>
      <c r="I814" s="187"/>
      <c r="J814" s="187"/>
      <c r="K814" s="23">
        <f t="shared" si="1306"/>
        <v>0</v>
      </c>
      <c r="L814" s="23">
        <f t="shared" si="1307"/>
        <v>0</v>
      </c>
      <c r="M814" s="187"/>
      <c r="N814" s="187"/>
      <c r="O814" s="187"/>
      <c r="P814" s="30"/>
    </row>
    <row r="815" spans="1:16" ht="33.75" hidden="1" customHeight="1">
      <c r="A815" s="200" t="s">
        <v>518</v>
      </c>
      <c r="B815" s="113" t="s">
        <v>519</v>
      </c>
      <c r="C815" s="52" t="s">
        <v>520</v>
      </c>
      <c r="D815" s="194">
        <f t="shared" ref="D815:E816" si="1370">D816</f>
        <v>0</v>
      </c>
      <c r="E815" s="112">
        <f t="shared" si="1370"/>
        <v>0</v>
      </c>
      <c r="F815" s="476">
        <f t="shared" ref="F815:P816" si="1371">F816</f>
        <v>0</v>
      </c>
      <c r="G815" s="194">
        <f t="shared" si="1371"/>
        <v>0</v>
      </c>
      <c r="H815" s="194">
        <f t="shared" si="1371"/>
        <v>0</v>
      </c>
      <c r="I815" s="194">
        <f t="shared" si="1371"/>
        <v>0</v>
      </c>
      <c r="J815" s="194">
        <f t="shared" si="1371"/>
        <v>0</v>
      </c>
      <c r="K815" s="23">
        <f t="shared" si="1306"/>
        <v>0</v>
      </c>
      <c r="L815" s="23">
        <f t="shared" si="1307"/>
        <v>0</v>
      </c>
      <c r="M815" s="194">
        <f t="shared" si="1371"/>
        <v>0</v>
      </c>
      <c r="N815" s="194">
        <f t="shared" si="1371"/>
        <v>0</v>
      </c>
      <c r="O815" s="194">
        <f t="shared" si="1371"/>
        <v>0</v>
      </c>
      <c r="P815" s="112">
        <f t="shared" si="1371"/>
        <v>0</v>
      </c>
    </row>
    <row r="816" spans="1:16" ht="13.5" hidden="1" customHeight="1">
      <c r="A816" s="126"/>
      <c r="B816" s="25" t="s">
        <v>273</v>
      </c>
      <c r="C816" s="29"/>
      <c r="D816" s="194">
        <f t="shared" si="1370"/>
        <v>0</v>
      </c>
      <c r="E816" s="112">
        <f t="shared" si="1370"/>
        <v>0</v>
      </c>
      <c r="F816" s="476">
        <f t="shared" si="1371"/>
        <v>0</v>
      </c>
      <c r="G816" s="194">
        <f t="shared" si="1371"/>
        <v>0</v>
      </c>
      <c r="H816" s="194">
        <f t="shared" si="1371"/>
        <v>0</v>
      </c>
      <c r="I816" s="194">
        <f t="shared" si="1371"/>
        <v>0</v>
      </c>
      <c r="J816" s="194">
        <f t="shared" si="1371"/>
        <v>0</v>
      </c>
      <c r="K816" s="23">
        <f t="shared" si="1306"/>
        <v>0</v>
      </c>
      <c r="L816" s="23">
        <f t="shared" si="1307"/>
        <v>0</v>
      </c>
      <c r="M816" s="194">
        <f t="shared" si="1371"/>
        <v>0</v>
      </c>
      <c r="N816" s="194">
        <f t="shared" si="1371"/>
        <v>0</v>
      </c>
      <c r="O816" s="194">
        <f t="shared" si="1371"/>
        <v>0</v>
      </c>
      <c r="P816" s="112">
        <f t="shared" si="1371"/>
        <v>0</v>
      </c>
    </row>
    <row r="817" spans="1:16" ht="15.75" hidden="1" customHeight="1">
      <c r="A817" s="126"/>
      <c r="B817" s="28" t="s">
        <v>282</v>
      </c>
      <c r="C817" s="29">
        <v>56</v>
      </c>
      <c r="D817" s="252">
        <f t="shared" ref="D817:E817" si="1372">D818+D819+D820</f>
        <v>0</v>
      </c>
      <c r="E817" s="38">
        <f t="shared" si="1372"/>
        <v>0</v>
      </c>
      <c r="F817" s="466">
        <f t="shared" ref="F817:J817" si="1373">F818+F819+F820</f>
        <v>0</v>
      </c>
      <c r="G817" s="252">
        <f t="shared" si="1373"/>
        <v>0</v>
      </c>
      <c r="H817" s="252">
        <f t="shared" si="1373"/>
        <v>0</v>
      </c>
      <c r="I817" s="252">
        <f t="shared" si="1373"/>
        <v>0</v>
      </c>
      <c r="J817" s="252">
        <f t="shared" si="1373"/>
        <v>0</v>
      </c>
      <c r="K817" s="23">
        <f t="shared" si="1306"/>
        <v>0</v>
      </c>
      <c r="L817" s="23">
        <f t="shared" si="1307"/>
        <v>0</v>
      </c>
      <c r="M817" s="252">
        <f t="shared" ref="M817:O817" si="1374">M818+M819+M820</f>
        <v>0</v>
      </c>
      <c r="N817" s="252">
        <f t="shared" si="1374"/>
        <v>0</v>
      </c>
      <c r="O817" s="252">
        <f t="shared" si="1374"/>
        <v>0</v>
      </c>
      <c r="P817" s="38">
        <f t="shared" ref="P817" si="1375">P818+P819+P820</f>
        <v>0</v>
      </c>
    </row>
    <row r="818" spans="1:16" ht="13.5" hidden="1" customHeight="1">
      <c r="A818" s="126"/>
      <c r="B818" s="28" t="s">
        <v>517</v>
      </c>
      <c r="C818" s="29" t="s">
        <v>442</v>
      </c>
      <c r="D818" s="187"/>
      <c r="E818" s="30"/>
      <c r="F818" s="93"/>
      <c r="G818" s="187"/>
      <c r="H818" s="187"/>
      <c r="I818" s="187"/>
      <c r="J818" s="187"/>
      <c r="K818" s="23">
        <f t="shared" si="1306"/>
        <v>0</v>
      </c>
      <c r="L818" s="23">
        <f t="shared" si="1307"/>
        <v>0</v>
      </c>
      <c r="M818" s="187"/>
      <c r="N818" s="187"/>
      <c r="O818" s="187"/>
      <c r="P818" s="30"/>
    </row>
    <row r="819" spans="1:16" ht="13.5" hidden="1" customHeight="1">
      <c r="A819" s="126"/>
      <c r="B819" s="28" t="s">
        <v>521</v>
      </c>
      <c r="C819" s="29" t="s">
        <v>444</v>
      </c>
      <c r="D819" s="187"/>
      <c r="E819" s="30"/>
      <c r="F819" s="93"/>
      <c r="G819" s="187"/>
      <c r="H819" s="187"/>
      <c r="I819" s="187"/>
      <c r="J819" s="187"/>
      <c r="K819" s="23">
        <f t="shared" si="1306"/>
        <v>0</v>
      </c>
      <c r="L819" s="23">
        <f t="shared" si="1307"/>
        <v>0</v>
      </c>
      <c r="M819" s="187"/>
      <c r="N819" s="187"/>
      <c r="O819" s="187"/>
      <c r="P819" s="30"/>
    </row>
    <row r="820" spans="1:16" ht="19.5" hidden="1" customHeight="1">
      <c r="A820" s="126"/>
      <c r="B820" s="28" t="s">
        <v>342</v>
      </c>
      <c r="C820" s="29" t="s">
        <v>445</v>
      </c>
      <c r="D820" s="187"/>
      <c r="E820" s="30"/>
      <c r="F820" s="93"/>
      <c r="G820" s="187"/>
      <c r="H820" s="187"/>
      <c r="I820" s="187"/>
      <c r="J820" s="187"/>
      <c r="K820" s="23">
        <f t="shared" si="1306"/>
        <v>0</v>
      </c>
      <c r="L820" s="23">
        <f t="shared" si="1307"/>
        <v>0</v>
      </c>
      <c r="M820" s="187"/>
      <c r="N820" s="187"/>
      <c r="O820" s="187"/>
      <c r="P820" s="30"/>
    </row>
    <row r="821" spans="1:16" ht="25.5" customHeight="1">
      <c r="A821" s="199" t="s">
        <v>522</v>
      </c>
      <c r="B821" s="155" t="s">
        <v>523</v>
      </c>
      <c r="C821" s="130" t="s">
        <v>1104</v>
      </c>
      <c r="D821" s="267">
        <f t="shared" ref="D821:E821" si="1376">D822+D828</f>
        <v>9607</v>
      </c>
      <c r="E821" s="157">
        <f t="shared" si="1376"/>
        <v>9960</v>
      </c>
      <c r="F821" s="480">
        <f t="shared" ref="F821:J821" si="1377">F822+F828</f>
        <v>10322</v>
      </c>
      <c r="G821" s="267">
        <f t="shared" si="1377"/>
        <v>2622</v>
      </c>
      <c r="H821" s="267">
        <f t="shared" si="1377"/>
        <v>2460</v>
      </c>
      <c r="I821" s="267">
        <f t="shared" si="1377"/>
        <v>2600</v>
      </c>
      <c r="J821" s="267">
        <f t="shared" si="1377"/>
        <v>2640</v>
      </c>
      <c r="K821" s="23">
        <f t="shared" si="1306"/>
        <v>10322</v>
      </c>
      <c r="L821" s="23">
        <f t="shared" si="1307"/>
        <v>0</v>
      </c>
      <c r="M821" s="267">
        <f t="shared" ref="M821:O821" si="1378">M822+M828</f>
        <v>10150</v>
      </c>
      <c r="N821" s="267">
        <f t="shared" si="1378"/>
        <v>10150</v>
      </c>
      <c r="O821" s="267">
        <f t="shared" si="1378"/>
        <v>10150</v>
      </c>
      <c r="P821" s="157">
        <f t="shared" ref="P821" si="1379">P822+P828</f>
        <v>0</v>
      </c>
    </row>
    <row r="822" spans="1:16" ht="14.25">
      <c r="A822" s="43"/>
      <c r="B822" s="25" t="s">
        <v>260</v>
      </c>
      <c r="C822" s="29"/>
      <c r="D822" s="194">
        <f t="shared" ref="D822:E823" si="1380">D823</f>
        <v>9430</v>
      </c>
      <c r="E822" s="112">
        <f t="shared" si="1380"/>
        <v>9960</v>
      </c>
      <c r="F822" s="476">
        <f t="shared" ref="F822:P823" si="1381">F823</f>
        <v>10100</v>
      </c>
      <c r="G822" s="194">
        <f t="shared" si="1381"/>
        <v>2400</v>
      </c>
      <c r="H822" s="194">
        <f t="shared" si="1381"/>
        <v>2460</v>
      </c>
      <c r="I822" s="194">
        <f t="shared" si="1381"/>
        <v>2600</v>
      </c>
      <c r="J822" s="194">
        <f t="shared" si="1381"/>
        <v>2640</v>
      </c>
      <c r="K822" s="23">
        <f t="shared" si="1306"/>
        <v>10100</v>
      </c>
      <c r="L822" s="23">
        <f t="shared" si="1307"/>
        <v>0</v>
      </c>
      <c r="M822" s="194">
        <f t="shared" si="1381"/>
        <v>10150</v>
      </c>
      <c r="N822" s="194">
        <f t="shared" si="1381"/>
        <v>10150</v>
      </c>
      <c r="O822" s="194">
        <f t="shared" si="1381"/>
        <v>10150</v>
      </c>
      <c r="P822" s="112">
        <f t="shared" si="1381"/>
        <v>0</v>
      </c>
    </row>
    <row r="823" spans="1:16" ht="14.25">
      <c r="A823" s="43"/>
      <c r="B823" s="28" t="s">
        <v>261</v>
      </c>
      <c r="C823" s="29">
        <v>1</v>
      </c>
      <c r="D823" s="252">
        <f t="shared" si="1380"/>
        <v>9430</v>
      </c>
      <c r="E823" s="38">
        <f t="shared" si="1380"/>
        <v>9960</v>
      </c>
      <c r="F823" s="466">
        <f t="shared" si="1381"/>
        <v>10100</v>
      </c>
      <c r="G823" s="252">
        <f t="shared" si="1381"/>
        <v>2400</v>
      </c>
      <c r="H823" s="252">
        <f t="shared" si="1381"/>
        <v>2460</v>
      </c>
      <c r="I823" s="252">
        <f t="shared" si="1381"/>
        <v>2600</v>
      </c>
      <c r="J823" s="252">
        <f t="shared" si="1381"/>
        <v>2640</v>
      </c>
      <c r="K823" s="23">
        <f t="shared" si="1306"/>
        <v>10100</v>
      </c>
      <c r="L823" s="23">
        <f t="shared" si="1307"/>
        <v>0</v>
      </c>
      <c r="M823" s="252">
        <f t="shared" si="1381"/>
        <v>10150</v>
      </c>
      <c r="N823" s="252">
        <f t="shared" si="1381"/>
        <v>10150</v>
      </c>
      <c r="O823" s="252">
        <f t="shared" si="1381"/>
        <v>10150</v>
      </c>
      <c r="P823" s="38">
        <f t="shared" si="1381"/>
        <v>0</v>
      </c>
    </row>
    <row r="824" spans="1:16" ht="14.25">
      <c r="A824" s="43"/>
      <c r="B824" s="28" t="s">
        <v>422</v>
      </c>
      <c r="C824" s="29" t="s">
        <v>374</v>
      </c>
      <c r="D824" s="252">
        <f t="shared" ref="D824:E824" si="1382">D825+D826+D827</f>
        <v>9430</v>
      </c>
      <c r="E824" s="38">
        <f t="shared" si="1382"/>
        <v>9960</v>
      </c>
      <c r="F824" s="466">
        <f t="shared" ref="F824:J824" si="1383">F825+F826+F827</f>
        <v>10100</v>
      </c>
      <c r="G824" s="252">
        <f t="shared" si="1383"/>
        <v>2400</v>
      </c>
      <c r="H824" s="252">
        <f t="shared" si="1383"/>
        <v>2460</v>
      </c>
      <c r="I824" s="252">
        <f t="shared" si="1383"/>
        <v>2600</v>
      </c>
      <c r="J824" s="252">
        <f t="shared" si="1383"/>
        <v>2640</v>
      </c>
      <c r="K824" s="23">
        <f t="shared" si="1306"/>
        <v>10100</v>
      </c>
      <c r="L824" s="23">
        <f t="shared" si="1307"/>
        <v>0</v>
      </c>
      <c r="M824" s="252">
        <f t="shared" ref="M824:O824" si="1384">M825+M826+M827</f>
        <v>10150</v>
      </c>
      <c r="N824" s="252">
        <f t="shared" si="1384"/>
        <v>10150</v>
      </c>
      <c r="O824" s="252">
        <f t="shared" si="1384"/>
        <v>10150</v>
      </c>
      <c r="P824" s="38">
        <f t="shared" ref="P824" si="1385">P825+P826+P827</f>
        <v>0</v>
      </c>
    </row>
    <row r="825" spans="1:16" ht="15.75" customHeight="1">
      <c r="A825" s="43"/>
      <c r="B825" s="28" t="s">
        <v>262</v>
      </c>
      <c r="C825" s="29">
        <v>10</v>
      </c>
      <c r="D825" s="187">
        <v>6500</v>
      </c>
      <c r="E825" s="30">
        <v>7000</v>
      </c>
      <c r="F825" s="93">
        <v>7250</v>
      </c>
      <c r="G825" s="187">
        <v>1820</v>
      </c>
      <c r="H825" s="187">
        <v>1820</v>
      </c>
      <c r="I825" s="187">
        <v>1810</v>
      </c>
      <c r="J825" s="187">
        <v>1800</v>
      </c>
      <c r="K825" s="23">
        <f t="shared" si="1306"/>
        <v>7250</v>
      </c>
      <c r="L825" s="23">
        <f t="shared" si="1307"/>
        <v>0</v>
      </c>
      <c r="M825" s="187">
        <v>7300</v>
      </c>
      <c r="N825" s="187">
        <v>7300</v>
      </c>
      <c r="O825" s="187">
        <v>7300</v>
      </c>
      <c r="P825" s="30"/>
    </row>
    <row r="826" spans="1:16" ht="13.5" customHeight="1">
      <c r="A826" s="43"/>
      <c r="B826" s="28" t="s">
        <v>263</v>
      </c>
      <c r="C826" s="29">
        <v>20</v>
      </c>
      <c r="D826" s="187">
        <v>2800</v>
      </c>
      <c r="E826" s="30">
        <v>2800</v>
      </c>
      <c r="F826" s="93">
        <v>2700</v>
      </c>
      <c r="G826" s="187">
        <v>550</v>
      </c>
      <c r="H826" s="187">
        <v>600</v>
      </c>
      <c r="I826" s="187">
        <v>750</v>
      </c>
      <c r="J826" s="187">
        <v>800</v>
      </c>
      <c r="K826" s="23">
        <f t="shared" si="1306"/>
        <v>2700</v>
      </c>
      <c r="L826" s="23">
        <f t="shared" si="1307"/>
        <v>0</v>
      </c>
      <c r="M826" s="187">
        <v>2700</v>
      </c>
      <c r="N826" s="187">
        <v>2700</v>
      </c>
      <c r="O826" s="187">
        <v>2700</v>
      </c>
      <c r="P826" s="30"/>
    </row>
    <row r="827" spans="1:16" ht="20.25" customHeight="1">
      <c r="A827" s="43"/>
      <c r="B827" s="28" t="s">
        <v>508</v>
      </c>
      <c r="C827" s="29">
        <v>59</v>
      </c>
      <c r="D827" s="187">
        <v>130</v>
      </c>
      <c r="E827" s="30">
        <v>160</v>
      </c>
      <c r="F827" s="93">
        <v>150</v>
      </c>
      <c r="G827" s="187">
        <v>30</v>
      </c>
      <c r="H827" s="187">
        <v>40</v>
      </c>
      <c r="I827" s="187">
        <v>40</v>
      </c>
      <c r="J827" s="187">
        <v>40</v>
      </c>
      <c r="K827" s="23">
        <f t="shared" si="1306"/>
        <v>150</v>
      </c>
      <c r="L827" s="23">
        <f t="shared" si="1307"/>
        <v>0</v>
      </c>
      <c r="M827" s="187">
        <v>150</v>
      </c>
      <c r="N827" s="187">
        <v>150</v>
      </c>
      <c r="O827" s="187">
        <v>150</v>
      </c>
      <c r="P827" s="30"/>
    </row>
    <row r="828" spans="1:16" ht="20.25" customHeight="1">
      <c r="A828" s="43"/>
      <c r="B828" s="25" t="s">
        <v>273</v>
      </c>
      <c r="C828" s="29"/>
      <c r="D828" s="194">
        <f t="shared" ref="D828:E828" si="1386">D830</f>
        <v>177</v>
      </c>
      <c r="E828" s="112">
        <f t="shared" si="1386"/>
        <v>0</v>
      </c>
      <c r="F828" s="476">
        <f t="shared" ref="F828:J828" si="1387">F830</f>
        <v>222</v>
      </c>
      <c r="G828" s="194">
        <f t="shared" si="1387"/>
        <v>222</v>
      </c>
      <c r="H828" s="194">
        <f t="shared" si="1387"/>
        <v>0</v>
      </c>
      <c r="I828" s="194">
        <f t="shared" si="1387"/>
        <v>0</v>
      </c>
      <c r="J828" s="194">
        <f t="shared" si="1387"/>
        <v>0</v>
      </c>
      <c r="K828" s="23">
        <f t="shared" si="1306"/>
        <v>222</v>
      </c>
      <c r="L828" s="23">
        <f t="shared" si="1307"/>
        <v>0</v>
      </c>
      <c r="M828" s="194">
        <f t="shared" ref="M828:O828" si="1388">M830</f>
        <v>0</v>
      </c>
      <c r="N828" s="194">
        <f t="shared" si="1388"/>
        <v>0</v>
      </c>
      <c r="O828" s="194">
        <f t="shared" si="1388"/>
        <v>0</v>
      </c>
      <c r="P828" s="112">
        <f t="shared" ref="P828" si="1389">P830</f>
        <v>0</v>
      </c>
    </row>
    <row r="829" spans="1:16" ht="20.25" hidden="1" customHeight="1">
      <c r="A829" s="43"/>
      <c r="B829" s="28" t="s">
        <v>301</v>
      </c>
      <c r="C829" s="29" t="s">
        <v>302</v>
      </c>
      <c r="D829" s="187"/>
      <c r="E829" s="30"/>
      <c r="F829" s="93"/>
      <c r="G829" s="187"/>
      <c r="H829" s="187"/>
      <c r="I829" s="187"/>
      <c r="J829" s="187"/>
      <c r="K829" s="23">
        <f t="shared" si="1306"/>
        <v>0</v>
      </c>
      <c r="L829" s="23">
        <f t="shared" si="1307"/>
        <v>0</v>
      </c>
      <c r="M829" s="187"/>
      <c r="N829" s="187"/>
      <c r="O829" s="187"/>
      <c r="P829" s="30"/>
    </row>
    <row r="830" spans="1:16" ht="15" customHeight="1">
      <c r="A830" s="43"/>
      <c r="B830" s="28" t="s">
        <v>279</v>
      </c>
      <c r="C830" s="29" t="s">
        <v>280</v>
      </c>
      <c r="D830" s="187">
        <v>177</v>
      </c>
      <c r="E830" s="30"/>
      <c r="F830" s="93">
        <v>222</v>
      </c>
      <c r="G830" s="187">
        <v>222</v>
      </c>
      <c r="H830" s="187">
        <v>0</v>
      </c>
      <c r="I830" s="187">
        <v>0</v>
      </c>
      <c r="J830" s="187">
        <v>0</v>
      </c>
      <c r="K830" s="23">
        <f t="shared" si="1306"/>
        <v>222</v>
      </c>
      <c r="L830" s="23">
        <f t="shared" si="1307"/>
        <v>0</v>
      </c>
      <c r="M830" s="187">
        <v>0</v>
      </c>
      <c r="N830" s="187">
        <v>0</v>
      </c>
      <c r="O830" s="187">
        <v>0</v>
      </c>
      <c r="P830" s="30"/>
    </row>
    <row r="831" spans="1:16" ht="14.25">
      <c r="A831" s="43" t="s">
        <v>524</v>
      </c>
      <c r="B831" s="189" t="s">
        <v>525</v>
      </c>
      <c r="C831" s="130" t="s">
        <v>526</v>
      </c>
      <c r="D831" s="267">
        <f t="shared" ref="D831:E831" si="1390">D832+D839</f>
        <v>59481.19</v>
      </c>
      <c r="E831" s="157">
        <f t="shared" si="1390"/>
        <v>17431</v>
      </c>
      <c r="F831" s="480">
        <f t="shared" ref="F831:J831" si="1391">F832+F839</f>
        <v>58302</v>
      </c>
      <c r="G831" s="267">
        <f t="shared" si="1391"/>
        <v>45952</v>
      </c>
      <c r="H831" s="267">
        <f t="shared" si="1391"/>
        <v>4250</v>
      </c>
      <c r="I831" s="267">
        <f t="shared" si="1391"/>
        <v>4150</v>
      </c>
      <c r="J831" s="267">
        <f t="shared" si="1391"/>
        <v>3950</v>
      </c>
      <c r="K831" s="23">
        <f t="shared" si="1306"/>
        <v>58302</v>
      </c>
      <c r="L831" s="23">
        <f t="shared" si="1307"/>
        <v>0</v>
      </c>
      <c r="M831" s="267">
        <f t="shared" ref="M831:O831" si="1392">M832+M839</f>
        <v>16600</v>
      </c>
      <c r="N831" s="267">
        <f t="shared" si="1392"/>
        <v>16600</v>
      </c>
      <c r="O831" s="267">
        <f t="shared" si="1392"/>
        <v>16600</v>
      </c>
      <c r="P831" s="157">
        <f t="shared" ref="P831" si="1393">P832+P839</f>
        <v>0</v>
      </c>
    </row>
    <row r="832" spans="1:16" ht="14.25">
      <c r="A832" s="43"/>
      <c r="B832" s="25" t="s">
        <v>260</v>
      </c>
      <c r="C832" s="29"/>
      <c r="D832" s="194">
        <f t="shared" ref="D832:E832" si="1394">D833+D838</f>
        <v>17250</v>
      </c>
      <c r="E832" s="112">
        <f t="shared" si="1394"/>
        <v>17431</v>
      </c>
      <c r="F832" s="476">
        <f t="shared" ref="F832:J832" si="1395">F833+F838</f>
        <v>16600</v>
      </c>
      <c r="G832" s="194">
        <f t="shared" si="1395"/>
        <v>4250</v>
      </c>
      <c r="H832" s="194">
        <f t="shared" si="1395"/>
        <v>4250</v>
      </c>
      <c r="I832" s="194">
        <f t="shared" si="1395"/>
        <v>4150</v>
      </c>
      <c r="J832" s="194">
        <f t="shared" si="1395"/>
        <v>3950</v>
      </c>
      <c r="K832" s="23">
        <f t="shared" si="1306"/>
        <v>16600</v>
      </c>
      <c r="L832" s="23">
        <f t="shared" si="1307"/>
        <v>0</v>
      </c>
      <c r="M832" s="194">
        <f t="shared" ref="M832:O832" si="1396">M833+M838</f>
        <v>16600</v>
      </c>
      <c r="N832" s="194">
        <f t="shared" si="1396"/>
        <v>16600</v>
      </c>
      <c r="O832" s="194">
        <f t="shared" si="1396"/>
        <v>16600</v>
      </c>
      <c r="P832" s="112">
        <f t="shared" ref="P832" si="1397">P833+P838</f>
        <v>0</v>
      </c>
    </row>
    <row r="833" spans="1:16" ht="14.25">
      <c r="A833" s="43"/>
      <c r="B833" s="28" t="s">
        <v>261</v>
      </c>
      <c r="C833" s="29">
        <v>1</v>
      </c>
      <c r="D833" s="252">
        <f t="shared" ref="D833:E833" si="1398">D834</f>
        <v>17250</v>
      </c>
      <c r="E833" s="38">
        <f t="shared" si="1398"/>
        <v>17431</v>
      </c>
      <c r="F833" s="466">
        <f t="shared" ref="F833:P833" si="1399">F834</f>
        <v>16600</v>
      </c>
      <c r="G833" s="252">
        <f t="shared" si="1399"/>
        <v>4250</v>
      </c>
      <c r="H833" s="252">
        <f t="shared" si="1399"/>
        <v>4250</v>
      </c>
      <c r="I833" s="252">
        <f t="shared" si="1399"/>
        <v>4150</v>
      </c>
      <c r="J833" s="252">
        <f t="shared" si="1399"/>
        <v>3950</v>
      </c>
      <c r="K833" s="23">
        <f t="shared" si="1306"/>
        <v>16600</v>
      </c>
      <c r="L833" s="23">
        <f t="shared" si="1307"/>
        <v>0</v>
      </c>
      <c r="M833" s="252">
        <f t="shared" si="1399"/>
        <v>16600</v>
      </c>
      <c r="N833" s="252">
        <f t="shared" si="1399"/>
        <v>16600</v>
      </c>
      <c r="O833" s="252">
        <f t="shared" si="1399"/>
        <v>16600</v>
      </c>
      <c r="P833" s="38">
        <f t="shared" si="1399"/>
        <v>0</v>
      </c>
    </row>
    <row r="834" spans="1:16" ht="14.25">
      <c r="A834" s="43"/>
      <c r="B834" s="28" t="s">
        <v>422</v>
      </c>
      <c r="C834" s="29" t="s">
        <v>374</v>
      </c>
      <c r="D834" s="252">
        <f t="shared" ref="D834:E834" si="1400">D835+D836+D837</f>
        <v>17250</v>
      </c>
      <c r="E834" s="38">
        <f t="shared" si="1400"/>
        <v>17431</v>
      </c>
      <c r="F834" s="466">
        <f t="shared" ref="F834:J834" si="1401">F835+F836+F837</f>
        <v>16600</v>
      </c>
      <c r="G834" s="252">
        <f t="shared" si="1401"/>
        <v>4250</v>
      </c>
      <c r="H834" s="252">
        <f t="shared" si="1401"/>
        <v>4250</v>
      </c>
      <c r="I834" s="252">
        <f t="shared" si="1401"/>
        <v>4150</v>
      </c>
      <c r="J834" s="252">
        <f t="shared" si="1401"/>
        <v>3950</v>
      </c>
      <c r="K834" s="23">
        <f t="shared" si="1306"/>
        <v>16600</v>
      </c>
      <c r="L834" s="23">
        <f t="shared" si="1307"/>
        <v>0</v>
      </c>
      <c r="M834" s="252">
        <f t="shared" ref="M834:O834" si="1402">M835+M836+M837</f>
        <v>16600</v>
      </c>
      <c r="N834" s="252">
        <f t="shared" si="1402"/>
        <v>16600</v>
      </c>
      <c r="O834" s="252">
        <f t="shared" si="1402"/>
        <v>16600</v>
      </c>
      <c r="P834" s="38">
        <f t="shared" ref="P834" si="1403">P835+P836+P837</f>
        <v>0</v>
      </c>
    </row>
    <row r="835" spans="1:16" ht="15.75" customHeight="1">
      <c r="A835" s="43" t="s">
        <v>527</v>
      </c>
      <c r="B835" s="28" t="s">
        <v>262</v>
      </c>
      <c r="C835" s="29">
        <v>10</v>
      </c>
      <c r="D835" s="256">
        <f>13745+28</f>
        <v>13773</v>
      </c>
      <c r="E835" s="30">
        <v>14540</v>
      </c>
      <c r="F835" s="93">
        <v>14000</v>
      </c>
      <c r="G835" s="187">
        <v>3600</v>
      </c>
      <c r="H835" s="187">
        <v>3600</v>
      </c>
      <c r="I835" s="187">
        <v>3500</v>
      </c>
      <c r="J835" s="187">
        <v>3300</v>
      </c>
      <c r="K835" s="23">
        <f t="shared" si="1306"/>
        <v>14000</v>
      </c>
      <c r="L835" s="23">
        <f t="shared" si="1307"/>
        <v>0</v>
      </c>
      <c r="M835" s="187">
        <v>14000</v>
      </c>
      <c r="N835" s="187">
        <v>14000</v>
      </c>
      <c r="O835" s="187">
        <v>14000</v>
      </c>
      <c r="P835" s="30"/>
    </row>
    <row r="836" spans="1:16" ht="15.75" customHeight="1">
      <c r="A836" s="43"/>
      <c r="B836" s="28" t="s">
        <v>263</v>
      </c>
      <c r="C836" s="29">
        <v>20</v>
      </c>
      <c r="D836" s="256">
        <f>3350-28</f>
        <v>3322</v>
      </c>
      <c r="E836" s="30">
        <v>2687</v>
      </c>
      <c r="F836" s="93">
        <v>2400</v>
      </c>
      <c r="G836" s="187">
        <v>600</v>
      </c>
      <c r="H836" s="187">
        <v>600</v>
      </c>
      <c r="I836" s="187">
        <v>600</v>
      </c>
      <c r="J836" s="187">
        <v>600</v>
      </c>
      <c r="K836" s="23">
        <f t="shared" si="1306"/>
        <v>2400</v>
      </c>
      <c r="L836" s="23">
        <f t="shared" si="1307"/>
        <v>0</v>
      </c>
      <c r="M836" s="187">
        <v>2400</v>
      </c>
      <c r="N836" s="187">
        <v>2400</v>
      </c>
      <c r="O836" s="187">
        <v>2400</v>
      </c>
      <c r="P836" s="30"/>
    </row>
    <row r="837" spans="1:16" ht="17.25" customHeight="1">
      <c r="A837" s="43"/>
      <c r="B837" s="28" t="s">
        <v>528</v>
      </c>
      <c r="C837" s="29">
        <v>59</v>
      </c>
      <c r="D837" s="187">
        <v>155</v>
      </c>
      <c r="E837" s="30">
        <v>204</v>
      </c>
      <c r="F837" s="93">
        <v>200</v>
      </c>
      <c r="G837" s="187">
        <v>50</v>
      </c>
      <c r="H837" s="187">
        <v>50</v>
      </c>
      <c r="I837" s="187">
        <v>50</v>
      </c>
      <c r="J837" s="187">
        <v>50</v>
      </c>
      <c r="K837" s="23">
        <f t="shared" si="1306"/>
        <v>200</v>
      </c>
      <c r="L837" s="23">
        <f t="shared" si="1307"/>
        <v>0</v>
      </c>
      <c r="M837" s="187">
        <v>200</v>
      </c>
      <c r="N837" s="187">
        <v>200</v>
      </c>
      <c r="O837" s="187">
        <v>200</v>
      </c>
      <c r="P837" s="30"/>
    </row>
    <row r="838" spans="1:16" ht="17.25" hidden="1" customHeight="1">
      <c r="A838" s="43"/>
      <c r="B838" s="28" t="s">
        <v>272</v>
      </c>
      <c r="C838" s="29" t="s">
        <v>376</v>
      </c>
      <c r="D838" s="187"/>
      <c r="E838" s="30"/>
      <c r="F838" s="93"/>
      <c r="G838" s="187"/>
      <c r="H838" s="187"/>
      <c r="I838" s="187"/>
      <c r="J838" s="187"/>
      <c r="K838" s="23">
        <f t="shared" si="1306"/>
        <v>0</v>
      </c>
      <c r="L838" s="23">
        <f t="shared" si="1307"/>
        <v>0</v>
      </c>
      <c r="M838" s="187"/>
      <c r="N838" s="187"/>
      <c r="O838" s="187"/>
      <c r="P838" s="30"/>
    </row>
    <row r="839" spans="1:16" ht="13.5" customHeight="1">
      <c r="A839" s="43"/>
      <c r="B839" s="25" t="s">
        <v>273</v>
      </c>
      <c r="C839" s="29"/>
      <c r="D839" s="194">
        <f t="shared" ref="D839:E839" si="1404">D840</f>
        <v>42231.19</v>
      </c>
      <c r="E839" s="112">
        <f t="shared" si="1404"/>
        <v>0</v>
      </c>
      <c r="F839" s="476">
        <f t="shared" ref="F839:P839" si="1405">F840</f>
        <v>41702</v>
      </c>
      <c r="G839" s="194">
        <f t="shared" si="1405"/>
        <v>41702</v>
      </c>
      <c r="H839" s="194">
        <f t="shared" si="1405"/>
        <v>0</v>
      </c>
      <c r="I839" s="194">
        <f t="shared" si="1405"/>
        <v>0</v>
      </c>
      <c r="J839" s="194">
        <f t="shared" si="1405"/>
        <v>0</v>
      </c>
      <c r="K839" s="23">
        <f t="shared" si="1306"/>
        <v>41702</v>
      </c>
      <c r="L839" s="23">
        <f t="shared" si="1307"/>
        <v>0</v>
      </c>
      <c r="M839" s="194">
        <f t="shared" si="1405"/>
        <v>0</v>
      </c>
      <c r="N839" s="194">
        <f t="shared" si="1405"/>
        <v>0</v>
      </c>
      <c r="O839" s="194">
        <f t="shared" si="1405"/>
        <v>0</v>
      </c>
      <c r="P839" s="112">
        <f t="shared" si="1405"/>
        <v>0</v>
      </c>
    </row>
    <row r="840" spans="1:16" ht="15" customHeight="1">
      <c r="A840" s="43"/>
      <c r="B840" s="28" t="s">
        <v>279</v>
      </c>
      <c r="C840" s="29" t="s">
        <v>280</v>
      </c>
      <c r="D840" s="187">
        <v>42231.19</v>
      </c>
      <c r="E840" s="30"/>
      <c r="F840" s="93">
        <v>41702</v>
      </c>
      <c r="G840" s="187">
        <v>41702</v>
      </c>
      <c r="H840" s="187">
        <v>0</v>
      </c>
      <c r="I840" s="187">
        <v>0</v>
      </c>
      <c r="J840" s="187">
        <v>0</v>
      </c>
      <c r="K840" s="23">
        <f t="shared" si="1306"/>
        <v>41702</v>
      </c>
      <c r="L840" s="23">
        <f t="shared" si="1307"/>
        <v>0</v>
      </c>
      <c r="M840" s="187">
        <v>0</v>
      </c>
      <c r="N840" s="187">
        <v>0</v>
      </c>
      <c r="O840" s="187">
        <v>0</v>
      </c>
      <c r="P840" s="30"/>
    </row>
    <row r="841" spans="1:16" ht="14.25" hidden="1">
      <c r="A841" s="43" t="s">
        <v>529</v>
      </c>
      <c r="B841" s="155" t="s">
        <v>530</v>
      </c>
      <c r="C841" s="130" t="s">
        <v>531</v>
      </c>
      <c r="D841" s="267">
        <f t="shared" ref="D841:E841" si="1406">D842+D848</f>
        <v>0</v>
      </c>
      <c r="E841" s="157">
        <f t="shared" si="1406"/>
        <v>0</v>
      </c>
      <c r="F841" s="480">
        <f t="shared" ref="F841:J841" si="1407">F842+F848</f>
        <v>0</v>
      </c>
      <c r="G841" s="267">
        <f t="shared" si="1407"/>
        <v>0</v>
      </c>
      <c r="H841" s="267">
        <f t="shared" si="1407"/>
        <v>0</v>
      </c>
      <c r="I841" s="267">
        <f t="shared" si="1407"/>
        <v>0</v>
      </c>
      <c r="J841" s="267">
        <f t="shared" si="1407"/>
        <v>0</v>
      </c>
      <c r="K841" s="23">
        <f t="shared" si="1306"/>
        <v>0</v>
      </c>
      <c r="L841" s="23">
        <f t="shared" si="1307"/>
        <v>0</v>
      </c>
      <c r="M841" s="267">
        <f t="shared" ref="M841:O841" si="1408">M842+M848</f>
        <v>0</v>
      </c>
      <c r="N841" s="267">
        <f t="shared" si="1408"/>
        <v>0</v>
      </c>
      <c r="O841" s="267">
        <f t="shared" si="1408"/>
        <v>0</v>
      </c>
      <c r="P841" s="157">
        <f t="shared" ref="P841" si="1409">P842+P848</f>
        <v>0</v>
      </c>
    </row>
    <row r="842" spans="1:16" ht="14.25" hidden="1">
      <c r="A842" s="43"/>
      <c r="B842" s="25" t="s">
        <v>260</v>
      </c>
      <c r="C842" s="29"/>
      <c r="D842" s="194">
        <f t="shared" ref="D842:E843" si="1410">D843</f>
        <v>0</v>
      </c>
      <c r="E842" s="112">
        <f t="shared" si="1410"/>
        <v>0</v>
      </c>
      <c r="F842" s="476">
        <f t="shared" ref="F842:P843" si="1411">F843</f>
        <v>0</v>
      </c>
      <c r="G842" s="194">
        <f t="shared" si="1411"/>
        <v>0</v>
      </c>
      <c r="H842" s="194">
        <f t="shared" si="1411"/>
        <v>0</v>
      </c>
      <c r="I842" s="194">
        <f t="shared" si="1411"/>
        <v>0</v>
      </c>
      <c r="J842" s="194">
        <f t="shared" si="1411"/>
        <v>0</v>
      </c>
      <c r="K842" s="23">
        <f t="shared" ref="K842:K905" si="1412">G842+H842+I842+J842</f>
        <v>0</v>
      </c>
      <c r="L842" s="23">
        <f t="shared" ref="L842:L905" si="1413">F842-K842</f>
        <v>0</v>
      </c>
      <c r="M842" s="194">
        <f t="shared" si="1411"/>
        <v>0</v>
      </c>
      <c r="N842" s="194">
        <f t="shared" si="1411"/>
        <v>0</v>
      </c>
      <c r="O842" s="194">
        <f t="shared" si="1411"/>
        <v>0</v>
      </c>
      <c r="P842" s="112">
        <f t="shared" si="1411"/>
        <v>0</v>
      </c>
    </row>
    <row r="843" spans="1:16" ht="14.25" hidden="1">
      <c r="A843" s="43"/>
      <c r="B843" s="28" t="s">
        <v>261</v>
      </c>
      <c r="C843" s="29">
        <v>1</v>
      </c>
      <c r="D843" s="252">
        <f t="shared" si="1410"/>
        <v>0</v>
      </c>
      <c r="E843" s="38">
        <f t="shared" si="1410"/>
        <v>0</v>
      </c>
      <c r="F843" s="466">
        <f t="shared" si="1411"/>
        <v>0</v>
      </c>
      <c r="G843" s="252">
        <f t="shared" si="1411"/>
        <v>0</v>
      </c>
      <c r="H843" s="252">
        <f t="shared" si="1411"/>
        <v>0</v>
      </c>
      <c r="I843" s="252">
        <f t="shared" si="1411"/>
        <v>0</v>
      </c>
      <c r="J843" s="252">
        <f t="shared" si="1411"/>
        <v>0</v>
      </c>
      <c r="K843" s="23">
        <f t="shared" si="1412"/>
        <v>0</v>
      </c>
      <c r="L843" s="23">
        <f t="shared" si="1413"/>
        <v>0</v>
      </c>
      <c r="M843" s="252">
        <f t="shared" si="1411"/>
        <v>0</v>
      </c>
      <c r="N843" s="252">
        <f t="shared" si="1411"/>
        <v>0</v>
      </c>
      <c r="O843" s="252">
        <f t="shared" si="1411"/>
        <v>0</v>
      </c>
      <c r="P843" s="38">
        <f t="shared" si="1411"/>
        <v>0</v>
      </c>
    </row>
    <row r="844" spans="1:16" ht="14.25" hidden="1">
      <c r="A844" s="43"/>
      <c r="B844" s="28" t="s">
        <v>422</v>
      </c>
      <c r="C844" s="29" t="s">
        <v>374</v>
      </c>
      <c r="D844" s="252">
        <f t="shared" ref="D844:E844" si="1414">D845+D846</f>
        <v>0</v>
      </c>
      <c r="E844" s="38">
        <f t="shared" si="1414"/>
        <v>0</v>
      </c>
      <c r="F844" s="466">
        <f t="shared" ref="F844:J844" si="1415">F845+F846</f>
        <v>0</v>
      </c>
      <c r="G844" s="252">
        <f t="shared" si="1415"/>
        <v>0</v>
      </c>
      <c r="H844" s="252">
        <f t="shared" si="1415"/>
        <v>0</v>
      </c>
      <c r="I844" s="252">
        <f t="shared" si="1415"/>
        <v>0</v>
      </c>
      <c r="J844" s="252">
        <f t="shared" si="1415"/>
        <v>0</v>
      </c>
      <c r="K844" s="23">
        <f t="shared" si="1412"/>
        <v>0</v>
      </c>
      <c r="L844" s="23">
        <f t="shared" si="1413"/>
        <v>0</v>
      </c>
      <c r="M844" s="252">
        <f t="shared" ref="M844:O844" si="1416">M845+M846</f>
        <v>0</v>
      </c>
      <c r="N844" s="252">
        <f t="shared" si="1416"/>
        <v>0</v>
      </c>
      <c r="O844" s="252">
        <f t="shared" si="1416"/>
        <v>0</v>
      </c>
      <c r="P844" s="38">
        <f t="shared" ref="P844" si="1417">P845+P846</f>
        <v>0</v>
      </c>
    </row>
    <row r="845" spans="1:16" ht="15" hidden="1" customHeight="1">
      <c r="A845" s="43"/>
      <c r="B845" s="28" t="s">
        <v>262</v>
      </c>
      <c r="C845" s="29">
        <v>10</v>
      </c>
      <c r="D845" s="187">
        <v>0</v>
      </c>
      <c r="E845" s="30">
        <v>0</v>
      </c>
      <c r="F845" s="93">
        <v>0</v>
      </c>
      <c r="G845" s="187">
        <v>0</v>
      </c>
      <c r="H845" s="187">
        <v>0</v>
      </c>
      <c r="I845" s="187">
        <v>0</v>
      </c>
      <c r="J845" s="187">
        <v>0</v>
      </c>
      <c r="K845" s="23">
        <f t="shared" si="1412"/>
        <v>0</v>
      </c>
      <c r="L845" s="23">
        <f t="shared" si="1413"/>
        <v>0</v>
      </c>
      <c r="M845" s="187">
        <v>0</v>
      </c>
      <c r="N845" s="187">
        <v>0</v>
      </c>
      <c r="O845" s="187">
        <v>0</v>
      </c>
      <c r="P845" s="30">
        <v>0</v>
      </c>
    </row>
    <row r="846" spans="1:16" ht="15.75" hidden="1" customHeight="1">
      <c r="A846" s="43"/>
      <c r="B846" s="28" t="s">
        <v>263</v>
      </c>
      <c r="C846" s="29">
        <v>20</v>
      </c>
      <c r="D846" s="187">
        <v>0</v>
      </c>
      <c r="E846" s="30">
        <v>0</v>
      </c>
      <c r="F846" s="93">
        <v>0</v>
      </c>
      <c r="G846" s="187">
        <v>0</v>
      </c>
      <c r="H846" s="187">
        <v>0</v>
      </c>
      <c r="I846" s="187">
        <v>0</v>
      </c>
      <c r="J846" s="187">
        <v>0</v>
      </c>
      <c r="K846" s="23">
        <f t="shared" si="1412"/>
        <v>0</v>
      </c>
      <c r="L846" s="23">
        <f t="shared" si="1413"/>
        <v>0</v>
      </c>
      <c r="M846" s="187">
        <v>0</v>
      </c>
      <c r="N846" s="187">
        <v>0</v>
      </c>
      <c r="O846" s="187">
        <v>0</v>
      </c>
      <c r="P846" s="30">
        <v>0</v>
      </c>
    </row>
    <row r="847" spans="1:16" ht="25.5" hidden="1" customHeight="1">
      <c r="A847" s="43"/>
      <c r="B847" s="16" t="s">
        <v>532</v>
      </c>
      <c r="C847" s="29">
        <v>85</v>
      </c>
      <c r="D847" s="187"/>
      <c r="E847" s="30"/>
      <c r="F847" s="93"/>
      <c r="G847" s="187"/>
      <c r="H847" s="187"/>
      <c r="I847" s="187"/>
      <c r="J847" s="187"/>
      <c r="K847" s="23">
        <f t="shared" si="1412"/>
        <v>0</v>
      </c>
      <c r="L847" s="23">
        <f t="shared" si="1413"/>
        <v>0</v>
      </c>
      <c r="M847" s="187"/>
      <c r="N847" s="187"/>
      <c r="O847" s="187"/>
      <c r="P847" s="30"/>
    </row>
    <row r="848" spans="1:16" ht="20.25" hidden="1" customHeight="1">
      <c r="A848" s="43"/>
      <c r="B848" s="25" t="s">
        <v>273</v>
      </c>
      <c r="C848" s="29"/>
      <c r="D848" s="257">
        <f t="shared" ref="D848:E848" si="1418">D849</f>
        <v>0</v>
      </c>
      <c r="E848" s="45">
        <f t="shared" si="1418"/>
        <v>0</v>
      </c>
      <c r="F848" s="469">
        <f t="shared" ref="F848:P848" si="1419">F849</f>
        <v>0</v>
      </c>
      <c r="G848" s="257">
        <f t="shared" si="1419"/>
        <v>0</v>
      </c>
      <c r="H848" s="257">
        <f t="shared" si="1419"/>
        <v>0</v>
      </c>
      <c r="I848" s="257">
        <f t="shared" si="1419"/>
        <v>0</v>
      </c>
      <c r="J848" s="257">
        <f t="shared" si="1419"/>
        <v>0</v>
      </c>
      <c r="K848" s="23">
        <f t="shared" si="1412"/>
        <v>0</v>
      </c>
      <c r="L848" s="23">
        <f t="shared" si="1413"/>
        <v>0</v>
      </c>
      <c r="M848" s="257">
        <f t="shared" si="1419"/>
        <v>0</v>
      </c>
      <c r="N848" s="257">
        <f t="shared" si="1419"/>
        <v>0</v>
      </c>
      <c r="O848" s="257">
        <f t="shared" si="1419"/>
        <v>0</v>
      </c>
      <c r="P848" s="45">
        <f t="shared" si="1419"/>
        <v>0</v>
      </c>
    </row>
    <row r="849" spans="1:16" ht="18.75" hidden="1" customHeight="1">
      <c r="A849" s="43"/>
      <c r="B849" s="28" t="s">
        <v>279</v>
      </c>
      <c r="C849" s="29" t="s">
        <v>280</v>
      </c>
      <c r="D849" s="187"/>
      <c r="E849" s="30"/>
      <c r="F849" s="93"/>
      <c r="G849" s="187"/>
      <c r="H849" s="187"/>
      <c r="I849" s="187"/>
      <c r="J849" s="187"/>
      <c r="K849" s="23">
        <f t="shared" si="1412"/>
        <v>0</v>
      </c>
      <c r="L849" s="23">
        <f t="shared" si="1413"/>
        <v>0</v>
      </c>
      <c r="M849" s="187"/>
      <c r="N849" s="187"/>
      <c r="O849" s="187"/>
      <c r="P849" s="30"/>
    </row>
    <row r="850" spans="1:16" ht="14.25" hidden="1">
      <c r="A850" s="43" t="s">
        <v>533</v>
      </c>
      <c r="B850" s="155" t="s">
        <v>534</v>
      </c>
      <c r="C850" s="130" t="s">
        <v>535</v>
      </c>
      <c r="D850" s="267">
        <f t="shared" ref="D850:E850" si="1420">D851+D857</f>
        <v>0</v>
      </c>
      <c r="E850" s="157">
        <f t="shared" si="1420"/>
        <v>0</v>
      </c>
      <c r="F850" s="480">
        <f t="shared" ref="F850:J850" si="1421">F851+F857</f>
        <v>0</v>
      </c>
      <c r="G850" s="267">
        <f t="shared" si="1421"/>
        <v>0</v>
      </c>
      <c r="H850" s="267">
        <f t="shared" si="1421"/>
        <v>0</v>
      </c>
      <c r="I850" s="267">
        <f t="shared" si="1421"/>
        <v>0</v>
      </c>
      <c r="J850" s="267">
        <f t="shared" si="1421"/>
        <v>0</v>
      </c>
      <c r="K850" s="23">
        <f t="shared" si="1412"/>
        <v>0</v>
      </c>
      <c r="L850" s="23">
        <f t="shared" si="1413"/>
        <v>0</v>
      </c>
      <c r="M850" s="267">
        <f t="shared" ref="M850:O850" si="1422">M851+M857</f>
        <v>0</v>
      </c>
      <c r="N850" s="267">
        <f t="shared" si="1422"/>
        <v>0</v>
      </c>
      <c r="O850" s="267">
        <f t="shared" si="1422"/>
        <v>0</v>
      </c>
      <c r="P850" s="157">
        <f t="shared" ref="P850" si="1423">P851+P857</f>
        <v>0</v>
      </c>
    </row>
    <row r="851" spans="1:16" ht="14.25" hidden="1">
      <c r="A851" s="43"/>
      <c r="B851" s="25" t="s">
        <v>260</v>
      </c>
      <c r="C851" s="29"/>
      <c r="D851" s="194">
        <f t="shared" ref="D851:E851" si="1424">D852+D856</f>
        <v>0</v>
      </c>
      <c r="E851" s="112">
        <f t="shared" si="1424"/>
        <v>0</v>
      </c>
      <c r="F851" s="476">
        <f t="shared" ref="F851:J851" si="1425">F852+F856</f>
        <v>0</v>
      </c>
      <c r="G851" s="194">
        <f t="shared" si="1425"/>
        <v>0</v>
      </c>
      <c r="H851" s="194">
        <f t="shared" si="1425"/>
        <v>0</v>
      </c>
      <c r="I851" s="194">
        <f t="shared" si="1425"/>
        <v>0</v>
      </c>
      <c r="J851" s="194">
        <f t="shared" si="1425"/>
        <v>0</v>
      </c>
      <c r="K851" s="23">
        <f t="shared" si="1412"/>
        <v>0</v>
      </c>
      <c r="L851" s="23">
        <f t="shared" si="1413"/>
        <v>0</v>
      </c>
      <c r="M851" s="194">
        <f t="shared" ref="M851:O851" si="1426">M852+M856</f>
        <v>0</v>
      </c>
      <c r="N851" s="194">
        <f t="shared" si="1426"/>
        <v>0</v>
      </c>
      <c r="O851" s="194">
        <f t="shared" si="1426"/>
        <v>0</v>
      </c>
      <c r="P851" s="112">
        <f t="shared" ref="P851" si="1427">P852+P856</f>
        <v>0</v>
      </c>
    </row>
    <row r="852" spans="1:16" ht="14.25" hidden="1">
      <c r="A852" s="43"/>
      <c r="B852" s="28" t="s">
        <v>261</v>
      </c>
      <c r="C852" s="29">
        <v>1</v>
      </c>
      <c r="D852" s="252">
        <f t="shared" ref="D852:E852" si="1428">D853</f>
        <v>0</v>
      </c>
      <c r="E852" s="38">
        <f t="shared" si="1428"/>
        <v>0</v>
      </c>
      <c r="F852" s="466">
        <f t="shared" ref="F852:P852" si="1429">F853</f>
        <v>0</v>
      </c>
      <c r="G852" s="252">
        <f t="shared" si="1429"/>
        <v>0</v>
      </c>
      <c r="H852" s="252">
        <f t="shared" si="1429"/>
        <v>0</v>
      </c>
      <c r="I852" s="252">
        <f t="shared" si="1429"/>
        <v>0</v>
      </c>
      <c r="J852" s="252">
        <f t="shared" si="1429"/>
        <v>0</v>
      </c>
      <c r="K852" s="23">
        <f t="shared" si="1412"/>
        <v>0</v>
      </c>
      <c r="L852" s="23">
        <f t="shared" si="1413"/>
        <v>0</v>
      </c>
      <c r="M852" s="252">
        <f t="shared" si="1429"/>
        <v>0</v>
      </c>
      <c r="N852" s="252">
        <f t="shared" si="1429"/>
        <v>0</v>
      </c>
      <c r="O852" s="252">
        <f t="shared" si="1429"/>
        <v>0</v>
      </c>
      <c r="P852" s="38">
        <f t="shared" si="1429"/>
        <v>0</v>
      </c>
    </row>
    <row r="853" spans="1:16" ht="14.25" hidden="1">
      <c r="A853" s="43"/>
      <c r="B853" s="28" t="s">
        <v>422</v>
      </c>
      <c r="C853" s="29" t="s">
        <v>374</v>
      </c>
      <c r="D853" s="252">
        <f t="shared" ref="D853:E853" si="1430">D854+D855</f>
        <v>0</v>
      </c>
      <c r="E853" s="38">
        <f t="shared" si="1430"/>
        <v>0</v>
      </c>
      <c r="F853" s="466">
        <f t="shared" ref="F853:J853" si="1431">F854+F855</f>
        <v>0</v>
      </c>
      <c r="G853" s="252">
        <f t="shared" si="1431"/>
        <v>0</v>
      </c>
      <c r="H853" s="252">
        <f t="shared" si="1431"/>
        <v>0</v>
      </c>
      <c r="I853" s="252">
        <f t="shared" si="1431"/>
        <v>0</v>
      </c>
      <c r="J853" s="252">
        <f t="shared" si="1431"/>
        <v>0</v>
      </c>
      <c r="K853" s="23">
        <f t="shared" si="1412"/>
        <v>0</v>
      </c>
      <c r="L853" s="23">
        <f t="shared" si="1413"/>
        <v>0</v>
      </c>
      <c r="M853" s="252">
        <f t="shared" ref="M853:O853" si="1432">M854+M855</f>
        <v>0</v>
      </c>
      <c r="N853" s="252">
        <f t="shared" si="1432"/>
        <v>0</v>
      </c>
      <c r="O853" s="252">
        <f t="shared" si="1432"/>
        <v>0</v>
      </c>
      <c r="P853" s="38">
        <f t="shared" ref="P853" si="1433">P854+P855</f>
        <v>0</v>
      </c>
    </row>
    <row r="854" spans="1:16" ht="16.5" hidden="1" customHeight="1">
      <c r="A854" s="43"/>
      <c r="B854" s="28" t="s">
        <v>262</v>
      </c>
      <c r="C854" s="29">
        <v>10</v>
      </c>
      <c r="D854" s="187">
        <v>0</v>
      </c>
      <c r="E854" s="30">
        <v>0</v>
      </c>
      <c r="F854" s="93">
        <v>0</v>
      </c>
      <c r="G854" s="187">
        <v>0</v>
      </c>
      <c r="H854" s="187">
        <v>0</v>
      </c>
      <c r="I854" s="187">
        <v>0</v>
      </c>
      <c r="J854" s="187">
        <v>0</v>
      </c>
      <c r="K854" s="23">
        <f t="shared" si="1412"/>
        <v>0</v>
      </c>
      <c r="L854" s="23">
        <f t="shared" si="1413"/>
        <v>0</v>
      </c>
      <c r="M854" s="187">
        <v>0</v>
      </c>
      <c r="N854" s="187">
        <v>0</v>
      </c>
      <c r="O854" s="187">
        <v>0</v>
      </c>
      <c r="P854" s="30">
        <v>0</v>
      </c>
    </row>
    <row r="855" spans="1:16" ht="15.75" hidden="1" customHeight="1">
      <c r="A855" s="43"/>
      <c r="B855" s="28" t="s">
        <v>263</v>
      </c>
      <c r="C855" s="29">
        <v>20</v>
      </c>
      <c r="D855" s="187">
        <v>0</v>
      </c>
      <c r="E855" s="30">
        <v>0</v>
      </c>
      <c r="F855" s="93">
        <v>0</v>
      </c>
      <c r="G855" s="187">
        <v>0</v>
      </c>
      <c r="H855" s="187">
        <v>0</v>
      </c>
      <c r="I855" s="187">
        <v>0</v>
      </c>
      <c r="J855" s="187">
        <v>0</v>
      </c>
      <c r="K855" s="23">
        <f t="shared" si="1412"/>
        <v>0</v>
      </c>
      <c r="L855" s="23">
        <f t="shared" si="1413"/>
        <v>0</v>
      </c>
      <c r="M855" s="187">
        <v>0</v>
      </c>
      <c r="N855" s="187">
        <v>0</v>
      </c>
      <c r="O855" s="187">
        <v>0</v>
      </c>
      <c r="P855" s="30">
        <v>0</v>
      </c>
    </row>
    <row r="856" spans="1:16" ht="15.75" hidden="1" customHeight="1">
      <c r="A856" s="43"/>
      <c r="B856" s="28" t="s">
        <v>272</v>
      </c>
      <c r="C856" s="29" t="s">
        <v>376</v>
      </c>
      <c r="D856" s="187"/>
      <c r="E856" s="30"/>
      <c r="F856" s="93"/>
      <c r="G856" s="187"/>
      <c r="H856" s="187"/>
      <c r="I856" s="187"/>
      <c r="J856" s="187"/>
      <c r="K856" s="23">
        <f t="shared" si="1412"/>
        <v>0</v>
      </c>
      <c r="L856" s="23">
        <f t="shared" si="1413"/>
        <v>0</v>
      </c>
      <c r="M856" s="187"/>
      <c r="N856" s="187"/>
      <c r="O856" s="187"/>
      <c r="P856" s="30"/>
    </row>
    <row r="857" spans="1:16" ht="13.5" hidden="1" customHeight="1">
      <c r="A857" s="43"/>
      <c r="B857" s="25" t="s">
        <v>273</v>
      </c>
      <c r="C857" s="29"/>
      <c r="D857" s="252">
        <f t="shared" ref="D857:E857" si="1434">D858</f>
        <v>0</v>
      </c>
      <c r="E857" s="38">
        <f t="shared" si="1434"/>
        <v>0</v>
      </c>
      <c r="F857" s="466">
        <f t="shared" ref="F857:P857" si="1435">F858</f>
        <v>0</v>
      </c>
      <c r="G857" s="252">
        <f t="shared" si="1435"/>
        <v>0</v>
      </c>
      <c r="H857" s="252">
        <f t="shared" si="1435"/>
        <v>0</v>
      </c>
      <c r="I857" s="252">
        <f t="shared" si="1435"/>
        <v>0</v>
      </c>
      <c r="J857" s="252">
        <f t="shared" si="1435"/>
        <v>0</v>
      </c>
      <c r="K857" s="23">
        <f t="shared" si="1412"/>
        <v>0</v>
      </c>
      <c r="L857" s="23">
        <f t="shared" si="1413"/>
        <v>0</v>
      </c>
      <c r="M857" s="252">
        <f t="shared" si="1435"/>
        <v>0</v>
      </c>
      <c r="N857" s="252">
        <f t="shared" si="1435"/>
        <v>0</v>
      </c>
      <c r="O857" s="252">
        <f t="shared" si="1435"/>
        <v>0</v>
      </c>
      <c r="P857" s="38">
        <f t="shared" si="1435"/>
        <v>0</v>
      </c>
    </row>
    <row r="858" spans="1:16" ht="14.25" hidden="1">
      <c r="A858" s="43"/>
      <c r="B858" s="28" t="s">
        <v>279</v>
      </c>
      <c r="C858" s="29" t="s">
        <v>280</v>
      </c>
      <c r="D858" s="187"/>
      <c r="E858" s="30"/>
      <c r="F858" s="93"/>
      <c r="G858" s="187"/>
      <c r="H858" s="187"/>
      <c r="I858" s="187"/>
      <c r="J858" s="187"/>
      <c r="K858" s="23">
        <f t="shared" si="1412"/>
        <v>0</v>
      </c>
      <c r="L858" s="23">
        <f t="shared" si="1413"/>
        <v>0</v>
      </c>
      <c r="M858" s="187"/>
      <c r="N858" s="187"/>
      <c r="O858" s="187"/>
      <c r="P858" s="30"/>
    </row>
    <row r="859" spans="1:16" ht="18.75" customHeight="1">
      <c r="A859" s="43"/>
      <c r="B859" s="152" t="s">
        <v>536</v>
      </c>
      <c r="C859" s="130" t="s">
        <v>526</v>
      </c>
      <c r="D859" s="60">
        <f t="shared" ref="D859:E859" si="1436">D860+D867</f>
        <v>8086</v>
      </c>
      <c r="E859" s="150">
        <f t="shared" si="1436"/>
        <v>8783</v>
      </c>
      <c r="F859" s="239">
        <f t="shared" ref="F859:J859" si="1437">F860+F867</f>
        <v>7681</v>
      </c>
      <c r="G859" s="60">
        <f t="shared" si="1437"/>
        <v>2466</v>
      </c>
      <c r="H859" s="60">
        <f t="shared" si="1437"/>
        <v>1715</v>
      </c>
      <c r="I859" s="60">
        <f t="shared" si="1437"/>
        <v>1815</v>
      </c>
      <c r="J859" s="60">
        <f t="shared" si="1437"/>
        <v>1685</v>
      </c>
      <c r="K859" s="23">
        <f t="shared" si="1412"/>
        <v>7681</v>
      </c>
      <c r="L859" s="23">
        <f t="shared" si="1413"/>
        <v>0</v>
      </c>
      <c r="M859" s="60">
        <f t="shared" ref="M859:O859" si="1438">M860+M867</f>
        <v>7160</v>
      </c>
      <c r="N859" s="60">
        <f t="shared" si="1438"/>
        <v>7160</v>
      </c>
      <c r="O859" s="60">
        <f t="shared" si="1438"/>
        <v>7160</v>
      </c>
      <c r="P859" s="150">
        <f t="shared" ref="P859" si="1439">P860+P867</f>
        <v>0</v>
      </c>
    </row>
    <row r="860" spans="1:16" ht="14.25">
      <c r="A860" s="43"/>
      <c r="B860" s="201" t="s">
        <v>260</v>
      </c>
      <c r="C860" s="202"/>
      <c r="D860" s="40">
        <f t="shared" ref="D860:E860" si="1440">D861+D866</f>
        <v>8060</v>
      </c>
      <c r="E860" s="41">
        <f t="shared" si="1440"/>
        <v>8783</v>
      </c>
      <c r="F860" s="468">
        <f t="shared" ref="F860:J860" si="1441">F861+F866</f>
        <v>7160</v>
      </c>
      <c r="G860" s="40">
        <f t="shared" si="1441"/>
        <v>1945</v>
      </c>
      <c r="H860" s="40">
        <f t="shared" si="1441"/>
        <v>1715</v>
      </c>
      <c r="I860" s="40">
        <f t="shared" si="1441"/>
        <v>1815</v>
      </c>
      <c r="J860" s="40">
        <f t="shared" si="1441"/>
        <v>1685</v>
      </c>
      <c r="K860" s="23">
        <f t="shared" si="1412"/>
        <v>7160</v>
      </c>
      <c r="L860" s="23">
        <f t="shared" si="1413"/>
        <v>0</v>
      </c>
      <c r="M860" s="40">
        <f t="shared" ref="M860:O860" si="1442">M861+M866</f>
        <v>7160</v>
      </c>
      <c r="N860" s="40">
        <f t="shared" si="1442"/>
        <v>7160</v>
      </c>
      <c r="O860" s="40">
        <f t="shared" si="1442"/>
        <v>7160</v>
      </c>
      <c r="P860" s="41">
        <f t="shared" ref="P860" si="1443">P861+P866</f>
        <v>0</v>
      </c>
    </row>
    <row r="861" spans="1:16" ht="14.25">
      <c r="A861" s="43"/>
      <c r="B861" s="203" t="s">
        <v>261</v>
      </c>
      <c r="C861" s="202">
        <v>1</v>
      </c>
      <c r="D861" s="40">
        <f t="shared" ref="D861:E861" si="1444">D862</f>
        <v>8060</v>
      </c>
      <c r="E861" s="41">
        <f t="shared" si="1444"/>
        <v>8783</v>
      </c>
      <c r="F861" s="468">
        <f t="shared" ref="F861:P861" si="1445">F862</f>
        <v>7160</v>
      </c>
      <c r="G861" s="40">
        <f t="shared" si="1445"/>
        <v>1945</v>
      </c>
      <c r="H861" s="40">
        <f t="shared" si="1445"/>
        <v>1715</v>
      </c>
      <c r="I861" s="40">
        <f t="shared" si="1445"/>
        <v>1815</v>
      </c>
      <c r="J861" s="40">
        <f t="shared" si="1445"/>
        <v>1685</v>
      </c>
      <c r="K861" s="23">
        <f t="shared" si="1412"/>
        <v>7160</v>
      </c>
      <c r="L861" s="23">
        <f t="shared" si="1413"/>
        <v>0</v>
      </c>
      <c r="M861" s="40">
        <f t="shared" si="1445"/>
        <v>7160</v>
      </c>
      <c r="N861" s="40">
        <f t="shared" si="1445"/>
        <v>7160</v>
      </c>
      <c r="O861" s="40">
        <f t="shared" si="1445"/>
        <v>7160</v>
      </c>
      <c r="P861" s="41">
        <f t="shared" si="1445"/>
        <v>0</v>
      </c>
    </row>
    <row r="862" spans="1:16" ht="14.25">
      <c r="A862" s="43"/>
      <c r="B862" s="203" t="s">
        <v>422</v>
      </c>
      <c r="C862" s="202" t="s">
        <v>374</v>
      </c>
      <c r="D862" s="40">
        <f t="shared" ref="D862:E862" si="1446">D863+D864+D865</f>
        <v>8060</v>
      </c>
      <c r="E862" s="41">
        <f t="shared" si="1446"/>
        <v>8783</v>
      </c>
      <c r="F862" s="468">
        <f t="shared" ref="F862:J862" si="1447">F863+F864+F865</f>
        <v>7160</v>
      </c>
      <c r="G862" s="40">
        <f t="shared" si="1447"/>
        <v>1945</v>
      </c>
      <c r="H862" s="40">
        <f t="shared" si="1447"/>
        <v>1715</v>
      </c>
      <c r="I862" s="40">
        <f t="shared" si="1447"/>
        <v>1815</v>
      </c>
      <c r="J862" s="40">
        <f t="shared" si="1447"/>
        <v>1685</v>
      </c>
      <c r="K862" s="23">
        <f t="shared" si="1412"/>
        <v>7160</v>
      </c>
      <c r="L862" s="23">
        <f t="shared" si="1413"/>
        <v>0</v>
      </c>
      <c r="M862" s="40">
        <f t="shared" ref="M862:O862" si="1448">M863+M864+M865</f>
        <v>7160</v>
      </c>
      <c r="N862" s="40">
        <f t="shared" si="1448"/>
        <v>7160</v>
      </c>
      <c r="O862" s="40">
        <f t="shared" si="1448"/>
        <v>7160</v>
      </c>
      <c r="P862" s="41">
        <f t="shared" ref="P862" si="1449">P863+P864+P865</f>
        <v>0</v>
      </c>
    </row>
    <row r="863" spans="1:16" ht="14.25">
      <c r="A863" s="43"/>
      <c r="B863" s="28" t="s">
        <v>262</v>
      </c>
      <c r="C863" s="29">
        <v>10</v>
      </c>
      <c r="D863" s="187">
        <v>5500</v>
      </c>
      <c r="E863" s="30">
        <v>5749</v>
      </c>
      <c r="F863" s="93">
        <v>5100</v>
      </c>
      <c r="G863" s="187">
        <v>1300</v>
      </c>
      <c r="H863" s="187">
        <v>1200</v>
      </c>
      <c r="I863" s="187">
        <v>1300</v>
      </c>
      <c r="J863" s="187">
        <v>1300</v>
      </c>
      <c r="K863" s="23">
        <f t="shared" si="1412"/>
        <v>5100</v>
      </c>
      <c r="L863" s="23">
        <f t="shared" si="1413"/>
        <v>0</v>
      </c>
      <c r="M863" s="187">
        <v>5100</v>
      </c>
      <c r="N863" s="187">
        <v>5100</v>
      </c>
      <c r="O863" s="187">
        <v>5100</v>
      </c>
      <c r="P863" s="30"/>
    </row>
    <row r="864" spans="1:16" ht="14.25">
      <c r="A864" s="43"/>
      <c r="B864" s="28" t="s">
        <v>263</v>
      </c>
      <c r="C864" s="29">
        <v>20</v>
      </c>
      <c r="D864" s="187">
        <v>2500</v>
      </c>
      <c r="E864" s="30">
        <v>2974</v>
      </c>
      <c r="F864" s="93">
        <v>2000</v>
      </c>
      <c r="G864" s="187">
        <v>630</v>
      </c>
      <c r="H864" s="187">
        <v>500</v>
      </c>
      <c r="I864" s="187">
        <v>500</v>
      </c>
      <c r="J864" s="187">
        <v>370</v>
      </c>
      <c r="K864" s="23">
        <f t="shared" si="1412"/>
        <v>2000</v>
      </c>
      <c r="L864" s="23">
        <f t="shared" si="1413"/>
        <v>0</v>
      </c>
      <c r="M864" s="187">
        <v>2000</v>
      </c>
      <c r="N864" s="187">
        <v>2000</v>
      </c>
      <c r="O864" s="187">
        <v>2000</v>
      </c>
      <c r="P864" s="30"/>
    </row>
    <row r="865" spans="1:16" ht="14.25">
      <c r="A865" s="43"/>
      <c r="B865" s="28" t="s">
        <v>508</v>
      </c>
      <c r="C865" s="29" t="s">
        <v>537</v>
      </c>
      <c r="D865" s="187">
        <v>60</v>
      </c>
      <c r="E865" s="30">
        <v>60</v>
      </c>
      <c r="F865" s="93">
        <v>60</v>
      </c>
      <c r="G865" s="187">
        <v>15</v>
      </c>
      <c r="H865" s="187">
        <v>15</v>
      </c>
      <c r="I865" s="187">
        <v>15</v>
      </c>
      <c r="J865" s="187">
        <v>15</v>
      </c>
      <c r="K865" s="23">
        <f t="shared" si="1412"/>
        <v>60</v>
      </c>
      <c r="L865" s="23">
        <f t="shared" si="1413"/>
        <v>0</v>
      </c>
      <c r="M865" s="187">
        <v>60</v>
      </c>
      <c r="N865" s="187">
        <v>60</v>
      </c>
      <c r="O865" s="187">
        <v>60</v>
      </c>
      <c r="P865" s="30"/>
    </row>
    <row r="866" spans="1:16" ht="14.25" hidden="1">
      <c r="A866" s="43"/>
      <c r="B866" s="28" t="s">
        <v>272</v>
      </c>
      <c r="C866" s="29" t="s">
        <v>376</v>
      </c>
      <c r="D866" s="187"/>
      <c r="E866" s="30"/>
      <c r="F866" s="93"/>
      <c r="G866" s="187"/>
      <c r="H866" s="187"/>
      <c r="I866" s="187"/>
      <c r="J866" s="187"/>
      <c r="K866" s="23">
        <f t="shared" si="1412"/>
        <v>0</v>
      </c>
      <c r="L866" s="23">
        <f t="shared" si="1413"/>
        <v>0</v>
      </c>
      <c r="M866" s="187"/>
      <c r="N866" s="187"/>
      <c r="O866" s="187"/>
      <c r="P866" s="30"/>
    </row>
    <row r="867" spans="1:16" ht="14.25">
      <c r="A867" s="43"/>
      <c r="B867" s="25" t="s">
        <v>273</v>
      </c>
      <c r="C867" s="29"/>
      <c r="D867" s="40">
        <f t="shared" ref="D867:E867" si="1450">D868</f>
        <v>26</v>
      </c>
      <c r="E867" s="41">
        <f t="shared" si="1450"/>
        <v>0</v>
      </c>
      <c r="F867" s="468">
        <f t="shared" ref="F867:P867" si="1451">F868</f>
        <v>521</v>
      </c>
      <c r="G867" s="40">
        <f t="shared" si="1451"/>
        <v>521</v>
      </c>
      <c r="H867" s="40">
        <f t="shared" si="1451"/>
        <v>0</v>
      </c>
      <c r="I867" s="40">
        <f t="shared" si="1451"/>
        <v>0</v>
      </c>
      <c r="J867" s="40">
        <f t="shared" si="1451"/>
        <v>0</v>
      </c>
      <c r="K867" s="23">
        <f t="shared" si="1412"/>
        <v>521</v>
      </c>
      <c r="L867" s="23">
        <f t="shared" si="1413"/>
        <v>0</v>
      </c>
      <c r="M867" s="40">
        <f t="shared" si="1451"/>
        <v>0</v>
      </c>
      <c r="N867" s="40">
        <f t="shared" si="1451"/>
        <v>0</v>
      </c>
      <c r="O867" s="40">
        <f t="shared" si="1451"/>
        <v>0</v>
      </c>
      <c r="P867" s="41">
        <f t="shared" si="1451"/>
        <v>0</v>
      </c>
    </row>
    <row r="868" spans="1:16" ht="14.25">
      <c r="A868" s="43"/>
      <c r="B868" s="28" t="s">
        <v>279</v>
      </c>
      <c r="C868" s="29" t="s">
        <v>280</v>
      </c>
      <c r="D868" s="187">
        <v>26</v>
      </c>
      <c r="E868" s="30"/>
      <c r="F868" s="93">
        <f>294+227</f>
        <v>521</v>
      </c>
      <c r="G868" s="187">
        <f>294+227</f>
        <v>521</v>
      </c>
      <c r="H868" s="187">
        <v>0</v>
      </c>
      <c r="I868" s="187">
        <v>0</v>
      </c>
      <c r="J868" s="187">
        <v>0</v>
      </c>
      <c r="K868" s="23">
        <f t="shared" si="1412"/>
        <v>521</v>
      </c>
      <c r="L868" s="23">
        <f t="shared" si="1413"/>
        <v>0</v>
      </c>
      <c r="M868" s="187">
        <v>0</v>
      </c>
      <c r="N868" s="187">
        <v>0</v>
      </c>
      <c r="O868" s="187">
        <v>0</v>
      </c>
      <c r="P868" s="30"/>
    </row>
    <row r="869" spans="1:16" ht="14.25">
      <c r="A869" s="43" t="s">
        <v>538</v>
      </c>
      <c r="B869" s="189" t="s">
        <v>539</v>
      </c>
      <c r="C869" s="130" t="s">
        <v>559</v>
      </c>
      <c r="D869" s="267">
        <f t="shared" ref="D869:E869" si="1452">D870</f>
        <v>26935</v>
      </c>
      <c r="E869" s="157">
        <f t="shared" si="1452"/>
        <v>2180</v>
      </c>
      <c r="F869" s="480">
        <f t="shared" ref="F869:P869" si="1453">F870</f>
        <v>2180</v>
      </c>
      <c r="G869" s="267">
        <f t="shared" si="1453"/>
        <v>600</v>
      </c>
      <c r="H869" s="267">
        <f t="shared" si="1453"/>
        <v>585</v>
      </c>
      <c r="I869" s="267">
        <f t="shared" si="1453"/>
        <v>585</v>
      </c>
      <c r="J869" s="267">
        <f t="shared" si="1453"/>
        <v>410</v>
      </c>
      <c r="K869" s="23">
        <f t="shared" si="1412"/>
        <v>2180</v>
      </c>
      <c r="L869" s="23">
        <f t="shared" si="1413"/>
        <v>0</v>
      </c>
      <c r="M869" s="267">
        <f t="shared" si="1453"/>
        <v>2180</v>
      </c>
      <c r="N869" s="267">
        <f t="shared" si="1453"/>
        <v>2180</v>
      </c>
      <c r="O869" s="267">
        <f t="shared" si="1453"/>
        <v>2180</v>
      </c>
      <c r="P869" s="157">
        <f t="shared" si="1453"/>
        <v>0</v>
      </c>
    </row>
    <row r="870" spans="1:16" ht="14.25">
      <c r="A870" s="43"/>
      <c r="B870" s="25" t="s">
        <v>260</v>
      </c>
      <c r="C870" s="29"/>
      <c r="D870" s="194">
        <f t="shared" ref="D870:E870" si="1454">D871+D873</f>
        <v>26935</v>
      </c>
      <c r="E870" s="112">
        <f t="shared" si="1454"/>
        <v>2180</v>
      </c>
      <c r="F870" s="476">
        <f t="shared" ref="F870:J870" si="1455">F871+F873</f>
        <v>2180</v>
      </c>
      <c r="G870" s="194">
        <f t="shared" si="1455"/>
        <v>600</v>
      </c>
      <c r="H870" s="194">
        <f t="shared" si="1455"/>
        <v>585</v>
      </c>
      <c r="I870" s="194">
        <f t="shared" si="1455"/>
        <v>585</v>
      </c>
      <c r="J870" s="194">
        <f t="shared" si="1455"/>
        <v>410</v>
      </c>
      <c r="K870" s="23">
        <f t="shared" si="1412"/>
        <v>2180</v>
      </c>
      <c r="L870" s="23">
        <f t="shared" si="1413"/>
        <v>0</v>
      </c>
      <c r="M870" s="194">
        <f t="shared" ref="M870:O870" si="1456">M871+M873</f>
        <v>2180</v>
      </c>
      <c r="N870" s="194">
        <f t="shared" si="1456"/>
        <v>2180</v>
      </c>
      <c r="O870" s="194">
        <f t="shared" si="1456"/>
        <v>2180</v>
      </c>
      <c r="P870" s="112">
        <f t="shared" ref="P870" si="1457">P871+P873</f>
        <v>0</v>
      </c>
    </row>
    <row r="871" spans="1:16" ht="14.25">
      <c r="A871" s="43"/>
      <c r="B871" s="28" t="s">
        <v>261</v>
      </c>
      <c r="C871" s="29">
        <v>1</v>
      </c>
      <c r="D871" s="252">
        <f t="shared" ref="D871:E871" si="1458">D872</f>
        <v>26935</v>
      </c>
      <c r="E871" s="38">
        <f t="shared" si="1458"/>
        <v>2180</v>
      </c>
      <c r="F871" s="466">
        <f t="shared" ref="F871:P871" si="1459">F872</f>
        <v>2180</v>
      </c>
      <c r="G871" s="252">
        <f t="shared" si="1459"/>
        <v>600</v>
      </c>
      <c r="H871" s="252">
        <f t="shared" si="1459"/>
        <v>585</v>
      </c>
      <c r="I871" s="252">
        <f t="shared" si="1459"/>
        <v>585</v>
      </c>
      <c r="J871" s="252">
        <f t="shared" si="1459"/>
        <v>410</v>
      </c>
      <c r="K871" s="23">
        <f t="shared" si="1412"/>
        <v>2180</v>
      </c>
      <c r="L871" s="23">
        <f t="shared" si="1413"/>
        <v>0</v>
      </c>
      <c r="M871" s="252">
        <f t="shared" si="1459"/>
        <v>2180</v>
      </c>
      <c r="N871" s="252">
        <f t="shared" si="1459"/>
        <v>2180</v>
      </c>
      <c r="O871" s="252">
        <f t="shared" si="1459"/>
        <v>2180</v>
      </c>
      <c r="P871" s="38">
        <f t="shared" si="1459"/>
        <v>0</v>
      </c>
    </row>
    <row r="872" spans="1:16" ht="18.75" customHeight="1">
      <c r="A872" s="43"/>
      <c r="B872" s="28" t="s">
        <v>540</v>
      </c>
      <c r="C872" s="29">
        <v>59.15</v>
      </c>
      <c r="D872" s="187">
        <v>26935</v>
      </c>
      <c r="E872" s="30">
        <v>2180</v>
      </c>
      <c r="F872" s="93">
        <v>2180</v>
      </c>
      <c r="G872" s="187">
        <v>600</v>
      </c>
      <c r="H872" s="187">
        <v>585</v>
      </c>
      <c r="I872" s="187">
        <v>585</v>
      </c>
      <c r="J872" s="187">
        <v>410</v>
      </c>
      <c r="K872" s="23">
        <f t="shared" si="1412"/>
        <v>2180</v>
      </c>
      <c r="L872" s="23">
        <f t="shared" si="1413"/>
        <v>0</v>
      </c>
      <c r="M872" s="187">
        <v>2180</v>
      </c>
      <c r="N872" s="187">
        <v>2180</v>
      </c>
      <c r="O872" s="187">
        <v>2180</v>
      </c>
      <c r="P872" s="30"/>
    </row>
    <row r="873" spans="1:16" ht="15.75" hidden="1" customHeight="1">
      <c r="A873" s="43"/>
      <c r="B873" s="28" t="s">
        <v>272</v>
      </c>
      <c r="C873" s="29" t="s">
        <v>376</v>
      </c>
      <c r="D873" s="187"/>
      <c r="E873" s="30"/>
      <c r="F873" s="93"/>
      <c r="G873" s="187"/>
      <c r="H873" s="187"/>
      <c r="I873" s="187"/>
      <c r="J873" s="187"/>
      <c r="K873" s="23">
        <f t="shared" si="1412"/>
        <v>0</v>
      </c>
      <c r="L873" s="23">
        <f t="shared" si="1413"/>
        <v>0</v>
      </c>
      <c r="M873" s="187"/>
      <c r="N873" s="187"/>
      <c r="O873" s="187"/>
      <c r="P873" s="30"/>
    </row>
    <row r="874" spans="1:16" ht="18.75" hidden="1" customHeight="1">
      <c r="A874" s="43" t="s">
        <v>541</v>
      </c>
      <c r="B874" s="204" t="s">
        <v>542</v>
      </c>
      <c r="C874" s="29" t="s">
        <v>543</v>
      </c>
      <c r="D874" s="194">
        <f t="shared" ref="D874:E874" si="1460">D875+D881</f>
        <v>0</v>
      </c>
      <c r="E874" s="112">
        <f t="shared" si="1460"/>
        <v>0</v>
      </c>
      <c r="F874" s="476">
        <f t="shared" ref="F874:J874" si="1461">F875+F881</f>
        <v>0</v>
      </c>
      <c r="G874" s="194">
        <f t="shared" si="1461"/>
        <v>0</v>
      </c>
      <c r="H874" s="194">
        <f t="shared" si="1461"/>
        <v>0</v>
      </c>
      <c r="I874" s="194">
        <f t="shared" si="1461"/>
        <v>0</v>
      </c>
      <c r="J874" s="194">
        <f t="shared" si="1461"/>
        <v>0</v>
      </c>
      <c r="K874" s="23">
        <f t="shared" si="1412"/>
        <v>0</v>
      </c>
      <c r="L874" s="23">
        <f t="shared" si="1413"/>
        <v>0</v>
      </c>
      <c r="M874" s="194">
        <f t="shared" ref="M874:O874" si="1462">M875+M881</f>
        <v>0</v>
      </c>
      <c r="N874" s="194">
        <f t="shared" si="1462"/>
        <v>0</v>
      </c>
      <c r="O874" s="194">
        <f t="shared" si="1462"/>
        <v>0</v>
      </c>
      <c r="P874" s="112">
        <f t="shared" ref="P874" si="1463">P875+P881</f>
        <v>0</v>
      </c>
    </row>
    <row r="875" spans="1:16" ht="18.75" hidden="1" customHeight="1">
      <c r="A875" s="43"/>
      <c r="B875" s="25" t="s">
        <v>260</v>
      </c>
      <c r="C875" s="29"/>
      <c r="D875" s="194">
        <f t="shared" ref="D875:E875" si="1464">D876</f>
        <v>0</v>
      </c>
      <c r="E875" s="112">
        <f t="shared" si="1464"/>
        <v>0</v>
      </c>
      <c r="F875" s="476">
        <f t="shared" ref="F875:P875" si="1465">F876</f>
        <v>0</v>
      </c>
      <c r="G875" s="194">
        <f t="shared" si="1465"/>
        <v>0</v>
      </c>
      <c r="H875" s="194">
        <f t="shared" si="1465"/>
        <v>0</v>
      </c>
      <c r="I875" s="194">
        <f t="shared" si="1465"/>
        <v>0</v>
      </c>
      <c r="J875" s="194">
        <f t="shared" si="1465"/>
        <v>0</v>
      </c>
      <c r="K875" s="23">
        <f t="shared" si="1412"/>
        <v>0</v>
      </c>
      <c r="L875" s="23">
        <f t="shared" si="1413"/>
        <v>0</v>
      </c>
      <c r="M875" s="194">
        <f t="shared" si="1465"/>
        <v>0</v>
      </c>
      <c r="N875" s="194">
        <f t="shared" si="1465"/>
        <v>0</v>
      </c>
      <c r="O875" s="194">
        <f t="shared" si="1465"/>
        <v>0</v>
      </c>
      <c r="P875" s="112">
        <f t="shared" si="1465"/>
        <v>0</v>
      </c>
    </row>
    <row r="876" spans="1:16" ht="18.75" hidden="1" customHeight="1">
      <c r="A876" s="43"/>
      <c r="B876" s="28" t="s">
        <v>261</v>
      </c>
      <c r="C876" s="29">
        <v>1</v>
      </c>
      <c r="D876" s="252">
        <f t="shared" ref="D876:E876" si="1466">D877+D880</f>
        <v>0</v>
      </c>
      <c r="E876" s="38">
        <f t="shared" si="1466"/>
        <v>0</v>
      </c>
      <c r="F876" s="466">
        <f t="shared" ref="F876:J876" si="1467">F877+F880</f>
        <v>0</v>
      </c>
      <c r="G876" s="252">
        <f t="shared" si="1467"/>
        <v>0</v>
      </c>
      <c r="H876" s="252">
        <f t="shared" si="1467"/>
        <v>0</v>
      </c>
      <c r="I876" s="252">
        <f t="shared" si="1467"/>
        <v>0</v>
      </c>
      <c r="J876" s="252">
        <f t="shared" si="1467"/>
        <v>0</v>
      </c>
      <c r="K876" s="23">
        <f t="shared" si="1412"/>
        <v>0</v>
      </c>
      <c r="L876" s="23">
        <f t="shared" si="1413"/>
        <v>0</v>
      </c>
      <c r="M876" s="252">
        <f t="shared" ref="M876:O876" si="1468">M877+M880</f>
        <v>0</v>
      </c>
      <c r="N876" s="252">
        <f t="shared" si="1468"/>
        <v>0</v>
      </c>
      <c r="O876" s="252">
        <f t="shared" si="1468"/>
        <v>0</v>
      </c>
      <c r="P876" s="38">
        <f t="shared" ref="P876" si="1469">P877+P880</f>
        <v>0</v>
      </c>
    </row>
    <row r="877" spans="1:16" ht="18.75" hidden="1" customHeight="1">
      <c r="A877" s="43"/>
      <c r="B877" s="28" t="s">
        <v>422</v>
      </c>
      <c r="C877" s="29" t="s">
        <v>374</v>
      </c>
      <c r="D877" s="252">
        <f t="shared" ref="D877:E877" si="1470">D878+D879</f>
        <v>0</v>
      </c>
      <c r="E877" s="38">
        <f t="shared" si="1470"/>
        <v>0</v>
      </c>
      <c r="F877" s="466">
        <f t="shared" ref="F877:J877" si="1471">F878+F879</f>
        <v>0</v>
      </c>
      <c r="G877" s="252">
        <f t="shared" si="1471"/>
        <v>0</v>
      </c>
      <c r="H877" s="252">
        <f t="shared" si="1471"/>
        <v>0</v>
      </c>
      <c r="I877" s="252">
        <f t="shared" si="1471"/>
        <v>0</v>
      </c>
      <c r="J877" s="252">
        <f t="shared" si="1471"/>
        <v>0</v>
      </c>
      <c r="K877" s="23">
        <f t="shared" si="1412"/>
        <v>0</v>
      </c>
      <c r="L877" s="23">
        <f t="shared" si="1413"/>
        <v>0</v>
      </c>
      <c r="M877" s="252">
        <f t="shared" ref="M877:O877" si="1472">M878+M879</f>
        <v>0</v>
      </c>
      <c r="N877" s="252">
        <f t="shared" si="1472"/>
        <v>0</v>
      </c>
      <c r="O877" s="252">
        <f t="shared" si="1472"/>
        <v>0</v>
      </c>
      <c r="P877" s="38">
        <f t="shared" ref="P877" si="1473">P878+P879</f>
        <v>0</v>
      </c>
    </row>
    <row r="878" spans="1:16" ht="18.75" hidden="1" customHeight="1">
      <c r="A878" s="43"/>
      <c r="B878" s="28" t="s">
        <v>262</v>
      </c>
      <c r="C878" s="29">
        <v>10</v>
      </c>
      <c r="D878" s="187">
        <v>0</v>
      </c>
      <c r="E878" s="30">
        <v>0</v>
      </c>
      <c r="F878" s="93">
        <v>0</v>
      </c>
      <c r="G878" s="187">
        <v>0</v>
      </c>
      <c r="H878" s="187">
        <v>0</v>
      </c>
      <c r="I878" s="187">
        <v>0</v>
      </c>
      <c r="J878" s="187">
        <v>0</v>
      </c>
      <c r="K878" s="23">
        <f t="shared" si="1412"/>
        <v>0</v>
      </c>
      <c r="L878" s="23">
        <f t="shared" si="1413"/>
        <v>0</v>
      </c>
      <c r="M878" s="187">
        <v>0</v>
      </c>
      <c r="N878" s="187">
        <v>0</v>
      </c>
      <c r="O878" s="187">
        <v>0</v>
      </c>
      <c r="P878" s="30">
        <v>0</v>
      </c>
    </row>
    <row r="879" spans="1:16" ht="18.75" hidden="1" customHeight="1">
      <c r="A879" s="43"/>
      <c r="B879" s="28" t="s">
        <v>263</v>
      </c>
      <c r="C879" s="29">
        <v>20</v>
      </c>
      <c r="D879" s="187">
        <v>0</v>
      </c>
      <c r="E879" s="30">
        <v>0</v>
      </c>
      <c r="F879" s="93">
        <v>0</v>
      </c>
      <c r="G879" s="187">
        <v>0</v>
      </c>
      <c r="H879" s="187">
        <v>0</v>
      </c>
      <c r="I879" s="187">
        <v>0</v>
      </c>
      <c r="J879" s="187">
        <v>0</v>
      </c>
      <c r="K879" s="23">
        <f t="shared" si="1412"/>
        <v>0</v>
      </c>
      <c r="L879" s="23">
        <f t="shared" si="1413"/>
        <v>0</v>
      </c>
      <c r="M879" s="187">
        <v>0</v>
      </c>
      <c r="N879" s="187">
        <v>0</v>
      </c>
      <c r="O879" s="187">
        <v>0</v>
      </c>
      <c r="P879" s="30">
        <v>0</v>
      </c>
    </row>
    <row r="880" spans="1:16" ht="18.75" hidden="1" customHeight="1">
      <c r="A880" s="43"/>
      <c r="B880" s="28" t="s">
        <v>544</v>
      </c>
      <c r="C880" s="29">
        <v>85.01</v>
      </c>
      <c r="D880" s="187"/>
      <c r="E880" s="30"/>
      <c r="F880" s="93"/>
      <c r="G880" s="187"/>
      <c r="H880" s="187"/>
      <c r="I880" s="187"/>
      <c r="J880" s="187"/>
      <c r="K880" s="23">
        <f t="shared" si="1412"/>
        <v>0</v>
      </c>
      <c r="L880" s="23">
        <f t="shared" si="1413"/>
        <v>0</v>
      </c>
      <c r="M880" s="187"/>
      <c r="N880" s="187"/>
      <c r="O880" s="187"/>
      <c r="P880" s="30"/>
    </row>
    <row r="881" spans="1:16" ht="18.75" hidden="1" customHeight="1">
      <c r="A881" s="43"/>
      <c r="B881" s="25" t="s">
        <v>273</v>
      </c>
      <c r="C881" s="29"/>
      <c r="D881" s="187"/>
      <c r="E881" s="30"/>
      <c r="F881" s="93"/>
      <c r="G881" s="187"/>
      <c r="H881" s="187"/>
      <c r="I881" s="187"/>
      <c r="J881" s="187"/>
      <c r="K881" s="23">
        <f t="shared" si="1412"/>
        <v>0</v>
      </c>
      <c r="L881" s="23">
        <f t="shared" si="1413"/>
        <v>0</v>
      </c>
      <c r="M881" s="187"/>
      <c r="N881" s="187"/>
      <c r="O881" s="187"/>
      <c r="P881" s="30"/>
    </row>
    <row r="882" spans="1:16" ht="18.75" hidden="1" customHeight="1">
      <c r="A882" s="43"/>
      <c r="B882" s="28" t="s">
        <v>545</v>
      </c>
      <c r="C882" s="29" t="s">
        <v>546</v>
      </c>
      <c r="D882" s="187"/>
      <c r="E882" s="30"/>
      <c r="F882" s="93"/>
      <c r="G882" s="187"/>
      <c r="H882" s="187"/>
      <c r="I882" s="187"/>
      <c r="J882" s="187"/>
      <c r="K882" s="23">
        <f t="shared" si="1412"/>
        <v>0</v>
      </c>
      <c r="L882" s="23">
        <f t="shared" si="1413"/>
        <v>0</v>
      </c>
      <c r="M882" s="187"/>
      <c r="N882" s="187"/>
      <c r="O882" s="187"/>
      <c r="P882" s="30"/>
    </row>
    <row r="883" spans="1:16" ht="18.75" hidden="1" customHeight="1">
      <c r="A883" s="43"/>
      <c r="B883" s="28" t="s">
        <v>279</v>
      </c>
      <c r="C883" s="29" t="s">
        <v>280</v>
      </c>
      <c r="D883" s="187"/>
      <c r="E883" s="30"/>
      <c r="F883" s="93"/>
      <c r="G883" s="187"/>
      <c r="H883" s="187"/>
      <c r="I883" s="187"/>
      <c r="J883" s="187"/>
      <c r="K883" s="23">
        <f t="shared" si="1412"/>
        <v>0</v>
      </c>
      <c r="L883" s="23">
        <f t="shared" si="1413"/>
        <v>0</v>
      </c>
      <c r="M883" s="187"/>
      <c r="N883" s="187"/>
      <c r="O883" s="187"/>
      <c r="P883" s="30"/>
    </row>
    <row r="884" spans="1:16" ht="21.75" customHeight="1">
      <c r="A884" s="43"/>
      <c r="B884" s="205" t="s">
        <v>547</v>
      </c>
      <c r="C884" s="206" t="s">
        <v>548</v>
      </c>
      <c r="D884" s="274">
        <f t="shared" ref="D884:E886" si="1474">D885</f>
        <v>1000</v>
      </c>
      <c r="E884" s="207">
        <f t="shared" si="1474"/>
        <v>1500</v>
      </c>
      <c r="F884" s="488">
        <f t="shared" ref="F884:P886" si="1475">F885</f>
        <v>1500</v>
      </c>
      <c r="G884" s="274">
        <f t="shared" si="1475"/>
        <v>0</v>
      </c>
      <c r="H884" s="274">
        <f t="shared" si="1475"/>
        <v>600</v>
      </c>
      <c r="I884" s="274">
        <f t="shared" si="1475"/>
        <v>400</v>
      </c>
      <c r="J884" s="274">
        <f t="shared" si="1475"/>
        <v>500</v>
      </c>
      <c r="K884" s="23">
        <f t="shared" si="1412"/>
        <v>1500</v>
      </c>
      <c r="L884" s="23">
        <f t="shared" si="1413"/>
        <v>0</v>
      </c>
      <c r="M884" s="274">
        <f t="shared" si="1475"/>
        <v>1500</v>
      </c>
      <c r="N884" s="274">
        <f t="shared" si="1475"/>
        <v>1500</v>
      </c>
      <c r="O884" s="274">
        <f t="shared" si="1475"/>
        <v>1500</v>
      </c>
      <c r="P884" s="207">
        <f t="shared" si="1475"/>
        <v>0</v>
      </c>
    </row>
    <row r="885" spans="1:16" ht="18.75" customHeight="1">
      <c r="A885" s="43"/>
      <c r="B885" s="25" t="s">
        <v>260</v>
      </c>
      <c r="C885" s="29"/>
      <c r="D885" s="187">
        <f t="shared" si="1474"/>
        <v>1000</v>
      </c>
      <c r="E885" s="30">
        <f t="shared" si="1474"/>
        <v>1500</v>
      </c>
      <c r="F885" s="93">
        <f t="shared" si="1475"/>
        <v>1500</v>
      </c>
      <c r="G885" s="187">
        <f t="shared" si="1475"/>
        <v>0</v>
      </c>
      <c r="H885" s="187">
        <f t="shared" si="1475"/>
        <v>600</v>
      </c>
      <c r="I885" s="187">
        <f t="shared" si="1475"/>
        <v>400</v>
      </c>
      <c r="J885" s="187">
        <f t="shared" si="1475"/>
        <v>500</v>
      </c>
      <c r="K885" s="23">
        <f t="shared" si="1412"/>
        <v>1500</v>
      </c>
      <c r="L885" s="23">
        <f t="shared" si="1413"/>
        <v>0</v>
      </c>
      <c r="M885" s="187">
        <f t="shared" si="1475"/>
        <v>1500</v>
      </c>
      <c r="N885" s="187">
        <f t="shared" si="1475"/>
        <v>1500</v>
      </c>
      <c r="O885" s="187">
        <f t="shared" si="1475"/>
        <v>1500</v>
      </c>
      <c r="P885" s="30">
        <f t="shared" si="1475"/>
        <v>0</v>
      </c>
    </row>
    <row r="886" spans="1:16" ht="18.75" customHeight="1">
      <c r="A886" s="43"/>
      <c r="B886" s="28" t="s">
        <v>261</v>
      </c>
      <c r="C886" s="29">
        <v>1</v>
      </c>
      <c r="D886" s="187">
        <f t="shared" si="1474"/>
        <v>1000</v>
      </c>
      <c r="E886" s="30">
        <f t="shared" si="1474"/>
        <v>1500</v>
      </c>
      <c r="F886" s="93">
        <f t="shared" si="1475"/>
        <v>1500</v>
      </c>
      <c r="G886" s="187">
        <f t="shared" si="1475"/>
        <v>0</v>
      </c>
      <c r="H886" s="187">
        <f t="shared" si="1475"/>
        <v>600</v>
      </c>
      <c r="I886" s="187">
        <f t="shared" si="1475"/>
        <v>400</v>
      </c>
      <c r="J886" s="187">
        <f t="shared" si="1475"/>
        <v>500</v>
      </c>
      <c r="K886" s="23">
        <f t="shared" si="1412"/>
        <v>1500</v>
      </c>
      <c r="L886" s="23">
        <f t="shared" si="1413"/>
        <v>0</v>
      </c>
      <c r="M886" s="187">
        <f t="shared" si="1475"/>
        <v>1500</v>
      </c>
      <c r="N886" s="187">
        <f t="shared" si="1475"/>
        <v>1500</v>
      </c>
      <c r="O886" s="187">
        <f t="shared" si="1475"/>
        <v>1500</v>
      </c>
      <c r="P886" s="30">
        <f t="shared" si="1475"/>
        <v>0</v>
      </c>
    </row>
    <row r="887" spans="1:16" ht="27" customHeight="1">
      <c r="A887" s="43"/>
      <c r="B887" s="16" t="s">
        <v>549</v>
      </c>
      <c r="C887" s="29" t="s">
        <v>550</v>
      </c>
      <c r="D887" s="187">
        <v>1000</v>
      </c>
      <c r="E887" s="30">
        <v>1500</v>
      </c>
      <c r="F887" s="93">
        <v>1500</v>
      </c>
      <c r="G887" s="187">
        <v>0</v>
      </c>
      <c r="H887" s="187">
        <v>600</v>
      </c>
      <c r="I887" s="187">
        <v>400</v>
      </c>
      <c r="J887" s="187">
        <v>500</v>
      </c>
      <c r="K887" s="23">
        <f t="shared" si="1412"/>
        <v>1500</v>
      </c>
      <c r="L887" s="23">
        <f t="shared" si="1413"/>
        <v>0</v>
      </c>
      <c r="M887" s="187">
        <v>1500</v>
      </c>
      <c r="N887" s="187">
        <v>1500</v>
      </c>
      <c r="O887" s="187">
        <v>1500</v>
      </c>
      <c r="P887" s="30"/>
    </row>
    <row r="888" spans="1:16" ht="18.75" customHeight="1">
      <c r="A888" s="208" t="s">
        <v>551</v>
      </c>
      <c r="B888" s="189" t="s">
        <v>552</v>
      </c>
      <c r="C888" s="130" t="s">
        <v>553</v>
      </c>
      <c r="D888" s="267">
        <f t="shared" ref="D888:E888" si="1476">D889</f>
        <v>1100</v>
      </c>
      <c r="E888" s="157">
        <f t="shared" si="1476"/>
        <v>1500</v>
      </c>
      <c r="F888" s="480">
        <f t="shared" ref="F888:P888" si="1477">F889</f>
        <v>1800</v>
      </c>
      <c r="G888" s="267">
        <f t="shared" si="1477"/>
        <v>100</v>
      </c>
      <c r="H888" s="267">
        <f t="shared" si="1477"/>
        <v>600</v>
      </c>
      <c r="I888" s="267">
        <f t="shared" si="1477"/>
        <v>500</v>
      </c>
      <c r="J888" s="267">
        <f t="shared" si="1477"/>
        <v>600</v>
      </c>
      <c r="K888" s="23">
        <f t="shared" si="1412"/>
        <v>1800</v>
      </c>
      <c r="L888" s="23">
        <f t="shared" si="1413"/>
        <v>0</v>
      </c>
      <c r="M888" s="267">
        <f t="shared" si="1477"/>
        <v>1500</v>
      </c>
      <c r="N888" s="267">
        <f t="shared" si="1477"/>
        <v>1500</v>
      </c>
      <c r="O888" s="267">
        <f t="shared" si="1477"/>
        <v>1500</v>
      </c>
      <c r="P888" s="157">
        <f t="shared" si="1477"/>
        <v>0</v>
      </c>
    </row>
    <row r="889" spans="1:16" ht="14.25">
      <c r="A889" s="43"/>
      <c r="B889" s="25" t="s">
        <v>260</v>
      </c>
      <c r="C889" s="29"/>
      <c r="D889" s="194">
        <f t="shared" ref="D889:E889" si="1478">D891+D892+D895</f>
        <v>1100</v>
      </c>
      <c r="E889" s="112">
        <f t="shared" si="1478"/>
        <v>1500</v>
      </c>
      <c r="F889" s="476">
        <f t="shared" ref="F889:J889" si="1479">F891+F892+F895</f>
        <v>1800</v>
      </c>
      <c r="G889" s="194">
        <f t="shared" si="1479"/>
        <v>100</v>
      </c>
      <c r="H889" s="194">
        <f t="shared" si="1479"/>
        <v>600</v>
      </c>
      <c r="I889" s="194">
        <f t="shared" si="1479"/>
        <v>500</v>
      </c>
      <c r="J889" s="194">
        <f t="shared" si="1479"/>
        <v>600</v>
      </c>
      <c r="K889" s="23">
        <f t="shared" si="1412"/>
        <v>1800</v>
      </c>
      <c r="L889" s="23">
        <f t="shared" si="1413"/>
        <v>0</v>
      </c>
      <c r="M889" s="194">
        <f t="shared" ref="M889:O889" si="1480">M891+M892+M895</f>
        <v>1500</v>
      </c>
      <c r="N889" s="194">
        <f t="shared" si="1480"/>
        <v>1500</v>
      </c>
      <c r="O889" s="194">
        <f t="shared" si="1480"/>
        <v>1500</v>
      </c>
      <c r="P889" s="112">
        <f t="shared" ref="P889" si="1481">P891+P892+P895</f>
        <v>0</v>
      </c>
    </row>
    <row r="890" spans="1:16" ht="14.25">
      <c r="A890" s="43"/>
      <c r="B890" s="28" t="s">
        <v>261</v>
      </c>
      <c r="C890" s="29">
        <v>1</v>
      </c>
      <c r="D890" s="252">
        <f t="shared" ref="D890:E890" si="1482">D891+D892</f>
        <v>1100</v>
      </c>
      <c r="E890" s="38">
        <f t="shared" si="1482"/>
        <v>1500</v>
      </c>
      <c r="F890" s="466">
        <f t="shared" ref="F890:J890" si="1483">F891+F892</f>
        <v>1800</v>
      </c>
      <c r="G890" s="252">
        <f t="shared" si="1483"/>
        <v>100</v>
      </c>
      <c r="H890" s="252">
        <f t="shared" si="1483"/>
        <v>600</v>
      </c>
      <c r="I890" s="252">
        <f t="shared" si="1483"/>
        <v>500</v>
      </c>
      <c r="J890" s="252">
        <f t="shared" si="1483"/>
        <v>600</v>
      </c>
      <c r="K890" s="23">
        <f t="shared" si="1412"/>
        <v>1800</v>
      </c>
      <c r="L890" s="23">
        <f t="shared" si="1413"/>
        <v>0</v>
      </c>
      <c r="M890" s="252">
        <f t="shared" ref="M890:O890" si="1484">M891+M892</f>
        <v>1500</v>
      </c>
      <c r="N890" s="252">
        <f t="shared" si="1484"/>
        <v>1500</v>
      </c>
      <c r="O890" s="252">
        <f t="shared" si="1484"/>
        <v>1500</v>
      </c>
      <c r="P890" s="38">
        <f t="shared" ref="P890" si="1485">P891+P892</f>
        <v>0</v>
      </c>
    </row>
    <row r="891" spans="1:16" ht="16.5" customHeight="1">
      <c r="A891" s="43"/>
      <c r="B891" s="28" t="s">
        <v>263</v>
      </c>
      <c r="C891" s="29">
        <v>20</v>
      </c>
      <c r="D891" s="187">
        <v>595</v>
      </c>
      <c r="E891" s="30">
        <v>800</v>
      </c>
      <c r="F891" s="93">
        <v>800</v>
      </c>
      <c r="G891" s="187">
        <v>100</v>
      </c>
      <c r="H891" s="187">
        <v>300</v>
      </c>
      <c r="I891" s="187">
        <v>200</v>
      </c>
      <c r="J891" s="187">
        <v>200</v>
      </c>
      <c r="K891" s="23">
        <f t="shared" si="1412"/>
        <v>800</v>
      </c>
      <c r="L891" s="23">
        <f t="shared" si="1413"/>
        <v>0</v>
      </c>
      <c r="M891" s="187">
        <v>800</v>
      </c>
      <c r="N891" s="187">
        <v>800</v>
      </c>
      <c r="O891" s="187">
        <v>800</v>
      </c>
      <c r="P891" s="30"/>
    </row>
    <row r="892" spans="1:16" ht="16.5" customHeight="1">
      <c r="A892" s="43"/>
      <c r="B892" s="28" t="s">
        <v>554</v>
      </c>
      <c r="C892" s="29">
        <v>59</v>
      </c>
      <c r="D892" s="40">
        <f t="shared" ref="D892:E892" si="1486">D893+D894</f>
        <v>505</v>
      </c>
      <c r="E892" s="41">
        <f t="shared" si="1486"/>
        <v>700</v>
      </c>
      <c r="F892" s="468">
        <f t="shared" ref="F892:J892" si="1487">F893+F894</f>
        <v>1000</v>
      </c>
      <c r="G892" s="40">
        <f t="shared" si="1487"/>
        <v>0</v>
      </c>
      <c r="H892" s="40">
        <f t="shared" si="1487"/>
        <v>300</v>
      </c>
      <c r="I892" s="40">
        <f t="shared" si="1487"/>
        <v>300</v>
      </c>
      <c r="J892" s="40">
        <f t="shared" si="1487"/>
        <v>400</v>
      </c>
      <c r="K892" s="23">
        <f t="shared" si="1412"/>
        <v>1000</v>
      </c>
      <c r="L892" s="23">
        <f t="shared" si="1413"/>
        <v>0</v>
      </c>
      <c r="M892" s="40">
        <f t="shared" ref="M892:O892" si="1488">M893+M894</f>
        <v>700</v>
      </c>
      <c r="N892" s="40">
        <f t="shared" si="1488"/>
        <v>700</v>
      </c>
      <c r="O892" s="40">
        <f t="shared" si="1488"/>
        <v>700</v>
      </c>
      <c r="P892" s="41">
        <f t="shared" ref="P892" si="1489">P893+P894</f>
        <v>0</v>
      </c>
    </row>
    <row r="893" spans="1:16" ht="15.75" customHeight="1">
      <c r="A893" s="43"/>
      <c r="B893" s="28" t="s">
        <v>555</v>
      </c>
      <c r="C893" s="29" t="s">
        <v>556</v>
      </c>
      <c r="D893" s="187">
        <v>505</v>
      </c>
      <c r="E893" s="30">
        <v>700</v>
      </c>
      <c r="F893" s="93">
        <v>1000</v>
      </c>
      <c r="G893" s="187">
        <v>0</v>
      </c>
      <c r="H893" s="187">
        <v>300</v>
      </c>
      <c r="I893" s="187">
        <v>300</v>
      </c>
      <c r="J893" s="187">
        <v>400</v>
      </c>
      <c r="K893" s="23">
        <f t="shared" si="1412"/>
        <v>1000</v>
      </c>
      <c r="L893" s="23">
        <f t="shared" si="1413"/>
        <v>0</v>
      </c>
      <c r="M893" s="187">
        <v>700</v>
      </c>
      <c r="N893" s="187">
        <v>700</v>
      </c>
      <c r="O893" s="187">
        <v>700</v>
      </c>
      <c r="P893" s="30"/>
    </row>
    <row r="894" spans="1:16" ht="26.25" hidden="1" customHeight="1">
      <c r="A894" s="43"/>
      <c r="B894" s="16" t="s">
        <v>549</v>
      </c>
      <c r="C894" s="29" t="s">
        <v>550</v>
      </c>
      <c r="D894" s="187"/>
      <c r="E894" s="30"/>
      <c r="F894" s="93"/>
      <c r="G894" s="187"/>
      <c r="H894" s="187"/>
      <c r="I894" s="187"/>
      <c r="J894" s="187"/>
      <c r="K894" s="23">
        <f t="shared" si="1412"/>
        <v>0</v>
      </c>
      <c r="L894" s="23">
        <f t="shared" si="1413"/>
        <v>0</v>
      </c>
      <c r="M894" s="187"/>
      <c r="N894" s="187"/>
      <c r="O894" s="187"/>
      <c r="P894" s="30"/>
    </row>
    <row r="895" spans="1:16" ht="16.5" hidden="1" customHeight="1">
      <c r="A895" s="43"/>
      <c r="B895" s="28" t="s">
        <v>272</v>
      </c>
      <c r="C895" s="29" t="s">
        <v>376</v>
      </c>
      <c r="D895" s="187"/>
      <c r="E895" s="30"/>
      <c r="F895" s="93"/>
      <c r="G895" s="187"/>
      <c r="H895" s="187"/>
      <c r="I895" s="187"/>
      <c r="J895" s="187"/>
      <c r="K895" s="23">
        <f t="shared" si="1412"/>
        <v>0</v>
      </c>
      <c r="L895" s="23">
        <f t="shared" si="1413"/>
        <v>0</v>
      </c>
      <c r="M895" s="187"/>
      <c r="N895" s="187"/>
      <c r="O895" s="187"/>
      <c r="P895" s="30"/>
    </row>
    <row r="896" spans="1:16" ht="16.5" customHeight="1">
      <c r="A896" s="199" t="s">
        <v>557</v>
      </c>
      <c r="B896" s="189" t="s">
        <v>558</v>
      </c>
      <c r="C896" s="130" t="s">
        <v>559</v>
      </c>
      <c r="D896" s="265">
        <f t="shared" ref="D896:E896" si="1490">D897</f>
        <v>2000</v>
      </c>
      <c r="E896" s="131">
        <f t="shared" si="1490"/>
        <v>2500</v>
      </c>
      <c r="F896" s="159">
        <f t="shared" ref="F896:P896" si="1491">F897</f>
        <v>2500</v>
      </c>
      <c r="G896" s="265">
        <f t="shared" si="1491"/>
        <v>0</v>
      </c>
      <c r="H896" s="265">
        <f t="shared" si="1491"/>
        <v>500</v>
      </c>
      <c r="I896" s="265">
        <f t="shared" si="1491"/>
        <v>1000</v>
      </c>
      <c r="J896" s="265">
        <f t="shared" si="1491"/>
        <v>1000</v>
      </c>
      <c r="K896" s="23">
        <f t="shared" si="1412"/>
        <v>2500</v>
      </c>
      <c r="L896" s="23">
        <f t="shared" si="1413"/>
        <v>0</v>
      </c>
      <c r="M896" s="265">
        <f t="shared" si="1491"/>
        <v>1000</v>
      </c>
      <c r="N896" s="265">
        <f t="shared" si="1491"/>
        <v>2500</v>
      </c>
      <c r="O896" s="265">
        <f t="shared" si="1491"/>
        <v>2500</v>
      </c>
      <c r="P896" s="131">
        <f t="shared" si="1491"/>
        <v>0</v>
      </c>
    </row>
    <row r="897" spans="1:16" ht="16.5" customHeight="1">
      <c r="A897" s="43"/>
      <c r="B897" s="25" t="s">
        <v>260</v>
      </c>
      <c r="C897" s="29"/>
      <c r="D897" s="252">
        <f t="shared" ref="D897:E897" si="1492">D899</f>
        <v>2000</v>
      </c>
      <c r="E897" s="38">
        <f t="shared" si="1492"/>
        <v>2500</v>
      </c>
      <c r="F897" s="466">
        <f t="shared" ref="F897:J897" si="1493">F899</f>
        <v>2500</v>
      </c>
      <c r="G897" s="252">
        <f t="shared" si="1493"/>
        <v>0</v>
      </c>
      <c r="H897" s="252">
        <f t="shared" si="1493"/>
        <v>500</v>
      </c>
      <c r="I897" s="252">
        <f t="shared" si="1493"/>
        <v>1000</v>
      </c>
      <c r="J897" s="252">
        <f t="shared" si="1493"/>
        <v>1000</v>
      </c>
      <c r="K897" s="23">
        <f t="shared" si="1412"/>
        <v>2500</v>
      </c>
      <c r="L897" s="23">
        <f t="shared" si="1413"/>
        <v>0</v>
      </c>
      <c r="M897" s="252">
        <f t="shared" ref="M897:O897" si="1494">M899</f>
        <v>1000</v>
      </c>
      <c r="N897" s="252">
        <f t="shared" si="1494"/>
        <v>2500</v>
      </c>
      <c r="O897" s="252">
        <f t="shared" si="1494"/>
        <v>2500</v>
      </c>
      <c r="P897" s="38">
        <f t="shared" ref="P897" si="1495">P899</f>
        <v>0</v>
      </c>
    </row>
    <row r="898" spans="1:16" ht="16.5" customHeight="1">
      <c r="A898" s="43"/>
      <c r="B898" s="28" t="s">
        <v>261</v>
      </c>
      <c r="C898" s="29">
        <v>1</v>
      </c>
      <c r="D898" s="252">
        <f t="shared" ref="D898:E898" si="1496">D899</f>
        <v>2000</v>
      </c>
      <c r="E898" s="38">
        <f t="shared" si="1496"/>
        <v>2500</v>
      </c>
      <c r="F898" s="466">
        <f t="shared" ref="F898:P898" si="1497">F899</f>
        <v>2500</v>
      </c>
      <c r="G898" s="252">
        <f t="shared" si="1497"/>
        <v>0</v>
      </c>
      <c r="H898" s="252">
        <f t="shared" si="1497"/>
        <v>500</v>
      </c>
      <c r="I898" s="252">
        <f t="shared" si="1497"/>
        <v>1000</v>
      </c>
      <c r="J898" s="252">
        <f t="shared" si="1497"/>
        <v>1000</v>
      </c>
      <c r="K898" s="23">
        <f t="shared" si="1412"/>
        <v>2500</v>
      </c>
      <c r="L898" s="23">
        <f t="shared" si="1413"/>
        <v>0</v>
      </c>
      <c r="M898" s="252">
        <f t="shared" si="1497"/>
        <v>1000</v>
      </c>
      <c r="N898" s="252">
        <f t="shared" si="1497"/>
        <v>2500</v>
      </c>
      <c r="O898" s="252">
        <f t="shared" si="1497"/>
        <v>2500</v>
      </c>
      <c r="P898" s="38">
        <f t="shared" si="1497"/>
        <v>0</v>
      </c>
    </row>
    <row r="899" spans="1:16" ht="16.5" customHeight="1">
      <c r="A899" s="43"/>
      <c r="B899" s="28" t="s">
        <v>560</v>
      </c>
      <c r="C899" s="29" t="s">
        <v>561</v>
      </c>
      <c r="D899" s="187">
        <v>2000</v>
      </c>
      <c r="E899" s="30">
        <v>2500</v>
      </c>
      <c r="F899" s="93">
        <v>2500</v>
      </c>
      <c r="G899" s="187">
        <v>0</v>
      </c>
      <c r="H899" s="187">
        <v>500</v>
      </c>
      <c r="I899" s="187">
        <v>1000</v>
      </c>
      <c r="J899" s="187">
        <v>1000</v>
      </c>
      <c r="K899" s="23">
        <f t="shared" si="1412"/>
        <v>2500</v>
      </c>
      <c r="L899" s="23">
        <f t="shared" si="1413"/>
        <v>0</v>
      </c>
      <c r="M899" s="187">
        <v>1000</v>
      </c>
      <c r="N899" s="187">
        <v>2500</v>
      </c>
      <c r="O899" s="187">
        <v>2500</v>
      </c>
      <c r="P899" s="30"/>
    </row>
    <row r="900" spans="1:16" ht="14.25">
      <c r="A900" s="111">
        <v>4</v>
      </c>
      <c r="B900" s="122" t="s">
        <v>562</v>
      </c>
      <c r="C900" s="123" t="s">
        <v>1105</v>
      </c>
      <c r="D900" s="264">
        <f t="shared" ref="D900:E900" si="1498">D919+D929+D1002+D1118+D1170+D1174</f>
        <v>209305.19999999998</v>
      </c>
      <c r="E900" s="124">
        <f t="shared" si="1498"/>
        <v>208953</v>
      </c>
      <c r="F900" s="229">
        <f t="shared" ref="F900:J900" si="1499">F919+F929+F1002+F1118+F1170+F1174</f>
        <v>185165</v>
      </c>
      <c r="G900" s="264">
        <f t="shared" si="1499"/>
        <v>59818</v>
      </c>
      <c r="H900" s="264">
        <f t="shared" si="1499"/>
        <v>51728</v>
      </c>
      <c r="I900" s="264">
        <f t="shared" si="1499"/>
        <v>41222</v>
      </c>
      <c r="J900" s="264">
        <f t="shared" si="1499"/>
        <v>32397</v>
      </c>
      <c r="K900" s="23">
        <f t="shared" si="1412"/>
        <v>185165</v>
      </c>
      <c r="L900" s="23">
        <f t="shared" si="1413"/>
        <v>0</v>
      </c>
      <c r="M900" s="264">
        <f t="shared" ref="M900:O900" si="1500">M919+M929+M1002+M1118+M1170+M1174</f>
        <v>191620</v>
      </c>
      <c r="N900" s="264">
        <f t="shared" si="1500"/>
        <v>194645</v>
      </c>
      <c r="O900" s="264">
        <f t="shared" si="1500"/>
        <v>194909</v>
      </c>
      <c r="P900" s="124">
        <f t="shared" ref="P900" si="1501">P919+P929+P1002+P1118+P1170+P1174</f>
        <v>0</v>
      </c>
    </row>
    <row r="901" spans="1:16" ht="14.25">
      <c r="A901" s="43"/>
      <c r="B901" s="25" t="s">
        <v>260</v>
      </c>
      <c r="C901" s="26"/>
      <c r="D901" s="194">
        <f t="shared" ref="D901:E901" si="1502">D920+D929+D1003+D1119+D1171+D1175</f>
        <v>191062.19999999998</v>
      </c>
      <c r="E901" s="112">
        <f t="shared" si="1502"/>
        <v>207376</v>
      </c>
      <c r="F901" s="476">
        <f t="shared" ref="F901:J901" si="1503">F920+F929+F1003+F1119+F1171+F1175</f>
        <v>177779</v>
      </c>
      <c r="G901" s="194">
        <f t="shared" si="1503"/>
        <v>52432</v>
      </c>
      <c r="H901" s="194">
        <f t="shared" si="1503"/>
        <v>51728</v>
      </c>
      <c r="I901" s="194">
        <f t="shared" si="1503"/>
        <v>41222</v>
      </c>
      <c r="J901" s="194">
        <f t="shared" si="1503"/>
        <v>32397</v>
      </c>
      <c r="K901" s="23">
        <f t="shared" si="1412"/>
        <v>177779</v>
      </c>
      <c r="L901" s="23">
        <f t="shared" si="1413"/>
        <v>0</v>
      </c>
      <c r="M901" s="194">
        <f t="shared" ref="M901:O901" si="1504">M920+M929+M1003+M1119+M1171+M1175</f>
        <v>191620</v>
      </c>
      <c r="N901" s="194">
        <f t="shared" si="1504"/>
        <v>194645</v>
      </c>
      <c r="O901" s="194">
        <f t="shared" si="1504"/>
        <v>194909</v>
      </c>
      <c r="P901" s="112">
        <f t="shared" ref="P901" si="1505">P920+P929+P1003+P1119+P1171+P1175</f>
        <v>0</v>
      </c>
    </row>
    <row r="902" spans="1:16" ht="14.25">
      <c r="A902" s="43"/>
      <c r="B902" s="28" t="s">
        <v>261</v>
      </c>
      <c r="C902" s="26">
        <v>1</v>
      </c>
      <c r="D902" s="194">
        <f t="shared" ref="D902:E902" si="1506">D921+D929+D1004+D1120+D1172+D1176</f>
        <v>192699.22</v>
      </c>
      <c r="E902" s="112">
        <f t="shared" si="1506"/>
        <v>207376</v>
      </c>
      <c r="F902" s="476">
        <f t="shared" ref="F902:J902" si="1507">F921+F929+F1004+F1120+F1172+F1176</f>
        <v>177779</v>
      </c>
      <c r="G902" s="194">
        <f t="shared" si="1507"/>
        <v>52432</v>
      </c>
      <c r="H902" s="194">
        <f t="shared" si="1507"/>
        <v>51728</v>
      </c>
      <c r="I902" s="194">
        <f t="shared" si="1507"/>
        <v>41222</v>
      </c>
      <c r="J902" s="194">
        <f t="shared" si="1507"/>
        <v>32397</v>
      </c>
      <c r="K902" s="23">
        <f t="shared" si="1412"/>
        <v>177779</v>
      </c>
      <c r="L902" s="23">
        <f t="shared" si="1413"/>
        <v>0</v>
      </c>
      <c r="M902" s="194">
        <f t="shared" ref="M902:O902" si="1508">M921+M929+M1004+M1120+M1172+M1176</f>
        <v>191620</v>
      </c>
      <c r="N902" s="194">
        <f t="shared" si="1508"/>
        <v>194645</v>
      </c>
      <c r="O902" s="194">
        <f t="shared" si="1508"/>
        <v>194909</v>
      </c>
      <c r="P902" s="112">
        <f t="shared" ref="P902" si="1509">P921+P929+P1004+P1120+P1172+P1176</f>
        <v>0</v>
      </c>
    </row>
    <row r="903" spans="1:16" ht="14.25">
      <c r="A903" s="43"/>
      <c r="B903" s="28" t="s">
        <v>262</v>
      </c>
      <c r="C903" s="26">
        <v>10</v>
      </c>
      <c r="D903" s="194">
        <f t="shared" ref="D903:E903" si="1510">D922+D1005</f>
        <v>129288.48</v>
      </c>
      <c r="E903" s="112">
        <f t="shared" si="1510"/>
        <v>139939</v>
      </c>
      <c r="F903" s="476">
        <f t="shared" ref="F903:J903" si="1511">F922+F1005</f>
        <v>123030</v>
      </c>
      <c r="G903" s="194">
        <f t="shared" si="1511"/>
        <v>34500</v>
      </c>
      <c r="H903" s="194">
        <f t="shared" si="1511"/>
        <v>32500</v>
      </c>
      <c r="I903" s="194">
        <f t="shared" si="1511"/>
        <v>31500</v>
      </c>
      <c r="J903" s="194">
        <f t="shared" si="1511"/>
        <v>24530</v>
      </c>
      <c r="K903" s="23">
        <f t="shared" si="1412"/>
        <v>123030</v>
      </c>
      <c r="L903" s="23">
        <f t="shared" si="1413"/>
        <v>0</v>
      </c>
      <c r="M903" s="194">
        <f t="shared" ref="M903:O903" si="1512">M922+M1005</f>
        <v>121000</v>
      </c>
      <c r="N903" s="194">
        <f t="shared" si="1512"/>
        <v>123825</v>
      </c>
      <c r="O903" s="194">
        <f t="shared" si="1512"/>
        <v>124089</v>
      </c>
      <c r="P903" s="112">
        <f t="shared" ref="P903" si="1513">P922+P1005</f>
        <v>0</v>
      </c>
    </row>
    <row r="904" spans="1:16" ht="14.25">
      <c r="A904" s="43"/>
      <c r="B904" s="28" t="s">
        <v>263</v>
      </c>
      <c r="C904" s="26">
        <v>20</v>
      </c>
      <c r="D904" s="194">
        <f t="shared" ref="D904:E904" si="1514">D923+D930+D1006</f>
        <v>32082.229999999996</v>
      </c>
      <c r="E904" s="112">
        <f t="shared" si="1514"/>
        <v>21675</v>
      </c>
      <c r="F904" s="476">
        <f t="shared" ref="F904:J904" si="1515">F923+F930+F1006</f>
        <v>20000</v>
      </c>
      <c r="G904" s="194">
        <f t="shared" si="1515"/>
        <v>6400</v>
      </c>
      <c r="H904" s="194">
        <f t="shared" si="1515"/>
        <v>6600</v>
      </c>
      <c r="I904" s="194">
        <f t="shared" si="1515"/>
        <v>4250</v>
      </c>
      <c r="J904" s="194">
        <f t="shared" si="1515"/>
        <v>2750</v>
      </c>
      <c r="K904" s="23">
        <f t="shared" si="1412"/>
        <v>20000</v>
      </c>
      <c r="L904" s="23">
        <f t="shared" si="1413"/>
        <v>0</v>
      </c>
      <c r="M904" s="194">
        <f t="shared" ref="M904:O904" si="1516">M923+M930+M1006</f>
        <v>20000</v>
      </c>
      <c r="N904" s="194">
        <f t="shared" si="1516"/>
        <v>20000</v>
      </c>
      <c r="O904" s="194">
        <f t="shared" si="1516"/>
        <v>20000</v>
      </c>
      <c r="P904" s="112">
        <f t="shared" ref="P904" si="1517">P923+P930+P1006</f>
        <v>0</v>
      </c>
    </row>
    <row r="905" spans="1:16" ht="14.25">
      <c r="A905" s="43"/>
      <c r="B905" s="28" t="s">
        <v>422</v>
      </c>
      <c r="C905" s="26">
        <v>51</v>
      </c>
      <c r="D905" s="194">
        <f t="shared" ref="D905:E905" si="1518">D1121+D1177</f>
        <v>16724</v>
      </c>
      <c r="E905" s="112">
        <f t="shared" si="1518"/>
        <v>18182</v>
      </c>
      <c r="F905" s="476">
        <f t="shared" ref="F905:J905" si="1519">F1121+F1177</f>
        <v>18046</v>
      </c>
      <c r="G905" s="194">
        <f t="shared" si="1519"/>
        <v>4412</v>
      </c>
      <c r="H905" s="194">
        <f t="shared" si="1519"/>
        <v>4498</v>
      </c>
      <c r="I905" s="194">
        <f t="shared" si="1519"/>
        <v>4582</v>
      </c>
      <c r="J905" s="194">
        <f t="shared" si="1519"/>
        <v>4554</v>
      </c>
      <c r="K905" s="23">
        <f t="shared" si="1412"/>
        <v>18046</v>
      </c>
      <c r="L905" s="23">
        <f t="shared" si="1413"/>
        <v>0</v>
      </c>
      <c r="M905" s="194">
        <f t="shared" ref="M905:O905" si="1520">M1121+M1177</f>
        <v>18120</v>
      </c>
      <c r="N905" s="194">
        <f t="shared" si="1520"/>
        <v>18120</v>
      </c>
      <c r="O905" s="194">
        <f t="shared" si="1520"/>
        <v>18120</v>
      </c>
      <c r="P905" s="112">
        <f t="shared" ref="P905" si="1521">P1121+P1177</f>
        <v>0</v>
      </c>
    </row>
    <row r="906" spans="1:16" ht="14.25">
      <c r="A906" s="43"/>
      <c r="B906" s="28" t="s">
        <v>423</v>
      </c>
      <c r="C906" s="26">
        <v>55</v>
      </c>
      <c r="D906" s="194">
        <f t="shared" ref="D906:E906" si="1522">D1178</f>
        <v>0</v>
      </c>
      <c r="E906" s="112">
        <f t="shared" si="1522"/>
        <v>0</v>
      </c>
      <c r="F906" s="476">
        <f t="shared" ref="F906:J906" si="1523">F1178</f>
        <v>0</v>
      </c>
      <c r="G906" s="194">
        <f t="shared" si="1523"/>
        <v>0</v>
      </c>
      <c r="H906" s="194">
        <f t="shared" si="1523"/>
        <v>0</v>
      </c>
      <c r="I906" s="194">
        <f t="shared" si="1523"/>
        <v>0</v>
      </c>
      <c r="J906" s="194">
        <f t="shared" si="1523"/>
        <v>0</v>
      </c>
      <c r="K906" s="23">
        <f t="shared" ref="K906:K969" si="1524">G906+H906+I906+J906</f>
        <v>0</v>
      </c>
      <c r="L906" s="23">
        <f t="shared" ref="L906:L969" si="1525">F906-K906</f>
        <v>0</v>
      </c>
      <c r="M906" s="194">
        <f t="shared" ref="M906:O906" si="1526">M1178</f>
        <v>0</v>
      </c>
      <c r="N906" s="194">
        <f t="shared" si="1526"/>
        <v>0</v>
      </c>
      <c r="O906" s="194">
        <f t="shared" si="1526"/>
        <v>0</v>
      </c>
      <c r="P906" s="112">
        <f t="shared" ref="P906" si="1527">P1178</f>
        <v>0</v>
      </c>
    </row>
    <row r="907" spans="1:16" ht="14.25">
      <c r="A907" s="43"/>
      <c r="B907" s="28" t="s">
        <v>269</v>
      </c>
      <c r="C907" s="26">
        <v>57</v>
      </c>
      <c r="D907" s="194">
        <f t="shared" ref="D907:E907" si="1528">D924+D931+D1173</f>
        <v>14604.51</v>
      </c>
      <c r="E907" s="112">
        <f t="shared" si="1528"/>
        <v>27580</v>
      </c>
      <c r="F907" s="476">
        <f t="shared" ref="F907:J907" si="1529">F924+F931+F1173</f>
        <v>16703</v>
      </c>
      <c r="G907" s="194">
        <f t="shared" si="1529"/>
        <v>7120</v>
      </c>
      <c r="H907" s="194">
        <f t="shared" si="1529"/>
        <v>8130</v>
      </c>
      <c r="I907" s="194">
        <f t="shared" si="1529"/>
        <v>890</v>
      </c>
      <c r="J907" s="194">
        <f t="shared" si="1529"/>
        <v>563</v>
      </c>
      <c r="K907" s="23">
        <f t="shared" si="1524"/>
        <v>16703</v>
      </c>
      <c r="L907" s="23">
        <f t="shared" si="1525"/>
        <v>0</v>
      </c>
      <c r="M907" s="194">
        <f t="shared" ref="M907:O907" si="1530">M924+M931+M1173</f>
        <v>32500</v>
      </c>
      <c r="N907" s="194">
        <f t="shared" si="1530"/>
        <v>32700</v>
      </c>
      <c r="O907" s="194">
        <f t="shared" si="1530"/>
        <v>32700</v>
      </c>
      <c r="P907" s="112">
        <f t="shared" ref="P907" si="1531">P924+P931+P1173</f>
        <v>0</v>
      </c>
    </row>
    <row r="908" spans="1:16" ht="18.75" customHeight="1">
      <c r="A908" s="43"/>
      <c r="B908" s="28" t="s">
        <v>289</v>
      </c>
      <c r="C908" s="26">
        <v>59</v>
      </c>
      <c r="D908" s="194">
        <f t="shared" ref="D908:E908" si="1532">D927</f>
        <v>0</v>
      </c>
      <c r="E908" s="112">
        <f t="shared" si="1532"/>
        <v>0</v>
      </c>
      <c r="F908" s="476">
        <f t="shared" ref="F908:J908" si="1533">F927</f>
        <v>0</v>
      </c>
      <c r="G908" s="194">
        <f t="shared" si="1533"/>
        <v>0</v>
      </c>
      <c r="H908" s="194">
        <f t="shared" si="1533"/>
        <v>0</v>
      </c>
      <c r="I908" s="194">
        <f t="shared" si="1533"/>
        <v>0</v>
      </c>
      <c r="J908" s="194">
        <f t="shared" si="1533"/>
        <v>0</v>
      </c>
      <c r="K908" s="23">
        <f t="shared" si="1524"/>
        <v>0</v>
      </c>
      <c r="L908" s="23">
        <f t="shared" si="1525"/>
        <v>0</v>
      </c>
      <c r="M908" s="194">
        <f t="shared" ref="M908:O908" si="1534">M927</f>
        <v>0</v>
      </c>
      <c r="N908" s="194">
        <f t="shared" si="1534"/>
        <v>0</v>
      </c>
      <c r="O908" s="194">
        <f t="shared" si="1534"/>
        <v>0</v>
      </c>
      <c r="P908" s="112">
        <f t="shared" ref="P908" si="1535">P927</f>
        <v>0</v>
      </c>
    </row>
    <row r="909" spans="1:16" ht="15.75" customHeight="1">
      <c r="A909" s="43"/>
      <c r="B909" s="28" t="s">
        <v>272</v>
      </c>
      <c r="C909" s="26">
        <v>85</v>
      </c>
      <c r="D909" s="194">
        <f t="shared" ref="D909:E909" si="1536">D928+D1122+D1007</f>
        <v>-1637.02</v>
      </c>
      <c r="E909" s="112">
        <f t="shared" si="1536"/>
        <v>0</v>
      </c>
      <c r="F909" s="476">
        <f t="shared" ref="F909:J909" si="1537">F928+F1122+F1007</f>
        <v>0</v>
      </c>
      <c r="G909" s="194">
        <f t="shared" si="1537"/>
        <v>0</v>
      </c>
      <c r="H909" s="194">
        <f t="shared" si="1537"/>
        <v>0</v>
      </c>
      <c r="I909" s="194">
        <f t="shared" si="1537"/>
        <v>0</v>
      </c>
      <c r="J909" s="194">
        <f t="shared" si="1537"/>
        <v>0</v>
      </c>
      <c r="K909" s="23">
        <f t="shared" si="1524"/>
        <v>0</v>
      </c>
      <c r="L909" s="23">
        <f t="shared" si="1525"/>
        <v>0</v>
      </c>
      <c r="M909" s="194">
        <f t="shared" ref="M909:O909" si="1538">M928+M1122+M1007</f>
        <v>0</v>
      </c>
      <c r="N909" s="194">
        <f t="shared" si="1538"/>
        <v>0</v>
      </c>
      <c r="O909" s="194">
        <f t="shared" si="1538"/>
        <v>0</v>
      </c>
      <c r="P909" s="112">
        <f t="shared" ref="P909" si="1539">P928+P1122+P1007</f>
        <v>0</v>
      </c>
    </row>
    <row r="910" spans="1:16" ht="13.5" customHeight="1">
      <c r="A910" s="43"/>
      <c r="B910" s="25" t="s">
        <v>273</v>
      </c>
      <c r="C910" s="26"/>
      <c r="D910" s="194">
        <f t="shared" ref="D910:E910" si="1540">D934+D1008+D1123</f>
        <v>18243</v>
      </c>
      <c r="E910" s="112">
        <f t="shared" si="1540"/>
        <v>1577</v>
      </c>
      <c r="F910" s="476">
        <f t="shared" ref="F910:J910" si="1541">F934+F1008+F1123</f>
        <v>7386</v>
      </c>
      <c r="G910" s="194">
        <f t="shared" si="1541"/>
        <v>7386</v>
      </c>
      <c r="H910" s="194">
        <f t="shared" si="1541"/>
        <v>0</v>
      </c>
      <c r="I910" s="194">
        <f t="shared" si="1541"/>
        <v>0</v>
      </c>
      <c r="J910" s="194">
        <f t="shared" si="1541"/>
        <v>0</v>
      </c>
      <c r="K910" s="23">
        <f t="shared" si="1524"/>
        <v>7386</v>
      </c>
      <c r="L910" s="23">
        <f t="shared" si="1525"/>
        <v>0</v>
      </c>
      <c r="M910" s="194">
        <f t="shared" ref="M910:O910" si="1542">M934+M1008+M1123</f>
        <v>0</v>
      </c>
      <c r="N910" s="194">
        <f t="shared" si="1542"/>
        <v>0</v>
      </c>
      <c r="O910" s="194">
        <f t="shared" si="1542"/>
        <v>0</v>
      </c>
      <c r="P910" s="112">
        <f t="shared" ref="P910" si="1543">P934+P1008+P1123</f>
        <v>0</v>
      </c>
    </row>
    <row r="911" spans="1:16" ht="12.75" hidden="1" customHeight="1">
      <c r="A911" s="43"/>
      <c r="B911" s="28" t="s">
        <v>279</v>
      </c>
      <c r="C911" s="26">
        <v>51</v>
      </c>
      <c r="D911" s="194">
        <f t="shared" ref="D911:E911" si="1544">D1124</f>
        <v>3800</v>
      </c>
      <c r="E911" s="112">
        <f t="shared" si="1544"/>
        <v>0</v>
      </c>
      <c r="F911" s="476">
        <f t="shared" ref="F911:J911" si="1545">F1124</f>
        <v>3809</v>
      </c>
      <c r="G911" s="194">
        <f t="shared" si="1545"/>
        <v>3809</v>
      </c>
      <c r="H911" s="194">
        <f t="shared" si="1545"/>
        <v>0</v>
      </c>
      <c r="I911" s="194">
        <f t="shared" si="1545"/>
        <v>0</v>
      </c>
      <c r="J911" s="194">
        <f t="shared" si="1545"/>
        <v>0</v>
      </c>
      <c r="K911" s="23">
        <f t="shared" si="1524"/>
        <v>3809</v>
      </c>
      <c r="L911" s="23">
        <f t="shared" si="1525"/>
        <v>0</v>
      </c>
      <c r="M911" s="194">
        <f t="shared" ref="M911:O911" si="1546">M1124</f>
        <v>0</v>
      </c>
      <c r="N911" s="194">
        <f t="shared" si="1546"/>
        <v>0</v>
      </c>
      <c r="O911" s="194">
        <f t="shared" si="1546"/>
        <v>0</v>
      </c>
      <c r="P911" s="112">
        <f t="shared" ref="P911" si="1547">P1124</f>
        <v>0</v>
      </c>
    </row>
    <row r="912" spans="1:16" ht="18.75" hidden="1" customHeight="1">
      <c r="A912" s="43"/>
      <c r="B912" s="28" t="s">
        <v>282</v>
      </c>
      <c r="C912" s="26">
        <v>56</v>
      </c>
      <c r="D912" s="187"/>
      <c r="E912" s="30"/>
      <c r="F912" s="93"/>
      <c r="G912" s="187"/>
      <c r="H912" s="187"/>
      <c r="I912" s="187"/>
      <c r="J912" s="187"/>
      <c r="K912" s="23">
        <f t="shared" si="1524"/>
        <v>0</v>
      </c>
      <c r="L912" s="23">
        <f t="shared" si="1525"/>
        <v>0</v>
      </c>
      <c r="M912" s="187"/>
      <c r="N912" s="187"/>
      <c r="O912" s="187"/>
      <c r="P912" s="30"/>
    </row>
    <row r="913" spans="1:16" ht="18.75" customHeight="1">
      <c r="A913" s="43"/>
      <c r="B913" s="28" t="s">
        <v>282</v>
      </c>
      <c r="C913" s="26">
        <v>58</v>
      </c>
      <c r="D913" s="194">
        <f t="shared" ref="D913:E913" si="1548">D935</f>
        <v>4692</v>
      </c>
      <c r="E913" s="112">
        <f t="shared" si="1548"/>
        <v>668</v>
      </c>
      <c r="F913" s="476">
        <f t="shared" ref="F913:J913" si="1549">F935</f>
        <v>668</v>
      </c>
      <c r="G913" s="194">
        <f t="shared" si="1549"/>
        <v>668</v>
      </c>
      <c r="H913" s="194">
        <f t="shared" si="1549"/>
        <v>0</v>
      </c>
      <c r="I913" s="194">
        <f t="shared" si="1549"/>
        <v>0</v>
      </c>
      <c r="J913" s="194">
        <f t="shared" si="1549"/>
        <v>0</v>
      </c>
      <c r="K913" s="23">
        <f t="shared" si="1524"/>
        <v>668</v>
      </c>
      <c r="L913" s="23">
        <f t="shared" si="1525"/>
        <v>0</v>
      </c>
      <c r="M913" s="194">
        <f t="shared" ref="M913:O913" si="1550">M935</f>
        <v>0</v>
      </c>
      <c r="N913" s="194">
        <f t="shared" si="1550"/>
        <v>0</v>
      </c>
      <c r="O913" s="194">
        <f t="shared" si="1550"/>
        <v>0</v>
      </c>
      <c r="P913" s="112">
        <f t="shared" ref="P913" si="1551">P935</f>
        <v>0</v>
      </c>
    </row>
    <row r="914" spans="1:16" ht="29.25" customHeight="1">
      <c r="A914" s="43"/>
      <c r="B914" s="113" t="s">
        <v>283</v>
      </c>
      <c r="C914" s="26">
        <v>60</v>
      </c>
      <c r="D914" s="476">
        <f t="shared" ref="D914:E917" si="1552">D1009</f>
        <v>2613</v>
      </c>
      <c r="E914" s="476">
        <f t="shared" si="1552"/>
        <v>909</v>
      </c>
      <c r="F914" s="476">
        <f t="shared" ref="F914:J917" si="1553">F1009</f>
        <v>909</v>
      </c>
      <c r="G914" s="194">
        <f t="shared" si="1553"/>
        <v>909</v>
      </c>
      <c r="H914" s="194">
        <f t="shared" si="1553"/>
        <v>0</v>
      </c>
      <c r="I914" s="194">
        <f t="shared" si="1553"/>
        <v>0</v>
      </c>
      <c r="J914" s="194">
        <f t="shared" si="1553"/>
        <v>0</v>
      </c>
      <c r="K914" s="23">
        <f t="shared" si="1524"/>
        <v>909</v>
      </c>
      <c r="L914" s="23">
        <f t="shared" si="1525"/>
        <v>0</v>
      </c>
      <c r="M914" s="194">
        <f t="shared" ref="M914:O914" si="1554">M1009</f>
        <v>0</v>
      </c>
      <c r="N914" s="194">
        <f t="shared" si="1554"/>
        <v>0</v>
      </c>
      <c r="O914" s="194">
        <f t="shared" si="1554"/>
        <v>0</v>
      </c>
      <c r="P914" s="112">
        <f t="shared" ref="P914" si="1555">P1009</f>
        <v>0</v>
      </c>
    </row>
    <row r="915" spans="1:16" ht="18.75" customHeight="1">
      <c r="A915" s="43"/>
      <c r="B915" s="28" t="s">
        <v>166</v>
      </c>
      <c r="C915" s="29" t="s">
        <v>324</v>
      </c>
      <c r="D915" s="476">
        <f t="shared" si="1552"/>
        <v>2196</v>
      </c>
      <c r="E915" s="476">
        <f t="shared" si="1552"/>
        <v>764</v>
      </c>
      <c r="F915" s="476">
        <f t="shared" si="1553"/>
        <v>764</v>
      </c>
      <c r="G915" s="194">
        <f t="shared" si="1553"/>
        <v>764</v>
      </c>
      <c r="H915" s="194">
        <f t="shared" si="1553"/>
        <v>0</v>
      </c>
      <c r="I915" s="194">
        <f t="shared" si="1553"/>
        <v>0</v>
      </c>
      <c r="J915" s="194">
        <f t="shared" si="1553"/>
        <v>0</v>
      </c>
      <c r="K915" s="23">
        <f t="shared" si="1524"/>
        <v>764</v>
      </c>
      <c r="L915" s="23">
        <f t="shared" si="1525"/>
        <v>0</v>
      </c>
      <c r="M915" s="194">
        <f t="shared" ref="M915:O915" si="1556">M1010</f>
        <v>0</v>
      </c>
      <c r="N915" s="194">
        <f t="shared" si="1556"/>
        <v>0</v>
      </c>
      <c r="O915" s="194">
        <f t="shared" si="1556"/>
        <v>0</v>
      </c>
      <c r="P915" s="112">
        <f t="shared" ref="P915" si="1557">P1010</f>
        <v>0</v>
      </c>
    </row>
    <row r="916" spans="1:16" ht="18.75" customHeight="1">
      <c r="A916" s="43"/>
      <c r="B916" s="28" t="s">
        <v>168</v>
      </c>
      <c r="C916" s="29" t="s">
        <v>325</v>
      </c>
      <c r="D916" s="476">
        <f t="shared" si="1552"/>
        <v>0</v>
      </c>
      <c r="E916" s="476">
        <f t="shared" si="1552"/>
        <v>0</v>
      </c>
      <c r="F916" s="476">
        <f t="shared" si="1553"/>
        <v>0</v>
      </c>
      <c r="G916" s="194">
        <f t="shared" si="1553"/>
        <v>0</v>
      </c>
      <c r="H916" s="194">
        <f t="shared" si="1553"/>
        <v>0</v>
      </c>
      <c r="I916" s="194">
        <f t="shared" si="1553"/>
        <v>0</v>
      </c>
      <c r="J916" s="194">
        <f t="shared" si="1553"/>
        <v>0</v>
      </c>
      <c r="K916" s="23">
        <f t="shared" si="1524"/>
        <v>0</v>
      </c>
      <c r="L916" s="23">
        <f t="shared" si="1525"/>
        <v>0</v>
      </c>
      <c r="M916" s="194">
        <f t="shared" ref="M916:O916" si="1558">M1011</f>
        <v>0</v>
      </c>
      <c r="N916" s="194">
        <f t="shared" si="1558"/>
        <v>0</v>
      </c>
      <c r="O916" s="194">
        <f t="shared" si="1558"/>
        <v>0</v>
      </c>
      <c r="P916" s="112">
        <f t="shared" ref="P916" si="1559">P1011</f>
        <v>0</v>
      </c>
    </row>
    <row r="917" spans="1:16" ht="18.75" customHeight="1">
      <c r="A917" s="43"/>
      <c r="B917" s="28" t="s">
        <v>170</v>
      </c>
      <c r="C917" s="29" t="s">
        <v>326</v>
      </c>
      <c r="D917" s="476">
        <f t="shared" si="1552"/>
        <v>417</v>
      </c>
      <c r="E917" s="476">
        <f t="shared" si="1552"/>
        <v>145</v>
      </c>
      <c r="F917" s="476">
        <f t="shared" si="1553"/>
        <v>145</v>
      </c>
      <c r="G917" s="194">
        <f t="shared" si="1553"/>
        <v>145</v>
      </c>
      <c r="H917" s="194">
        <f t="shared" si="1553"/>
        <v>0</v>
      </c>
      <c r="I917" s="194">
        <f t="shared" si="1553"/>
        <v>0</v>
      </c>
      <c r="J917" s="194">
        <f t="shared" si="1553"/>
        <v>0</v>
      </c>
      <c r="K917" s="23">
        <f t="shared" si="1524"/>
        <v>145</v>
      </c>
      <c r="L917" s="23">
        <f t="shared" si="1525"/>
        <v>0</v>
      </c>
      <c r="M917" s="194">
        <f t="shared" ref="M917:O917" si="1560">M1012</f>
        <v>0</v>
      </c>
      <c r="N917" s="194">
        <f t="shared" si="1560"/>
        <v>0</v>
      </c>
      <c r="O917" s="194">
        <f t="shared" si="1560"/>
        <v>0</v>
      </c>
      <c r="P917" s="112">
        <f t="shared" ref="P917" si="1561">P1012</f>
        <v>0</v>
      </c>
    </row>
    <row r="918" spans="1:16" ht="14.25" customHeight="1">
      <c r="A918" s="43"/>
      <c r="B918" s="28" t="s">
        <v>327</v>
      </c>
      <c r="C918" s="26">
        <v>70</v>
      </c>
      <c r="D918" s="466">
        <f t="shared" ref="D918:E918" si="1562">D940+D1013</f>
        <v>7138</v>
      </c>
      <c r="E918" s="466">
        <f t="shared" si="1562"/>
        <v>0</v>
      </c>
      <c r="F918" s="466">
        <f t="shared" ref="F918:J918" si="1563">F940+F1013</f>
        <v>2000</v>
      </c>
      <c r="G918" s="252">
        <f t="shared" si="1563"/>
        <v>2000</v>
      </c>
      <c r="H918" s="252">
        <f t="shared" si="1563"/>
        <v>0</v>
      </c>
      <c r="I918" s="252">
        <f t="shared" si="1563"/>
        <v>0</v>
      </c>
      <c r="J918" s="252">
        <f t="shared" si="1563"/>
        <v>0</v>
      </c>
      <c r="K918" s="23">
        <f t="shared" si="1524"/>
        <v>2000</v>
      </c>
      <c r="L918" s="23">
        <f t="shared" si="1525"/>
        <v>0</v>
      </c>
      <c r="M918" s="252">
        <f t="shared" ref="M918:O918" si="1564">M940+M1013</f>
        <v>0</v>
      </c>
      <c r="N918" s="252">
        <f t="shared" si="1564"/>
        <v>0</v>
      </c>
      <c r="O918" s="252">
        <f t="shared" si="1564"/>
        <v>0</v>
      </c>
      <c r="P918" s="38">
        <f t="shared" ref="P918" si="1565">P940+P1013</f>
        <v>0</v>
      </c>
    </row>
    <row r="919" spans="1:16" ht="39.75" customHeight="1">
      <c r="A919" s="209" t="s">
        <v>563</v>
      </c>
      <c r="B919" s="155" t="s">
        <v>1048</v>
      </c>
      <c r="C919" s="156" t="s">
        <v>564</v>
      </c>
      <c r="D919" s="480">
        <f t="shared" ref="D919:E919" si="1566">D920+D934</f>
        <v>107366.43</v>
      </c>
      <c r="E919" s="480">
        <f t="shared" si="1566"/>
        <v>91816</v>
      </c>
      <c r="F919" s="480">
        <f t="shared" ref="F919:J919" si="1567">F920+F934</f>
        <v>90550</v>
      </c>
      <c r="G919" s="267">
        <f t="shared" si="1567"/>
        <v>25880</v>
      </c>
      <c r="H919" s="267">
        <f t="shared" si="1567"/>
        <v>23550</v>
      </c>
      <c r="I919" s="267">
        <f t="shared" si="1567"/>
        <v>22550</v>
      </c>
      <c r="J919" s="267">
        <f t="shared" si="1567"/>
        <v>18570</v>
      </c>
      <c r="K919" s="23">
        <f t="shared" si="1524"/>
        <v>90550</v>
      </c>
      <c r="L919" s="23">
        <f t="shared" si="1525"/>
        <v>0</v>
      </c>
      <c r="M919" s="267">
        <f t="shared" ref="M919:O919" si="1568">M920+M934</f>
        <v>88100</v>
      </c>
      <c r="N919" s="267">
        <f t="shared" si="1568"/>
        <v>90125</v>
      </c>
      <c r="O919" s="267">
        <f t="shared" si="1568"/>
        <v>90389</v>
      </c>
      <c r="P919" s="157">
        <f t="shared" ref="P919" si="1569">P920+P934</f>
        <v>0</v>
      </c>
    </row>
    <row r="920" spans="1:16" ht="14.25">
      <c r="A920" s="43"/>
      <c r="B920" s="25" t="s">
        <v>260</v>
      </c>
      <c r="C920" s="26"/>
      <c r="D920" s="194">
        <f t="shared" ref="D920:E920" si="1570">D921+D928</f>
        <v>96087.43</v>
      </c>
      <c r="E920" s="112">
        <f t="shared" si="1570"/>
        <v>91148</v>
      </c>
      <c r="F920" s="476">
        <f t="shared" ref="F920:J920" si="1571">F921+F928</f>
        <v>88220</v>
      </c>
      <c r="G920" s="194">
        <f t="shared" si="1571"/>
        <v>23550</v>
      </c>
      <c r="H920" s="194">
        <f t="shared" si="1571"/>
        <v>23550</v>
      </c>
      <c r="I920" s="194">
        <f t="shared" si="1571"/>
        <v>22550</v>
      </c>
      <c r="J920" s="194">
        <f t="shared" si="1571"/>
        <v>18570</v>
      </c>
      <c r="K920" s="23">
        <f t="shared" si="1524"/>
        <v>88220</v>
      </c>
      <c r="L920" s="23">
        <f t="shared" si="1525"/>
        <v>0</v>
      </c>
      <c r="M920" s="194">
        <f t="shared" ref="M920:O920" si="1572">M921+M928</f>
        <v>88100</v>
      </c>
      <c r="N920" s="194">
        <f t="shared" si="1572"/>
        <v>90125</v>
      </c>
      <c r="O920" s="194">
        <f t="shared" si="1572"/>
        <v>90389</v>
      </c>
      <c r="P920" s="112">
        <f t="shared" ref="P920" si="1573">P921+P928</f>
        <v>0</v>
      </c>
    </row>
    <row r="921" spans="1:16" ht="14.25">
      <c r="A921" s="43"/>
      <c r="B921" s="28" t="s">
        <v>261</v>
      </c>
      <c r="C921" s="29">
        <v>1</v>
      </c>
      <c r="D921" s="252">
        <f t="shared" ref="D921:E921" si="1574">D922+D923+D924+D927</f>
        <v>97302.84</v>
      </c>
      <c r="E921" s="38">
        <f t="shared" si="1574"/>
        <v>91148</v>
      </c>
      <c r="F921" s="466">
        <f t="shared" ref="F921:J921" si="1575">F922+F923+F924+F927</f>
        <v>88220</v>
      </c>
      <c r="G921" s="252">
        <f t="shared" si="1575"/>
        <v>23550</v>
      </c>
      <c r="H921" s="252">
        <f t="shared" si="1575"/>
        <v>23550</v>
      </c>
      <c r="I921" s="252">
        <f t="shared" si="1575"/>
        <v>22550</v>
      </c>
      <c r="J921" s="252">
        <f t="shared" si="1575"/>
        <v>18570</v>
      </c>
      <c r="K921" s="23">
        <f t="shared" si="1524"/>
        <v>88220</v>
      </c>
      <c r="L921" s="23">
        <f t="shared" si="1525"/>
        <v>0</v>
      </c>
      <c r="M921" s="252">
        <f t="shared" ref="M921:O921" si="1576">M922+M923+M924+M927</f>
        <v>88100</v>
      </c>
      <c r="N921" s="252">
        <f t="shared" si="1576"/>
        <v>90125</v>
      </c>
      <c r="O921" s="252">
        <f t="shared" si="1576"/>
        <v>90389</v>
      </c>
      <c r="P921" s="38">
        <f t="shared" ref="P921" si="1577">P922+P923+P924+P927</f>
        <v>0</v>
      </c>
    </row>
    <row r="922" spans="1:16" ht="15.75" customHeight="1">
      <c r="A922" s="43"/>
      <c r="B922" s="28" t="s">
        <v>262</v>
      </c>
      <c r="C922" s="29">
        <v>10</v>
      </c>
      <c r="D922" s="187">
        <v>80752.98</v>
      </c>
      <c r="E922" s="30">
        <f>81000-404-668</f>
        <v>79928</v>
      </c>
      <c r="F922" s="93">
        <v>77030</v>
      </c>
      <c r="G922" s="187">
        <v>20000</v>
      </c>
      <c r="H922" s="187">
        <v>20000</v>
      </c>
      <c r="I922" s="187">
        <v>20000</v>
      </c>
      <c r="J922" s="187">
        <v>17030</v>
      </c>
      <c r="K922" s="23">
        <f t="shared" si="1524"/>
        <v>77030</v>
      </c>
      <c r="L922" s="23">
        <f t="shared" si="1525"/>
        <v>0</v>
      </c>
      <c r="M922" s="187">
        <v>77000</v>
      </c>
      <c r="N922" s="187">
        <f>77000+1825</f>
        <v>78825</v>
      </c>
      <c r="O922" s="187">
        <f>77000+2089</f>
        <v>79089</v>
      </c>
      <c r="P922" s="30"/>
    </row>
    <row r="923" spans="1:16" ht="14.25" customHeight="1">
      <c r="A923" s="43"/>
      <c r="B923" s="28" t="s">
        <v>263</v>
      </c>
      <c r="C923" s="29">
        <v>20</v>
      </c>
      <c r="D923" s="187">
        <v>14587.35</v>
      </c>
      <c r="E923" s="30">
        <v>9000</v>
      </c>
      <c r="F923" s="93">
        <v>9000</v>
      </c>
      <c r="G923" s="187">
        <v>3000</v>
      </c>
      <c r="H923" s="187">
        <v>3000</v>
      </c>
      <c r="I923" s="187">
        <v>2000</v>
      </c>
      <c r="J923" s="187">
        <v>1000</v>
      </c>
      <c r="K923" s="23">
        <f t="shared" si="1524"/>
        <v>9000</v>
      </c>
      <c r="L923" s="23">
        <f t="shared" si="1525"/>
        <v>0</v>
      </c>
      <c r="M923" s="187">
        <v>9000</v>
      </c>
      <c r="N923" s="187">
        <v>9000</v>
      </c>
      <c r="O923" s="187">
        <v>9000</v>
      </c>
      <c r="P923" s="30"/>
    </row>
    <row r="924" spans="1:16" ht="15.75" customHeight="1">
      <c r="A924" s="43"/>
      <c r="B924" s="28" t="s">
        <v>433</v>
      </c>
      <c r="C924" s="29">
        <v>57</v>
      </c>
      <c r="D924" s="252">
        <f t="shared" ref="D924:E924" si="1578">D925+D926</f>
        <v>1962.51</v>
      </c>
      <c r="E924" s="38">
        <f t="shared" si="1578"/>
        <v>2220</v>
      </c>
      <c r="F924" s="466">
        <f t="shared" ref="F924:J924" si="1579">F925+F926</f>
        <v>2190</v>
      </c>
      <c r="G924" s="252">
        <f t="shared" si="1579"/>
        <v>550</v>
      </c>
      <c r="H924" s="252">
        <f t="shared" si="1579"/>
        <v>550</v>
      </c>
      <c r="I924" s="252">
        <f t="shared" si="1579"/>
        <v>550</v>
      </c>
      <c r="J924" s="252">
        <f t="shared" si="1579"/>
        <v>540</v>
      </c>
      <c r="K924" s="23">
        <f t="shared" si="1524"/>
        <v>2190</v>
      </c>
      <c r="L924" s="23">
        <f t="shared" si="1525"/>
        <v>0</v>
      </c>
      <c r="M924" s="252">
        <f t="shared" ref="M924:O924" si="1580">M925+M926</f>
        <v>2100</v>
      </c>
      <c r="N924" s="252">
        <f t="shared" si="1580"/>
        <v>2300</v>
      </c>
      <c r="O924" s="252">
        <f t="shared" si="1580"/>
        <v>2300</v>
      </c>
      <c r="P924" s="38">
        <f t="shared" ref="P924" si="1581">P925+P926</f>
        <v>0</v>
      </c>
    </row>
    <row r="925" spans="1:16" ht="18" customHeight="1">
      <c r="A925" s="43"/>
      <c r="B925" s="28" t="s">
        <v>288</v>
      </c>
      <c r="C925" s="29" t="s">
        <v>434</v>
      </c>
      <c r="D925" s="187">
        <v>1675.7</v>
      </c>
      <c r="E925" s="30">
        <v>1663</v>
      </c>
      <c r="F925" s="489">
        <v>1633</v>
      </c>
      <c r="G925" s="187">
        <v>410</v>
      </c>
      <c r="H925" s="187">
        <v>410</v>
      </c>
      <c r="I925" s="187">
        <v>410</v>
      </c>
      <c r="J925" s="187">
        <v>403</v>
      </c>
      <c r="K925" s="23">
        <f t="shared" si="1524"/>
        <v>1633</v>
      </c>
      <c r="L925" s="23">
        <f t="shared" si="1525"/>
        <v>0</v>
      </c>
      <c r="M925" s="187">
        <v>1600</v>
      </c>
      <c r="N925" s="187">
        <v>1700</v>
      </c>
      <c r="O925" s="187">
        <v>1700</v>
      </c>
      <c r="P925" s="30"/>
    </row>
    <row r="926" spans="1:16" ht="18" customHeight="1">
      <c r="A926" s="43"/>
      <c r="B926" s="28" t="s">
        <v>565</v>
      </c>
      <c r="C926" s="29" t="s">
        <v>467</v>
      </c>
      <c r="D926" s="187">
        <v>286.81</v>
      </c>
      <c r="E926" s="30">
        <v>557</v>
      </c>
      <c r="F926" s="93">
        <v>557</v>
      </c>
      <c r="G926" s="187">
        <v>140</v>
      </c>
      <c r="H926" s="187">
        <v>140</v>
      </c>
      <c r="I926" s="187">
        <v>140</v>
      </c>
      <c r="J926" s="187">
        <v>137</v>
      </c>
      <c r="K926" s="23">
        <f t="shared" si="1524"/>
        <v>557</v>
      </c>
      <c r="L926" s="23">
        <f t="shared" si="1525"/>
        <v>0</v>
      </c>
      <c r="M926" s="187">
        <v>500</v>
      </c>
      <c r="N926" s="187">
        <v>600</v>
      </c>
      <c r="O926" s="187">
        <v>600</v>
      </c>
      <c r="P926" s="30"/>
    </row>
    <row r="927" spans="1:16" ht="0.75" customHeight="1">
      <c r="A927" s="43"/>
      <c r="B927" s="28" t="s">
        <v>566</v>
      </c>
      <c r="C927" s="29" t="s">
        <v>537</v>
      </c>
      <c r="D927" s="187"/>
      <c r="E927" s="30"/>
      <c r="F927" s="93"/>
      <c r="G927" s="187"/>
      <c r="H927" s="187"/>
      <c r="I927" s="187"/>
      <c r="J927" s="187"/>
      <c r="K927" s="23">
        <f t="shared" si="1524"/>
        <v>0</v>
      </c>
      <c r="L927" s="23">
        <f t="shared" si="1525"/>
        <v>0</v>
      </c>
      <c r="M927" s="187"/>
      <c r="N927" s="187"/>
      <c r="O927" s="187"/>
      <c r="P927" s="30"/>
    </row>
    <row r="928" spans="1:16" ht="16.5" hidden="1" customHeight="1">
      <c r="A928" s="43"/>
      <c r="B928" s="16" t="s">
        <v>272</v>
      </c>
      <c r="C928" s="29" t="s">
        <v>376</v>
      </c>
      <c r="D928" s="187">
        <v>-1215.4100000000001</v>
      </c>
      <c r="E928" s="30"/>
      <c r="F928" s="93"/>
      <c r="G928" s="187"/>
      <c r="H928" s="187"/>
      <c r="I928" s="187"/>
      <c r="J928" s="187"/>
      <c r="K928" s="23">
        <f t="shared" si="1524"/>
        <v>0</v>
      </c>
      <c r="L928" s="23">
        <f t="shared" si="1525"/>
        <v>0</v>
      </c>
      <c r="M928" s="187"/>
      <c r="N928" s="187"/>
      <c r="O928" s="187"/>
      <c r="P928" s="30"/>
    </row>
    <row r="929" spans="1:16" ht="17.25" customHeight="1">
      <c r="A929" s="210" t="s">
        <v>567</v>
      </c>
      <c r="B929" s="189" t="s">
        <v>568</v>
      </c>
      <c r="C929" s="156" t="s">
        <v>564</v>
      </c>
      <c r="D929" s="267">
        <f t="shared" ref="D929:E929" si="1582">D930+D931</f>
        <v>12642</v>
      </c>
      <c r="E929" s="157">
        <f t="shared" si="1582"/>
        <v>25360</v>
      </c>
      <c r="F929" s="480">
        <f t="shared" ref="F929:J929" si="1583">F930+F931</f>
        <v>14513</v>
      </c>
      <c r="G929" s="267">
        <f t="shared" si="1583"/>
        <v>6570</v>
      </c>
      <c r="H929" s="267">
        <f t="shared" si="1583"/>
        <v>7580</v>
      </c>
      <c r="I929" s="267">
        <f t="shared" si="1583"/>
        <v>340</v>
      </c>
      <c r="J929" s="267">
        <f t="shared" si="1583"/>
        <v>23</v>
      </c>
      <c r="K929" s="23">
        <f t="shared" si="1524"/>
        <v>14513</v>
      </c>
      <c r="L929" s="23">
        <f t="shared" si="1525"/>
        <v>0</v>
      </c>
      <c r="M929" s="267">
        <f t="shared" ref="M929:O929" si="1584">M930+M931</f>
        <v>30400</v>
      </c>
      <c r="N929" s="267">
        <f t="shared" si="1584"/>
        <v>30400</v>
      </c>
      <c r="O929" s="267">
        <f t="shared" si="1584"/>
        <v>30400</v>
      </c>
      <c r="P929" s="157">
        <f t="shared" ref="P929" si="1585">P930+P931</f>
        <v>0</v>
      </c>
    </row>
    <row r="930" spans="1:16" ht="17.25" customHeight="1">
      <c r="A930" s="43"/>
      <c r="B930" s="28" t="s">
        <v>569</v>
      </c>
      <c r="C930" s="29">
        <v>20</v>
      </c>
      <c r="D930" s="187"/>
      <c r="E930" s="30"/>
      <c r="F930" s="93"/>
      <c r="G930" s="187"/>
      <c r="H930" s="187"/>
      <c r="I930" s="187"/>
      <c r="J930" s="187"/>
      <c r="K930" s="23">
        <f t="shared" si="1524"/>
        <v>0</v>
      </c>
      <c r="L930" s="23">
        <f t="shared" si="1525"/>
        <v>0</v>
      </c>
      <c r="M930" s="187"/>
      <c r="N930" s="187"/>
      <c r="O930" s="187"/>
      <c r="P930" s="30"/>
    </row>
    <row r="931" spans="1:16" ht="15.75" customHeight="1">
      <c r="A931" s="43"/>
      <c r="B931" s="28" t="s">
        <v>570</v>
      </c>
      <c r="C931" s="26">
        <v>57.02</v>
      </c>
      <c r="D931" s="252">
        <f t="shared" ref="D931:E931" si="1586">D932+D933</f>
        <v>12642</v>
      </c>
      <c r="E931" s="38">
        <f t="shared" si="1586"/>
        <v>25360</v>
      </c>
      <c r="F931" s="490">
        <f t="shared" ref="F931:J931" si="1587">F932+F933</f>
        <v>14513</v>
      </c>
      <c r="G931" s="252">
        <f t="shared" si="1587"/>
        <v>6570</v>
      </c>
      <c r="H931" s="252">
        <f t="shared" si="1587"/>
        <v>7580</v>
      </c>
      <c r="I931" s="252">
        <f t="shared" si="1587"/>
        <v>340</v>
      </c>
      <c r="J931" s="252">
        <f t="shared" si="1587"/>
        <v>23</v>
      </c>
      <c r="K931" s="23">
        <f t="shared" si="1524"/>
        <v>14513</v>
      </c>
      <c r="L931" s="23">
        <f t="shared" si="1525"/>
        <v>0</v>
      </c>
      <c r="M931" s="252">
        <f t="shared" ref="M931:O931" si="1588">M932+M933</f>
        <v>30400</v>
      </c>
      <c r="N931" s="252">
        <f t="shared" si="1588"/>
        <v>30400</v>
      </c>
      <c r="O931" s="252">
        <f t="shared" si="1588"/>
        <v>30400</v>
      </c>
      <c r="P931" s="38">
        <f t="shared" ref="P931" si="1589">P932+P933</f>
        <v>0</v>
      </c>
    </row>
    <row r="932" spans="1:16" ht="19.5" customHeight="1">
      <c r="A932" s="43"/>
      <c r="B932" s="28" t="s">
        <v>288</v>
      </c>
      <c r="C932" s="29" t="s">
        <v>434</v>
      </c>
      <c r="D932" s="187">
        <v>211</v>
      </c>
      <c r="E932" s="30">
        <v>360</v>
      </c>
      <c r="F932" s="93">
        <v>253</v>
      </c>
      <c r="G932" s="187">
        <v>70</v>
      </c>
      <c r="H932" s="187">
        <v>80</v>
      </c>
      <c r="I932" s="187">
        <v>80</v>
      </c>
      <c r="J932" s="187">
        <v>23</v>
      </c>
      <c r="K932" s="23">
        <f t="shared" si="1524"/>
        <v>253</v>
      </c>
      <c r="L932" s="23">
        <f t="shared" si="1525"/>
        <v>0</v>
      </c>
      <c r="M932" s="187">
        <v>400</v>
      </c>
      <c r="N932" s="187">
        <v>400</v>
      </c>
      <c r="O932" s="187">
        <v>400</v>
      </c>
      <c r="P932" s="30"/>
    </row>
    <row r="933" spans="1:16" ht="17.25" customHeight="1">
      <c r="A933" s="43"/>
      <c r="B933" s="28" t="s">
        <v>571</v>
      </c>
      <c r="C933" s="29" t="s">
        <v>467</v>
      </c>
      <c r="D933" s="187">
        <v>12431</v>
      </c>
      <c r="E933" s="30">
        <v>25000</v>
      </c>
      <c r="F933" s="93">
        <v>14260</v>
      </c>
      <c r="G933" s="187">
        <v>6500</v>
      </c>
      <c r="H933" s="187">
        <v>7500</v>
      </c>
      <c r="I933" s="187">
        <v>260</v>
      </c>
      <c r="J933" s="187">
        <v>0</v>
      </c>
      <c r="K933" s="23">
        <f t="shared" si="1524"/>
        <v>14260</v>
      </c>
      <c r="L933" s="23">
        <f t="shared" si="1525"/>
        <v>0</v>
      </c>
      <c r="M933" s="187">
        <v>30000</v>
      </c>
      <c r="N933" s="187">
        <v>30000</v>
      </c>
      <c r="O933" s="187">
        <v>30000</v>
      </c>
      <c r="P933" s="30"/>
    </row>
    <row r="934" spans="1:16" ht="12.75" customHeight="1">
      <c r="A934" s="43"/>
      <c r="B934" s="25" t="s">
        <v>273</v>
      </c>
      <c r="C934" s="29"/>
      <c r="D934" s="194">
        <f t="shared" ref="D934:E934" si="1590">D935+D939+D940</f>
        <v>11279</v>
      </c>
      <c r="E934" s="112">
        <f t="shared" si="1590"/>
        <v>668</v>
      </c>
      <c r="F934" s="476">
        <f t="shared" ref="F934:J934" si="1591">F935+F939+F940</f>
        <v>2330</v>
      </c>
      <c r="G934" s="194">
        <f t="shared" si="1591"/>
        <v>2330</v>
      </c>
      <c r="H934" s="194">
        <f t="shared" si="1591"/>
        <v>0</v>
      </c>
      <c r="I934" s="194">
        <f t="shared" si="1591"/>
        <v>0</v>
      </c>
      <c r="J934" s="194">
        <f t="shared" si="1591"/>
        <v>0</v>
      </c>
      <c r="K934" s="23">
        <f t="shared" si="1524"/>
        <v>2330</v>
      </c>
      <c r="L934" s="23">
        <f t="shared" si="1525"/>
        <v>0</v>
      </c>
      <c r="M934" s="194">
        <f t="shared" ref="M934:O934" si="1592">M935+M939+M940</f>
        <v>0</v>
      </c>
      <c r="N934" s="194">
        <f t="shared" si="1592"/>
        <v>0</v>
      </c>
      <c r="O934" s="194">
        <f t="shared" si="1592"/>
        <v>0</v>
      </c>
      <c r="P934" s="112">
        <f t="shared" ref="P934" si="1593">P935+P939+P940</f>
        <v>0</v>
      </c>
    </row>
    <row r="935" spans="1:16" ht="15" customHeight="1">
      <c r="A935" s="43"/>
      <c r="B935" s="28" t="s">
        <v>282</v>
      </c>
      <c r="C935" s="26">
        <v>58</v>
      </c>
      <c r="D935" s="256">
        <f t="shared" ref="D935:E935" si="1594">D946+D952+D958+D963+D968+D973+D978+D984+D990+D996</f>
        <v>4692</v>
      </c>
      <c r="E935" s="47">
        <f t="shared" si="1594"/>
        <v>668</v>
      </c>
      <c r="F935" s="471">
        <f t="shared" ref="F935:J935" si="1595">F946+F952+F958+F963+F968+F973+F978+F984+F990+F996</f>
        <v>668</v>
      </c>
      <c r="G935" s="256">
        <f t="shared" si="1595"/>
        <v>668</v>
      </c>
      <c r="H935" s="256">
        <f t="shared" si="1595"/>
        <v>0</v>
      </c>
      <c r="I935" s="256">
        <f t="shared" si="1595"/>
        <v>0</v>
      </c>
      <c r="J935" s="256">
        <f t="shared" si="1595"/>
        <v>0</v>
      </c>
      <c r="K935" s="23">
        <f t="shared" si="1524"/>
        <v>668</v>
      </c>
      <c r="L935" s="23">
        <f t="shared" si="1525"/>
        <v>0</v>
      </c>
      <c r="M935" s="256">
        <f t="shared" ref="M935:O935" si="1596">M946+M952+M958+M963+M968+M973+M978+M984+M990+M996</f>
        <v>0</v>
      </c>
      <c r="N935" s="256">
        <f t="shared" si="1596"/>
        <v>0</v>
      </c>
      <c r="O935" s="256">
        <f t="shared" si="1596"/>
        <v>0</v>
      </c>
      <c r="P935" s="47">
        <f t="shared" ref="P935" si="1597">P946+P952+P958+P963+P968+P973+P978+P984+P990+P996</f>
        <v>0</v>
      </c>
    </row>
    <row r="936" spans="1:16" ht="0.75" customHeight="1">
      <c r="A936" s="43"/>
      <c r="B936" s="28" t="s">
        <v>572</v>
      </c>
      <c r="C936" s="29" t="s">
        <v>442</v>
      </c>
      <c r="D936" s="187"/>
      <c r="E936" s="30"/>
      <c r="F936" s="93"/>
      <c r="G936" s="187"/>
      <c r="H936" s="187"/>
      <c r="I936" s="187"/>
      <c r="J936" s="187"/>
      <c r="K936" s="23">
        <f t="shared" si="1524"/>
        <v>0</v>
      </c>
      <c r="L936" s="23">
        <f t="shared" si="1525"/>
        <v>0</v>
      </c>
      <c r="M936" s="187"/>
      <c r="N936" s="187"/>
      <c r="O936" s="187"/>
      <c r="P936" s="30"/>
    </row>
    <row r="937" spans="1:16" ht="14.25" hidden="1" customHeight="1">
      <c r="A937" s="43"/>
      <c r="B937" s="28" t="s">
        <v>443</v>
      </c>
      <c r="C937" s="29" t="s">
        <v>444</v>
      </c>
      <c r="D937" s="187"/>
      <c r="E937" s="30"/>
      <c r="F937" s="93"/>
      <c r="G937" s="187"/>
      <c r="H937" s="187"/>
      <c r="I937" s="187"/>
      <c r="J937" s="187"/>
      <c r="K937" s="23">
        <f t="shared" si="1524"/>
        <v>0</v>
      </c>
      <c r="L937" s="23">
        <f t="shared" si="1525"/>
        <v>0</v>
      </c>
      <c r="M937" s="187"/>
      <c r="N937" s="187"/>
      <c r="O937" s="187"/>
      <c r="P937" s="30"/>
    </row>
    <row r="938" spans="1:16" ht="18" hidden="1" customHeight="1">
      <c r="A938" s="43"/>
      <c r="B938" s="28" t="s">
        <v>342</v>
      </c>
      <c r="C938" s="29" t="s">
        <v>445</v>
      </c>
      <c r="D938" s="187"/>
      <c r="E938" s="30"/>
      <c r="F938" s="93"/>
      <c r="G938" s="187"/>
      <c r="H938" s="187"/>
      <c r="I938" s="187"/>
      <c r="J938" s="187"/>
      <c r="K938" s="23">
        <f t="shared" si="1524"/>
        <v>0</v>
      </c>
      <c r="L938" s="23">
        <f t="shared" si="1525"/>
        <v>0</v>
      </c>
      <c r="M938" s="187"/>
      <c r="N938" s="187"/>
      <c r="O938" s="187"/>
      <c r="P938" s="30"/>
    </row>
    <row r="939" spans="1:16" ht="14.25" hidden="1" customHeight="1">
      <c r="A939" s="43"/>
      <c r="B939" s="28" t="s">
        <v>282</v>
      </c>
      <c r="C939" s="26" t="s">
        <v>573</v>
      </c>
      <c r="D939" s="187"/>
      <c r="E939" s="30"/>
      <c r="F939" s="93"/>
      <c r="G939" s="187"/>
      <c r="H939" s="187"/>
      <c r="I939" s="187"/>
      <c r="J939" s="187"/>
      <c r="K939" s="23">
        <f t="shared" si="1524"/>
        <v>0</v>
      </c>
      <c r="L939" s="23">
        <f t="shared" si="1525"/>
        <v>0</v>
      </c>
      <c r="M939" s="187"/>
      <c r="N939" s="187"/>
      <c r="O939" s="187"/>
      <c r="P939" s="30"/>
    </row>
    <row r="940" spans="1:16" ht="15" customHeight="1">
      <c r="A940" s="43"/>
      <c r="B940" s="28" t="s">
        <v>327</v>
      </c>
      <c r="C940" s="26">
        <v>70</v>
      </c>
      <c r="D940" s="187">
        <v>6587</v>
      </c>
      <c r="E940" s="30">
        <v>0</v>
      </c>
      <c r="F940" s="93">
        <f>87+69+1482+24</f>
        <v>1662</v>
      </c>
      <c r="G940" s="187">
        <f>1638-69+69+24</f>
        <v>1662</v>
      </c>
      <c r="H940" s="187">
        <v>0</v>
      </c>
      <c r="I940" s="187">
        <v>0</v>
      </c>
      <c r="J940" s="187">
        <v>0</v>
      </c>
      <c r="K940" s="23">
        <f t="shared" si="1524"/>
        <v>1662</v>
      </c>
      <c r="L940" s="23">
        <f t="shared" si="1525"/>
        <v>0</v>
      </c>
      <c r="M940" s="187">
        <v>0</v>
      </c>
      <c r="N940" s="187">
        <v>0</v>
      </c>
      <c r="O940" s="187">
        <v>0</v>
      </c>
      <c r="P940" s="30">
        <v>0</v>
      </c>
    </row>
    <row r="941" spans="1:16" ht="0.75" customHeight="1">
      <c r="A941" s="43"/>
      <c r="B941" s="28" t="s">
        <v>574</v>
      </c>
      <c r="C941" s="29" t="s">
        <v>575</v>
      </c>
      <c r="D941" s="187"/>
      <c r="E941" s="30"/>
      <c r="F941" s="93"/>
      <c r="G941" s="187"/>
      <c r="H941" s="187"/>
      <c r="I941" s="187"/>
      <c r="J941" s="187"/>
      <c r="K941" s="23">
        <f t="shared" si="1524"/>
        <v>0</v>
      </c>
      <c r="L941" s="23">
        <f t="shared" si="1525"/>
        <v>0</v>
      </c>
      <c r="M941" s="187"/>
      <c r="N941" s="187"/>
      <c r="O941" s="187"/>
      <c r="P941" s="30"/>
    </row>
    <row r="942" spans="1:16" ht="1.5" customHeight="1">
      <c r="A942" s="43"/>
      <c r="B942" s="28" t="s">
        <v>414</v>
      </c>
      <c r="C942" s="29" t="s">
        <v>576</v>
      </c>
      <c r="D942" s="187"/>
      <c r="E942" s="30"/>
      <c r="F942" s="93"/>
      <c r="G942" s="187"/>
      <c r="H942" s="187"/>
      <c r="I942" s="187"/>
      <c r="J942" s="187"/>
      <c r="K942" s="23">
        <f t="shared" si="1524"/>
        <v>0</v>
      </c>
      <c r="L942" s="23">
        <f t="shared" si="1525"/>
        <v>0</v>
      </c>
      <c r="M942" s="187"/>
      <c r="N942" s="187"/>
      <c r="O942" s="187"/>
      <c r="P942" s="30"/>
    </row>
    <row r="943" spans="1:16" ht="21" hidden="1" customHeight="1">
      <c r="A943" s="43"/>
      <c r="B943" s="28" t="s">
        <v>577</v>
      </c>
      <c r="C943" s="29" t="s">
        <v>578</v>
      </c>
      <c r="D943" s="187"/>
      <c r="E943" s="30"/>
      <c r="F943" s="93"/>
      <c r="G943" s="187"/>
      <c r="H943" s="187"/>
      <c r="I943" s="187"/>
      <c r="J943" s="187"/>
      <c r="K943" s="23">
        <f t="shared" si="1524"/>
        <v>0</v>
      </c>
      <c r="L943" s="23">
        <f t="shared" si="1525"/>
        <v>0</v>
      </c>
      <c r="M943" s="187"/>
      <c r="N943" s="187"/>
      <c r="O943" s="187"/>
      <c r="P943" s="30"/>
    </row>
    <row r="944" spans="1:16" ht="1.5" hidden="1" customHeight="1">
      <c r="A944" s="43"/>
      <c r="B944" s="28" t="s">
        <v>416</v>
      </c>
      <c r="C944" s="29" t="s">
        <v>417</v>
      </c>
      <c r="D944" s="187"/>
      <c r="E944" s="30"/>
      <c r="F944" s="93"/>
      <c r="G944" s="187"/>
      <c r="H944" s="187"/>
      <c r="I944" s="187"/>
      <c r="J944" s="187"/>
      <c r="K944" s="23">
        <f t="shared" si="1524"/>
        <v>0</v>
      </c>
      <c r="L944" s="23">
        <f t="shared" si="1525"/>
        <v>0</v>
      </c>
      <c r="M944" s="187"/>
      <c r="N944" s="187"/>
      <c r="O944" s="187"/>
      <c r="P944" s="30"/>
    </row>
    <row r="945" spans="1:16" ht="21" hidden="1" customHeight="1">
      <c r="A945" s="43"/>
      <c r="B945" s="28" t="s">
        <v>579</v>
      </c>
      <c r="C945" s="29">
        <v>71.03</v>
      </c>
      <c r="D945" s="187"/>
      <c r="E945" s="30"/>
      <c r="F945" s="93"/>
      <c r="G945" s="187"/>
      <c r="H945" s="187"/>
      <c r="I945" s="187"/>
      <c r="J945" s="187"/>
      <c r="K945" s="23">
        <f t="shared" si="1524"/>
        <v>0</v>
      </c>
      <c r="L945" s="23">
        <f t="shared" si="1525"/>
        <v>0</v>
      </c>
      <c r="M945" s="187"/>
      <c r="N945" s="187"/>
      <c r="O945" s="187"/>
      <c r="P945" s="30"/>
    </row>
    <row r="946" spans="1:16" ht="0.75" hidden="1" customHeight="1">
      <c r="A946" s="43"/>
      <c r="B946" s="155" t="s">
        <v>580</v>
      </c>
      <c r="C946" s="156" t="s">
        <v>564</v>
      </c>
      <c r="D946" s="267">
        <f t="shared" ref="D946:E947" si="1598">D947</f>
        <v>0</v>
      </c>
      <c r="E946" s="157">
        <f t="shared" si="1598"/>
        <v>0</v>
      </c>
      <c r="F946" s="480">
        <f t="shared" ref="F946:P947" si="1599">F947</f>
        <v>0</v>
      </c>
      <c r="G946" s="267">
        <f t="shared" si="1599"/>
        <v>0</v>
      </c>
      <c r="H946" s="267">
        <f t="shared" si="1599"/>
        <v>0</v>
      </c>
      <c r="I946" s="267">
        <f t="shared" si="1599"/>
        <v>0</v>
      </c>
      <c r="J946" s="267">
        <f t="shared" si="1599"/>
        <v>0</v>
      </c>
      <c r="K946" s="23">
        <f t="shared" si="1524"/>
        <v>0</v>
      </c>
      <c r="L946" s="23">
        <f t="shared" si="1525"/>
        <v>0</v>
      </c>
      <c r="M946" s="267">
        <f t="shared" si="1599"/>
        <v>0</v>
      </c>
      <c r="N946" s="267">
        <f t="shared" si="1599"/>
        <v>0</v>
      </c>
      <c r="O946" s="267">
        <f t="shared" si="1599"/>
        <v>0</v>
      </c>
      <c r="P946" s="157">
        <f t="shared" si="1599"/>
        <v>0</v>
      </c>
    </row>
    <row r="947" spans="1:16" ht="21" hidden="1" customHeight="1">
      <c r="A947" s="43"/>
      <c r="B947" s="28" t="s">
        <v>273</v>
      </c>
      <c r="C947" s="133"/>
      <c r="D947" s="256">
        <f t="shared" si="1598"/>
        <v>0</v>
      </c>
      <c r="E947" s="47">
        <f t="shared" si="1598"/>
        <v>0</v>
      </c>
      <c r="F947" s="471">
        <f t="shared" si="1599"/>
        <v>0</v>
      </c>
      <c r="G947" s="256">
        <f t="shared" si="1599"/>
        <v>0</v>
      </c>
      <c r="H947" s="256">
        <f t="shared" si="1599"/>
        <v>0</v>
      </c>
      <c r="I947" s="256">
        <f t="shared" si="1599"/>
        <v>0</v>
      </c>
      <c r="J947" s="256">
        <f t="shared" si="1599"/>
        <v>0</v>
      </c>
      <c r="K947" s="23">
        <f t="shared" si="1524"/>
        <v>0</v>
      </c>
      <c r="L947" s="23">
        <f t="shared" si="1525"/>
        <v>0</v>
      </c>
      <c r="M947" s="256">
        <f t="shared" si="1599"/>
        <v>0</v>
      </c>
      <c r="N947" s="256">
        <f t="shared" si="1599"/>
        <v>0</v>
      </c>
      <c r="O947" s="256">
        <f t="shared" si="1599"/>
        <v>0</v>
      </c>
      <c r="P947" s="47">
        <f t="shared" si="1599"/>
        <v>0</v>
      </c>
    </row>
    <row r="948" spans="1:16" ht="25.5" hidden="1" customHeight="1">
      <c r="A948" s="43"/>
      <c r="B948" s="16" t="s">
        <v>311</v>
      </c>
      <c r="C948" s="29">
        <v>58</v>
      </c>
      <c r="D948" s="256">
        <f t="shared" ref="D948:E948" si="1600">D949+D950+D951</f>
        <v>0</v>
      </c>
      <c r="E948" s="47">
        <f t="shared" si="1600"/>
        <v>0</v>
      </c>
      <c r="F948" s="471">
        <f t="shared" ref="F948:J948" si="1601">F949+F950+F951</f>
        <v>0</v>
      </c>
      <c r="G948" s="256">
        <f t="shared" si="1601"/>
        <v>0</v>
      </c>
      <c r="H948" s="256">
        <f t="shared" si="1601"/>
        <v>0</v>
      </c>
      <c r="I948" s="256">
        <f t="shared" si="1601"/>
        <v>0</v>
      </c>
      <c r="J948" s="256">
        <f t="shared" si="1601"/>
        <v>0</v>
      </c>
      <c r="K948" s="23">
        <f t="shared" si="1524"/>
        <v>0</v>
      </c>
      <c r="L948" s="23">
        <f t="shared" si="1525"/>
        <v>0</v>
      </c>
      <c r="M948" s="256">
        <f t="shared" ref="M948:O948" si="1602">M949+M950+M951</f>
        <v>0</v>
      </c>
      <c r="N948" s="256">
        <f t="shared" si="1602"/>
        <v>0</v>
      </c>
      <c r="O948" s="256">
        <f t="shared" si="1602"/>
        <v>0</v>
      </c>
      <c r="P948" s="47">
        <f t="shared" ref="P948" si="1603">P949+P950+P951</f>
        <v>0</v>
      </c>
    </row>
    <row r="949" spans="1:16" ht="15" hidden="1" customHeight="1">
      <c r="A949" s="43"/>
      <c r="B949" s="28" t="s">
        <v>313</v>
      </c>
      <c r="C949" s="29" t="s">
        <v>321</v>
      </c>
      <c r="D949" s="187"/>
      <c r="E949" s="30"/>
      <c r="F949" s="93"/>
      <c r="G949" s="187"/>
      <c r="H949" s="187"/>
      <c r="I949" s="187"/>
      <c r="J949" s="187"/>
      <c r="K949" s="23">
        <f t="shared" si="1524"/>
        <v>0</v>
      </c>
      <c r="L949" s="23">
        <f t="shared" si="1525"/>
        <v>0</v>
      </c>
      <c r="M949" s="187"/>
      <c r="N949" s="187"/>
      <c r="O949" s="187"/>
      <c r="P949" s="30"/>
    </row>
    <row r="950" spans="1:16" ht="17.25" hidden="1" customHeight="1">
      <c r="A950" s="43"/>
      <c r="B950" s="28" t="s">
        <v>315</v>
      </c>
      <c r="C950" s="29" t="s">
        <v>322</v>
      </c>
      <c r="D950" s="187"/>
      <c r="E950" s="30"/>
      <c r="F950" s="93"/>
      <c r="G950" s="187"/>
      <c r="H950" s="187"/>
      <c r="I950" s="187"/>
      <c r="J950" s="187"/>
      <c r="K950" s="23">
        <f t="shared" si="1524"/>
        <v>0</v>
      </c>
      <c r="L950" s="23">
        <f t="shared" si="1525"/>
        <v>0</v>
      </c>
      <c r="M950" s="187"/>
      <c r="N950" s="187"/>
      <c r="O950" s="187"/>
      <c r="P950" s="30"/>
    </row>
    <row r="951" spans="1:16" ht="27.75" hidden="1" customHeight="1">
      <c r="A951" s="43"/>
      <c r="B951" s="28" t="s">
        <v>317</v>
      </c>
      <c r="C951" s="29" t="s">
        <v>323</v>
      </c>
      <c r="D951" s="187">
        <v>0</v>
      </c>
      <c r="E951" s="30">
        <v>0</v>
      </c>
      <c r="F951" s="93">
        <v>0</v>
      </c>
      <c r="G951" s="187">
        <v>0</v>
      </c>
      <c r="H951" s="187">
        <v>0</v>
      </c>
      <c r="I951" s="187">
        <v>0</v>
      </c>
      <c r="J951" s="187">
        <v>0</v>
      </c>
      <c r="K951" s="23">
        <f t="shared" si="1524"/>
        <v>0</v>
      </c>
      <c r="L951" s="23">
        <f t="shared" si="1525"/>
        <v>0</v>
      </c>
      <c r="M951" s="187">
        <v>0</v>
      </c>
      <c r="N951" s="187">
        <v>0</v>
      </c>
      <c r="O951" s="187">
        <v>0</v>
      </c>
      <c r="P951" s="30">
        <v>0</v>
      </c>
    </row>
    <row r="952" spans="1:16" ht="29.25" hidden="1" customHeight="1">
      <c r="A952" s="43"/>
      <c r="B952" s="155" t="s">
        <v>581</v>
      </c>
      <c r="C952" s="130" t="s">
        <v>564</v>
      </c>
      <c r="D952" s="187"/>
      <c r="E952" s="30"/>
      <c r="F952" s="93"/>
      <c r="G952" s="187"/>
      <c r="H952" s="187"/>
      <c r="I952" s="187"/>
      <c r="J952" s="187"/>
      <c r="K952" s="23">
        <f t="shared" si="1524"/>
        <v>0</v>
      </c>
      <c r="L952" s="23">
        <f t="shared" si="1525"/>
        <v>0</v>
      </c>
      <c r="M952" s="187"/>
      <c r="N952" s="187"/>
      <c r="O952" s="187"/>
      <c r="P952" s="30"/>
    </row>
    <row r="953" spans="1:16" ht="21" hidden="1" customHeight="1">
      <c r="A953" s="43"/>
      <c r="B953" s="28" t="s">
        <v>273</v>
      </c>
      <c r="C953" s="133"/>
      <c r="D953" s="187"/>
      <c r="E953" s="30"/>
      <c r="F953" s="93"/>
      <c r="G953" s="187"/>
      <c r="H953" s="187"/>
      <c r="I953" s="187"/>
      <c r="J953" s="187"/>
      <c r="K953" s="23">
        <f t="shared" si="1524"/>
        <v>0</v>
      </c>
      <c r="L953" s="23">
        <f t="shared" si="1525"/>
        <v>0</v>
      </c>
      <c r="M953" s="187"/>
      <c r="N953" s="187"/>
      <c r="O953" s="187"/>
      <c r="P953" s="30"/>
    </row>
    <row r="954" spans="1:16" ht="27.75" hidden="1" customHeight="1">
      <c r="A954" s="43"/>
      <c r="B954" s="16" t="s">
        <v>311</v>
      </c>
      <c r="C954" s="29">
        <v>58</v>
      </c>
      <c r="D954" s="187"/>
      <c r="E954" s="30"/>
      <c r="F954" s="93"/>
      <c r="G954" s="187"/>
      <c r="H954" s="187"/>
      <c r="I954" s="187"/>
      <c r="J954" s="187"/>
      <c r="K954" s="23">
        <f t="shared" si="1524"/>
        <v>0</v>
      </c>
      <c r="L954" s="23">
        <f t="shared" si="1525"/>
        <v>0</v>
      </c>
      <c r="M954" s="187"/>
      <c r="N954" s="187"/>
      <c r="O954" s="187"/>
      <c r="P954" s="30"/>
    </row>
    <row r="955" spans="1:16" ht="17.25" hidden="1" customHeight="1">
      <c r="A955" s="43"/>
      <c r="B955" s="28" t="s">
        <v>313</v>
      </c>
      <c r="C955" s="29" t="s">
        <v>582</v>
      </c>
      <c r="D955" s="187"/>
      <c r="E955" s="30"/>
      <c r="F955" s="93"/>
      <c r="G955" s="187"/>
      <c r="H955" s="187"/>
      <c r="I955" s="187"/>
      <c r="J955" s="187"/>
      <c r="K955" s="23">
        <f t="shared" si="1524"/>
        <v>0</v>
      </c>
      <c r="L955" s="23">
        <f t="shared" si="1525"/>
        <v>0</v>
      </c>
      <c r="M955" s="187"/>
      <c r="N955" s="187"/>
      <c r="O955" s="187"/>
      <c r="P955" s="30"/>
    </row>
    <row r="956" spans="1:16" ht="17.25" hidden="1" customHeight="1">
      <c r="A956" s="43"/>
      <c r="B956" s="28" t="s">
        <v>315</v>
      </c>
      <c r="C956" s="29" t="s">
        <v>511</v>
      </c>
      <c r="D956" s="187"/>
      <c r="E956" s="30"/>
      <c r="F956" s="93"/>
      <c r="G956" s="187"/>
      <c r="H956" s="187"/>
      <c r="I956" s="187"/>
      <c r="J956" s="187"/>
      <c r="K956" s="23">
        <f t="shared" si="1524"/>
        <v>0</v>
      </c>
      <c r="L956" s="23">
        <f t="shared" si="1525"/>
        <v>0</v>
      </c>
      <c r="M956" s="187"/>
      <c r="N956" s="187"/>
      <c r="O956" s="187"/>
      <c r="P956" s="30"/>
    </row>
    <row r="957" spans="1:16" ht="17.25" hidden="1" customHeight="1">
      <c r="A957" s="43"/>
      <c r="B957" s="28" t="s">
        <v>317</v>
      </c>
      <c r="C957" s="29" t="s">
        <v>512</v>
      </c>
      <c r="D957" s="187"/>
      <c r="E957" s="30"/>
      <c r="F957" s="93"/>
      <c r="G957" s="187"/>
      <c r="H957" s="187"/>
      <c r="I957" s="187"/>
      <c r="J957" s="187"/>
      <c r="K957" s="23">
        <f t="shared" si="1524"/>
        <v>0</v>
      </c>
      <c r="L957" s="23">
        <f t="shared" si="1525"/>
        <v>0</v>
      </c>
      <c r="M957" s="187"/>
      <c r="N957" s="187"/>
      <c r="O957" s="187"/>
      <c r="P957" s="30"/>
    </row>
    <row r="958" spans="1:16" ht="32.25" hidden="1" customHeight="1">
      <c r="A958" s="43"/>
      <c r="B958" s="155" t="s">
        <v>583</v>
      </c>
      <c r="C958" s="156"/>
      <c r="D958" s="267">
        <f t="shared" ref="D958:E958" si="1604">D959</f>
        <v>0</v>
      </c>
      <c r="E958" s="157">
        <f t="shared" si="1604"/>
        <v>0</v>
      </c>
      <c r="F958" s="480">
        <f t="shared" ref="F958:P958" si="1605">F959</f>
        <v>0</v>
      </c>
      <c r="G958" s="267">
        <f t="shared" si="1605"/>
        <v>0</v>
      </c>
      <c r="H958" s="267">
        <f t="shared" si="1605"/>
        <v>0</v>
      </c>
      <c r="I958" s="267">
        <f t="shared" si="1605"/>
        <v>0</v>
      </c>
      <c r="J958" s="267">
        <f t="shared" si="1605"/>
        <v>0</v>
      </c>
      <c r="K958" s="23">
        <f t="shared" si="1524"/>
        <v>0</v>
      </c>
      <c r="L958" s="23">
        <f t="shared" si="1525"/>
        <v>0</v>
      </c>
      <c r="M958" s="267">
        <f t="shared" si="1605"/>
        <v>0</v>
      </c>
      <c r="N958" s="267">
        <f t="shared" si="1605"/>
        <v>0</v>
      </c>
      <c r="O958" s="267">
        <f t="shared" si="1605"/>
        <v>0</v>
      </c>
      <c r="P958" s="157">
        <f t="shared" si="1605"/>
        <v>0</v>
      </c>
    </row>
    <row r="959" spans="1:16" ht="27.75" hidden="1" customHeight="1">
      <c r="A959" s="43"/>
      <c r="B959" s="16" t="s">
        <v>311</v>
      </c>
      <c r="C959" s="29">
        <v>58</v>
      </c>
      <c r="D959" s="256">
        <f t="shared" ref="D959:E959" si="1606">D960+D961+D962</f>
        <v>0</v>
      </c>
      <c r="E959" s="47">
        <f t="shared" si="1606"/>
        <v>0</v>
      </c>
      <c r="F959" s="471">
        <f t="shared" ref="F959:J959" si="1607">F960+F961+F962</f>
        <v>0</v>
      </c>
      <c r="G959" s="256">
        <f t="shared" si="1607"/>
        <v>0</v>
      </c>
      <c r="H959" s="256">
        <f t="shared" si="1607"/>
        <v>0</v>
      </c>
      <c r="I959" s="256">
        <f t="shared" si="1607"/>
        <v>0</v>
      </c>
      <c r="J959" s="256">
        <f t="shared" si="1607"/>
        <v>0</v>
      </c>
      <c r="K959" s="23">
        <f t="shared" si="1524"/>
        <v>0</v>
      </c>
      <c r="L959" s="23">
        <f t="shared" si="1525"/>
        <v>0</v>
      </c>
      <c r="M959" s="256">
        <f t="shared" ref="M959:O959" si="1608">M960+M961+M962</f>
        <v>0</v>
      </c>
      <c r="N959" s="256">
        <f t="shared" si="1608"/>
        <v>0</v>
      </c>
      <c r="O959" s="256">
        <f t="shared" si="1608"/>
        <v>0</v>
      </c>
      <c r="P959" s="47">
        <f t="shared" ref="P959" si="1609">P960+P961+P962</f>
        <v>0</v>
      </c>
    </row>
    <row r="960" spans="1:16" ht="17.25" hidden="1" customHeight="1">
      <c r="A960" s="43"/>
      <c r="B960" s="28" t="s">
        <v>313</v>
      </c>
      <c r="C960" s="29" t="s">
        <v>314</v>
      </c>
      <c r="D960" s="187"/>
      <c r="E960" s="30"/>
      <c r="F960" s="93"/>
      <c r="G960" s="187"/>
      <c r="H960" s="187"/>
      <c r="I960" s="187"/>
      <c r="J960" s="187"/>
      <c r="K960" s="23">
        <f t="shared" si="1524"/>
        <v>0</v>
      </c>
      <c r="L960" s="23">
        <f t="shared" si="1525"/>
        <v>0</v>
      </c>
      <c r="M960" s="187"/>
      <c r="N960" s="187"/>
      <c r="O960" s="187"/>
      <c r="P960" s="30"/>
    </row>
    <row r="961" spans="1:16" ht="23.25" hidden="1" customHeight="1">
      <c r="A961" s="43"/>
      <c r="B961" s="28" t="s">
        <v>315</v>
      </c>
      <c r="C961" s="29" t="s">
        <v>316</v>
      </c>
      <c r="D961" s="187"/>
      <c r="E961" s="30"/>
      <c r="F961" s="93"/>
      <c r="G961" s="187"/>
      <c r="H961" s="187"/>
      <c r="I961" s="187"/>
      <c r="J961" s="187"/>
      <c r="K961" s="23">
        <f t="shared" si="1524"/>
        <v>0</v>
      </c>
      <c r="L961" s="23">
        <f t="shared" si="1525"/>
        <v>0</v>
      </c>
      <c r="M961" s="187"/>
      <c r="N961" s="187"/>
      <c r="O961" s="187"/>
      <c r="P961" s="30"/>
    </row>
    <row r="962" spans="1:16" ht="19.5" hidden="1" customHeight="1">
      <c r="A962" s="43"/>
      <c r="B962" s="28" t="s">
        <v>317</v>
      </c>
      <c r="C962" s="29" t="s">
        <v>318</v>
      </c>
      <c r="D962" s="187"/>
      <c r="E962" s="30"/>
      <c r="F962" s="93"/>
      <c r="G962" s="187"/>
      <c r="H962" s="187"/>
      <c r="I962" s="187"/>
      <c r="J962" s="187"/>
      <c r="K962" s="23">
        <f t="shared" si="1524"/>
        <v>0</v>
      </c>
      <c r="L962" s="23">
        <f t="shared" si="1525"/>
        <v>0</v>
      </c>
      <c r="M962" s="187"/>
      <c r="N962" s="187"/>
      <c r="O962" s="187"/>
      <c r="P962" s="30"/>
    </row>
    <row r="963" spans="1:16" ht="42.75" hidden="1" customHeight="1">
      <c r="A963" s="43"/>
      <c r="B963" s="155" t="s">
        <v>584</v>
      </c>
      <c r="C963" s="156"/>
      <c r="D963" s="265">
        <f t="shared" ref="D963:E963" si="1610">D964</f>
        <v>1241</v>
      </c>
      <c r="E963" s="131">
        <f t="shared" si="1610"/>
        <v>0</v>
      </c>
      <c r="F963" s="159">
        <f t="shared" ref="F963:P963" si="1611">F964</f>
        <v>0</v>
      </c>
      <c r="G963" s="265">
        <f t="shared" si="1611"/>
        <v>0</v>
      </c>
      <c r="H963" s="265">
        <f t="shared" si="1611"/>
        <v>0</v>
      </c>
      <c r="I963" s="265">
        <f t="shared" si="1611"/>
        <v>0</v>
      </c>
      <c r="J963" s="265">
        <f t="shared" si="1611"/>
        <v>0</v>
      </c>
      <c r="K963" s="23">
        <f t="shared" si="1524"/>
        <v>0</v>
      </c>
      <c r="L963" s="23">
        <f t="shared" si="1525"/>
        <v>0</v>
      </c>
      <c r="M963" s="265">
        <f t="shared" si="1611"/>
        <v>0</v>
      </c>
      <c r="N963" s="265">
        <f t="shared" si="1611"/>
        <v>0</v>
      </c>
      <c r="O963" s="265">
        <f t="shared" si="1611"/>
        <v>0</v>
      </c>
      <c r="P963" s="131">
        <f t="shared" si="1611"/>
        <v>0</v>
      </c>
    </row>
    <row r="964" spans="1:16" ht="27" hidden="1" customHeight="1">
      <c r="A964" s="43"/>
      <c r="B964" s="16" t="s">
        <v>311</v>
      </c>
      <c r="C964" s="29">
        <v>58</v>
      </c>
      <c r="D964" s="256">
        <f t="shared" ref="D964:E964" si="1612">D965+D967+D966</f>
        <v>1241</v>
      </c>
      <c r="E964" s="47">
        <f t="shared" si="1612"/>
        <v>0</v>
      </c>
      <c r="F964" s="471">
        <f t="shared" ref="F964:J964" si="1613">F965+F967+F966</f>
        <v>0</v>
      </c>
      <c r="G964" s="256">
        <f t="shared" si="1613"/>
        <v>0</v>
      </c>
      <c r="H964" s="256">
        <f t="shared" si="1613"/>
        <v>0</v>
      </c>
      <c r="I964" s="256">
        <f t="shared" si="1613"/>
        <v>0</v>
      </c>
      <c r="J964" s="256">
        <f t="shared" si="1613"/>
        <v>0</v>
      </c>
      <c r="K964" s="23">
        <f t="shared" si="1524"/>
        <v>0</v>
      </c>
      <c r="L964" s="23">
        <f t="shared" si="1525"/>
        <v>0</v>
      </c>
      <c r="M964" s="256">
        <f t="shared" ref="M964:O964" si="1614">M965+M967+M966</f>
        <v>0</v>
      </c>
      <c r="N964" s="256">
        <f t="shared" si="1614"/>
        <v>0</v>
      </c>
      <c r="O964" s="256">
        <f t="shared" si="1614"/>
        <v>0</v>
      </c>
      <c r="P964" s="47">
        <f t="shared" ref="P964" si="1615">P965+P967+P966</f>
        <v>0</v>
      </c>
    </row>
    <row r="965" spans="1:16" ht="18" hidden="1" customHeight="1">
      <c r="A965" s="43"/>
      <c r="B965" s="28" t="s">
        <v>313</v>
      </c>
      <c r="C965" s="29" t="s">
        <v>314</v>
      </c>
      <c r="D965" s="187"/>
      <c r="E965" s="30"/>
      <c r="F965" s="93"/>
      <c r="G965" s="187"/>
      <c r="H965" s="187"/>
      <c r="I965" s="187"/>
      <c r="J965" s="187"/>
      <c r="K965" s="23">
        <f t="shared" si="1524"/>
        <v>0</v>
      </c>
      <c r="L965" s="23">
        <f t="shared" si="1525"/>
        <v>0</v>
      </c>
      <c r="M965" s="187"/>
      <c r="N965" s="187"/>
      <c r="O965" s="187"/>
      <c r="P965" s="30"/>
    </row>
    <row r="966" spans="1:16" ht="16.5" hidden="1" customHeight="1">
      <c r="A966" s="43"/>
      <c r="B966" s="28" t="s">
        <v>315</v>
      </c>
      <c r="C966" s="29" t="s">
        <v>316</v>
      </c>
      <c r="D966" s="187"/>
      <c r="E966" s="30"/>
      <c r="F966" s="93"/>
      <c r="G966" s="187"/>
      <c r="H966" s="187"/>
      <c r="I966" s="187"/>
      <c r="J966" s="187"/>
      <c r="K966" s="23">
        <f t="shared" si="1524"/>
        <v>0</v>
      </c>
      <c r="L966" s="23">
        <f t="shared" si="1525"/>
        <v>0</v>
      </c>
      <c r="M966" s="187"/>
      <c r="N966" s="187"/>
      <c r="O966" s="187"/>
      <c r="P966" s="30"/>
    </row>
    <row r="967" spans="1:16" ht="17.25" hidden="1" customHeight="1">
      <c r="A967" s="43"/>
      <c r="B967" s="28" t="s">
        <v>317</v>
      </c>
      <c r="C967" s="29" t="s">
        <v>318</v>
      </c>
      <c r="D967" s="187">
        <v>1241</v>
      </c>
      <c r="E967" s="30"/>
      <c r="F967" s="93"/>
      <c r="G967" s="187"/>
      <c r="H967" s="187"/>
      <c r="I967" s="187"/>
      <c r="J967" s="187"/>
      <c r="K967" s="23">
        <f t="shared" si="1524"/>
        <v>0</v>
      </c>
      <c r="L967" s="23">
        <f t="shared" si="1525"/>
        <v>0</v>
      </c>
      <c r="M967" s="187"/>
      <c r="N967" s="187"/>
      <c r="O967" s="187"/>
      <c r="P967" s="30"/>
    </row>
    <row r="968" spans="1:16" ht="36.75" hidden="1" customHeight="1">
      <c r="A968" s="43"/>
      <c r="B968" s="155" t="s">
        <v>585</v>
      </c>
      <c r="C968" s="156"/>
      <c r="D968" s="265">
        <f t="shared" ref="D968:E968" si="1616">D969</f>
        <v>69</v>
      </c>
      <c r="E968" s="131">
        <f t="shared" si="1616"/>
        <v>0</v>
      </c>
      <c r="F968" s="159">
        <f t="shared" ref="F968:P968" si="1617">F969</f>
        <v>0</v>
      </c>
      <c r="G968" s="265">
        <f t="shared" si="1617"/>
        <v>0</v>
      </c>
      <c r="H968" s="265">
        <f t="shared" si="1617"/>
        <v>0</v>
      </c>
      <c r="I968" s="265">
        <f t="shared" si="1617"/>
        <v>0</v>
      </c>
      <c r="J968" s="265">
        <f t="shared" si="1617"/>
        <v>0</v>
      </c>
      <c r="K968" s="23">
        <f t="shared" si="1524"/>
        <v>0</v>
      </c>
      <c r="L968" s="23">
        <f t="shared" si="1525"/>
        <v>0</v>
      </c>
      <c r="M968" s="265">
        <f t="shared" si="1617"/>
        <v>0</v>
      </c>
      <c r="N968" s="265">
        <f t="shared" si="1617"/>
        <v>0</v>
      </c>
      <c r="O968" s="265">
        <f t="shared" si="1617"/>
        <v>0</v>
      </c>
      <c r="P968" s="131">
        <f t="shared" si="1617"/>
        <v>0</v>
      </c>
    </row>
    <row r="969" spans="1:16" ht="27.75" hidden="1" customHeight="1">
      <c r="A969" s="43"/>
      <c r="B969" s="16" t="s">
        <v>311</v>
      </c>
      <c r="C969" s="29">
        <v>58</v>
      </c>
      <c r="D969" s="256">
        <f t="shared" ref="D969:E969" si="1618">D970+D971+D972</f>
        <v>69</v>
      </c>
      <c r="E969" s="47">
        <f t="shared" si="1618"/>
        <v>0</v>
      </c>
      <c r="F969" s="471">
        <f t="shared" ref="F969:J969" si="1619">F970+F971+F972</f>
        <v>0</v>
      </c>
      <c r="G969" s="256">
        <f t="shared" si="1619"/>
        <v>0</v>
      </c>
      <c r="H969" s="256">
        <f t="shared" si="1619"/>
        <v>0</v>
      </c>
      <c r="I969" s="256">
        <f t="shared" si="1619"/>
        <v>0</v>
      </c>
      <c r="J969" s="256">
        <f t="shared" si="1619"/>
        <v>0</v>
      </c>
      <c r="K969" s="23">
        <f t="shared" si="1524"/>
        <v>0</v>
      </c>
      <c r="L969" s="23">
        <f t="shared" si="1525"/>
        <v>0</v>
      </c>
      <c r="M969" s="256">
        <f t="shared" ref="M969:O969" si="1620">M970+M971+M972</f>
        <v>0</v>
      </c>
      <c r="N969" s="256">
        <f t="shared" si="1620"/>
        <v>0</v>
      </c>
      <c r="O969" s="256">
        <f t="shared" si="1620"/>
        <v>0</v>
      </c>
      <c r="P969" s="47">
        <f t="shared" ref="P969" si="1621">P970+P971+P972</f>
        <v>0</v>
      </c>
    </row>
    <row r="970" spans="1:16" ht="18.75" hidden="1" customHeight="1">
      <c r="A970" s="43"/>
      <c r="B970" s="28" t="s">
        <v>313</v>
      </c>
      <c r="C970" s="29" t="s">
        <v>314</v>
      </c>
      <c r="D970" s="187"/>
      <c r="E970" s="30"/>
      <c r="F970" s="93"/>
      <c r="G970" s="187"/>
      <c r="H970" s="187"/>
      <c r="I970" s="187"/>
      <c r="J970" s="187"/>
      <c r="K970" s="23">
        <f t="shared" ref="K970:K1033" si="1622">G970+H970+I970+J970</f>
        <v>0</v>
      </c>
      <c r="L970" s="23">
        <f t="shared" ref="L970:L1033" si="1623">F970-K970</f>
        <v>0</v>
      </c>
      <c r="M970" s="187"/>
      <c r="N970" s="187"/>
      <c r="O970" s="187"/>
      <c r="P970" s="30"/>
    </row>
    <row r="971" spans="1:16" ht="16.5" hidden="1" customHeight="1">
      <c r="A971" s="43"/>
      <c r="B971" s="28" t="s">
        <v>315</v>
      </c>
      <c r="C971" s="29" t="s">
        <v>316</v>
      </c>
      <c r="D971" s="187"/>
      <c r="E971" s="30"/>
      <c r="F971" s="93"/>
      <c r="G971" s="187"/>
      <c r="H971" s="187"/>
      <c r="I971" s="187"/>
      <c r="J971" s="187"/>
      <c r="K971" s="23">
        <f t="shared" si="1622"/>
        <v>0</v>
      </c>
      <c r="L971" s="23">
        <f t="shared" si="1623"/>
        <v>0</v>
      </c>
      <c r="M971" s="187"/>
      <c r="N971" s="187"/>
      <c r="O971" s="187"/>
      <c r="P971" s="30"/>
    </row>
    <row r="972" spans="1:16" ht="15.75" hidden="1" customHeight="1">
      <c r="A972" s="43"/>
      <c r="B972" s="28" t="s">
        <v>317</v>
      </c>
      <c r="C972" s="29" t="s">
        <v>318</v>
      </c>
      <c r="D972" s="187">
        <v>69</v>
      </c>
      <c r="E972" s="30"/>
      <c r="F972" s="93"/>
      <c r="G972" s="187"/>
      <c r="H972" s="187"/>
      <c r="I972" s="187"/>
      <c r="J972" s="187"/>
      <c r="K972" s="23">
        <f t="shared" si="1622"/>
        <v>0</v>
      </c>
      <c r="L972" s="23">
        <f t="shared" si="1623"/>
        <v>0</v>
      </c>
      <c r="M972" s="187"/>
      <c r="N972" s="187"/>
      <c r="O972" s="187"/>
      <c r="P972" s="30"/>
    </row>
    <row r="973" spans="1:16" ht="29.25" customHeight="1">
      <c r="A973" s="43"/>
      <c r="B973" s="155" t="s">
        <v>586</v>
      </c>
      <c r="C973" s="156"/>
      <c r="D973" s="265">
        <f t="shared" ref="D973:E973" si="1624">D974</f>
        <v>956</v>
      </c>
      <c r="E973" s="131">
        <f t="shared" si="1624"/>
        <v>579</v>
      </c>
      <c r="F973" s="159">
        <f t="shared" ref="F973:P973" si="1625">F974</f>
        <v>579</v>
      </c>
      <c r="G973" s="265">
        <f t="shared" si="1625"/>
        <v>579</v>
      </c>
      <c r="H973" s="265">
        <f t="shared" si="1625"/>
        <v>0</v>
      </c>
      <c r="I973" s="265">
        <f t="shared" si="1625"/>
        <v>0</v>
      </c>
      <c r="J973" s="265">
        <f t="shared" si="1625"/>
        <v>0</v>
      </c>
      <c r="K973" s="23">
        <f t="shared" si="1622"/>
        <v>579</v>
      </c>
      <c r="L973" s="23">
        <f t="shared" si="1623"/>
        <v>0</v>
      </c>
      <c r="M973" s="265">
        <f t="shared" si="1625"/>
        <v>0</v>
      </c>
      <c r="N973" s="265">
        <f t="shared" si="1625"/>
        <v>0</v>
      </c>
      <c r="O973" s="265">
        <f t="shared" si="1625"/>
        <v>0</v>
      </c>
      <c r="P973" s="131">
        <f t="shared" si="1625"/>
        <v>0</v>
      </c>
    </row>
    <row r="974" spans="1:16" ht="30" customHeight="1">
      <c r="A974" s="43"/>
      <c r="B974" s="16" t="s">
        <v>311</v>
      </c>
      <c r="C974" s="29">
        <v>58</v>
      </c>
      <c r="D974" s="256">
        <f t="shared" ref="D974:E974" si="1626">D975+D976+D977</f>
        <v>956</v>
      </c>
      <c r="E974" s="47">
        <f t="shared" si="1626"/>
        <v>579</v>
      </c>
      <c r="F974" s="471">
        <f t="shared" ref="F974:J974" si="1627">F975+F976+F977</f>
        <v>579</v>
      </c>
      <c r="G974" s="256">
        <f t="shared" si="1627"/>
        <v>579</v>
      </c>
      <c r="H974" s="256">
        <f t="shared" si="1627"/>
        <v>0</v>
      </c>
      <c r="I974" s="256">
        <f t="shared" si="1627"/>
        <v>0</v>
      </c>
      <c r="J974" s="256">
        <f t="shared" si="1627"/>
        <v>0</v>
      </c>
      <c r="K974" s="23">
        <f t="shared" si="1622"/>
        <v>579</v>
      </c>
      <c r="L974" s="23">
        <f t="shared" si="1623"/>
        <v>0</v>
      </c>
      <c r="M974" s="256">
        <f t="shared" ref="M974:O974" si="1628">M975+M976+M977</f>
        <v>0</v>
      </c>
      <c r="N974" s="256">
        <f t="shared" si="1628"/>
        <v>0</v>
      </c>
      <c r="O974" s="256">
        <f t="shared" si="1628"/>
        <v>0</v>
      </c>
      <c r="P974" s="47">
        <f t="shared" ref="P974" si="1629">P975+P976+P977</f>
        <v>0</v>
      </c>
    </row>
    <row r="975" spans="1:16" ht="15" customHeight="1">
      <c r="A975" s="43"/>
      <c r="B975" s="28" t="s">
        <v>313</v>
      </c>
      <c r="C975" s="29" t="s">
        <v>314</v>
      </c>
      <c r="D975" s="187"/>
      <c r="E975" s="30"/>
      <c r="F975" s="93"/>
      <c r="G975" s="187"/>
      <c r="H975" s="187"/>
      <c r="I975" s="187"/>
      <c r="J975" s="187"/>
      <c r="K975" s="23">
        <f t="shared" si="1622"/>
        <v>0</v>
      </c>
      <c r="L975" s="23">
        <f t="shared" si="1623"/>
        <v>0</v>
      </c>
      <c r="M975" s="187"/>
      <c r="N975" s="187"/>
      <c r="O975" s="187"/>
      <c r="P975" s="30"/>
    </row>
    <row r="976" spans="1:16" ht="17.25" customHeight="1">
      <c r="A976" s="43"/>
      <c r="B976" s="28" t="s">
        <v>315</v>
      </c>
      <c r="C976" s="29" t="s">
        <v>316</v>
      </c>
      <c r="D976" s="187"/>
      <c r="E976" s="30">
        <v>0</v>
      </c>
      <c r="F976" s="93">
        <v>0</v>
      </c>
      <c r="G976" s="187">
        <v>0</v>
      </c>
      <c r="H976" s="187">
        <v>0</v>
      </c>
      <c r="I976" s="187">
        <v>0</v>
      </c>
      <c r="J976" s="187">
        <v>0</v>
      </c>
      <c r="K976" s="23">
        <f t="shared" si="1622"/>
        <v>0</v>
      </c>
      <c r="L976" s="23">
        <f t="shared" si="1623"/>
        <v>0</v>
      </c>
      <c r="M976" s="187">
        <v>0</v>
      </c>
      <c r="N976" s="187">
        <v>0</v>
      </c>
      <c r="O976" s="187">
        <v>0</v>
      </c>
      <c r="P976" s="30">
        <v>0</v>
      </c>
    </row>
    <row r="977" spans="1:16" ht="15.75" customHeight="1">
      <c r="A977" s="43"/>
      <c r="B977" s="28" t="s">
        <v>317</v>
      </c>
      <c r="C977" s="29" t="s">
        <v>318</v>
      </c>
      <c r="D977" s="187">
        <v>956</v>
      </c>
      <c r="E977" s="30">
        <v>579</v>
      </c>
      <c r="F977" s="93">
        <v>579</v>
      </c>
      <c r="G977" s="187">
        <v>579</v>
      </c>
      <c r="H977" s="187"/>
      <c r="I977" s="187"/>
      <c r="J977" s="187"/>
      <c r="K977" s="23">
        <f t="shared" si="1622"/>
        <v>579</v>
      </c>
      <c r="L977" s="23">
        <f t="shared" si="1623"/>
        <v>0</v>
      </c>
      <c r="M977" s="187">
        <v>0</v>
      </c>
      <c r="N977" s="187">
        <v>0</v>
      </c>
      <c r="O977" s="187">
        <v>0</v>
      </c>
      <c r="P977" s="30"/>
    </row>
    <row r="978" spans="1:16" ht="30" hidden="1" customHeight="1">
      <c r="A978" s="43"/>
      <c r="B978" s="155" t="s">
        <v>587</v>
      </c>
      <c r="C978" s="130"/>
      <c r="D978" s="265">
        <f t="shared" ref="D978:E979" si="1630">D979</f>
        <v>0</v>
      </c>
      <c r="E978" s="131">
        <f t="shared" si="1630"/>
        <v>0</v>
      </c>
      <c r="F978" s="159">
        <f t="shared" ref="F978:P979" si="1631">F979</f>
        <v>0</v>
      </c>
      <c r="G978" s="265">
        <f t="shared" si="1631"/>
        <v>0</v>
      </c>
      <c r="H978" s="265">
        <f t="shared" si="1631"/>
        <v>0</v>
      </c>
      <c r="I978" s="265">
        <f t="shared" si="1631"/>
        <v>0</v>
      </c>
      <c r="J978" s="265">
        <f t="shared" si="1631"/>
        <v>0</v>
      </c>
      <c r="K978" s="23">
        <f t="shared" si="1622"/>
        <v>0</v>
      </c>
      <c r="L978" s="23">
        <f t="shared" si="1623"/>
        <v>0</v>
      </c>
      <c r="M978" s="265">
        <f t="shared" si="1631"/>
        <v>0</v>
      </c>
      <c r="N978" s="265">
        <f t="shared" si="1631"/>
        <v>0</v>
      </c>
      <c r="O978" s="265">
        <f t="shared" si="1631"/>
        <v>0</v>
      </c>
      <c r="P978" s="131">
        <f t="shared" si="1631"/>
        <v>0</v>
      </c>
    </row>
    <row r="979" spans="1:16" ht="21" hidden="1" customHeight="1">
      <c r="A979" s="43"/>
      <c r="B979" s="28" t="s">
        <v>273</v>
      </c>
      <c r="C979" s="29"/>
      <c r="D979" s="257">
        <f t="shared" si="1630"/>
        <v>0</v>
      </c>
      <c r="E979" s="45">
        <f t="shared" si="1630"/>
        <v>0</v>
      </c>
      <c r="F979" s="469">
        <f t="shared" si="1631"/>
        <v>0</v>
      </c>
      <c r="G979" s="257">
        <f t="shared" si="1631"/>
        <v>0</v>
      </c>
      <c r="H979" s="257">
        <f t="shared" si="1631"/>
        <v>0</v>
      </c>
      <c r="I979" s="257">
        <f t="shared" si="1631"/>
        <v>0</v>
      </c>
      <c r="J979" s="257">
        <f t="shared" si="1631"/>
        <v>0</v>
      </c>
      <c r="K979" s="23">
        <f t="shared" si="1622"/>
        <v>0</v>
      </c>
      <c r="L979" s="23">
        <f t="shared" si="1623"/>
        <v>0</v>
      </c>
      <c r="M979" s="257">
        <f t="shared" si="1631"/>
        <v>0</v>
      </c>
      <c r="N979" s="257">
        <f t="shared" si="1631"/>
        <v>0</v>
      </c>
      <c r="O979" s="257">
        <f t="shared" si="1631"/>
        <v>0</v>
      </c>
      <c r="P979" s="45">
        <f t="shared" si="1631"/>
        <v>0</v>
      </c>
    </row>
    <row r="980" spans="1:16" ht="29.25" hidden="1" customHeight="1">
      <c r="A980" s="43"/>
      <c r="B980" s="16" t="s">
        <v>311</v>
      </c>
      <c r="C980" s="29">
        <v>58</v>
      </c>
      <c r="D980" s="257">
        <f t="shared" ref="D980:E980" si="1632">D981+D982+D983</f>
        <v>0</v>
      </c>
      <c r="E980" s="45">
        <f t="shared" si="1632"/>
        <v>0</v>
      </c>
      <c r="F980" s="469">
        <f t="shared" ref="F980:J980" si="1633">F981+F982+F983</f>
        <v>0</v>
      </c>
      <c r="G980" s="257">
        <f t="shared" si="1633"/>
        <v>0</v>
      </c>
      <c r="H980" s="257">
        <f t="shared" si="1633"/>
        <v>0</v>
      </c>
      <c r="I980" s="257">
        <f t="shared" si="1633"/>
        <v>0</v>
      </c>
      <c r="J980" s="257">
        <f t="shared" si="1633"/>
        <v>0</v>
      </c>
      <c r="K980" s="23">
        <f t="shared" si="1622"/>
        <v>0</v>
      </c>
      <c r="L980" s="23">
        <f t="shared" si="1623"/>
        <v>0</v>
      </c>
      <c r="M980" s="257">
        <f t="shared" ref="M980:O980" si="1634">M981+M982+M983</f>
        <v>0</v>
      </c>
      <c r="N980" s="257">
        <f t="shared" si="1634"/>
        <v>0</v>
      </c>
      <c r="O980" s="257">
        <f t="shared" si="1634"/>
        <v>0</v>
      </c>
      <c r="P980" s="45">
        <f t="shared" ref="P980" si="1635">P981+P982+P983</f>
        <v>0</v>
      </c>
    </row>
    <row r="981" spans="1:16" ht="17.25" hidden="1" customHeight="1">
      <c r="A981" s="43"/>
      <c r="B981" s="28" t="s">
        <v>313</v>
      </c>
      <c r="C981" s="29" t="s">
        <v>321</v>
      </c>
      <c r="D981" s="187"/>
      <c r="E981" s="30"/>
      <c r="F981" s="93"/>
      <c r="G981" s="187"/>
      <c r="H981" s="187"/>
      <c r="I981" s="187"/>
      <c r="J981" s="187"/>
      <c r="K981" s="23">
        <f t="shared" si="1622"/>
        <v>0</v>
      </c>
      <c r="L981" s="23">
        <f t="shared" si="1623"/>
        <v>0</v>
      </c>
      <c r="M981" s="187"/>
      <c r="N981" s="187"/>
      <c r="O981" s="187"/>
      <c r="P981" s="30"/>
    </row>
    <row r="982" spans="1:16" ht="14.25" hidden="1" customHeight="1">
      <c r="A982" s="43"/>
      <c r="B982" s="28" t="s">
        <v>315</v>
      </c>
      <c r="C982" s="29" t="s">
        <v>322</v>
      </c>
      <c r="D982" s="187"/>
      <c r="E982" s="30"/>
      <c r="F982" s="93"/>
      <c r="G982" s="187"/>
      <c r="H982" s="187"/>
      <c r="I982" s="187"/>
      <c r="J982" s="187"/>
      <c r="K982" s="23">
        <f t="shared" si="1622"/>
        <v>0</v>
      </c>
      <c r="L982" s="23">
        <f t="shared" si="1623"/>
        <v>0</v>
      </c>
      <c r="M982" s="187"/>
      <c r="N982" s="187"/>
      <c r="O982" s="187"/>
      <c r="P982" s="30"/>
    </row>
    <row r="983" spans="1:16" ht="15" hidden="1" customHeight="1">
      <c r="A983" s="43"/>
      <c r="B983" s="28" t="s">
        <v>317</v>
      </c>
      <c r="C983" s="29" t="s">
        <v>323</v>
      </c>
      <c r="D983" s="187"/>
      <c r="E983" s="30"/>
      <c r="F983" s="93"/>
      <c r="G983" s="187"/>
      <c r="H983" s="187"/>
      <c r="I983" s="187"/>
      <c r="J983" s="187"/>
      <c r="K983" s="23">
        <f t="shared" si="1622"/>
        <v>0</v>
      </c>
      <c r="L983" s="23">
        <f t="shared" si="1623"/>
        <v>0</v>
      </c>
      <c r="M983" s="187"/>
      <c r="N983" s="187"/>
      <c r="O983" s="187"/>
      <c r="P983" s="30"/>
    </row>
    <row r="984" spans="1:16" ht="39.75" hidden="1" customHeight="1">
      <c r="A984" s="43"/>
      <c r="B984" s="211" t="s">
        <v>588</v>
      </c>
      <c r="C984" s="156"/>
      <c r="D984" s="265">
        <f t="shared" ref="D984:E984" si="1636">D986</f>
        <v>0</v>
      </c>
      <c r="E984" s="131">
        <f t="shared" si="1636"/>
        <v>0</v>
      </c>
      <c r="F984" s="159">
        <f t="shared" ref="F984:J984" si="1637">F986</f>
        <v>0</v>
      </c>
      <c r="G984" s="265">
        <f t="shared" si="1637"/>
        <v>0</v>
      </c>
      <c r="H984" s="265">
        <f t="shared" si="1637"/>
        <v>0</v>
      </c>
      <c r="I984" s="265">
        <f t="shared" si="1637"/>
        <v>0</v>
      </c>
      <c r="J984" s="265">
        <f t="shared" si="1637"/>
        <v>0</v>
      </c>
      <c r="K984" s="23">
        <f t="shared" si="1622"/>
        <v>0</v>
      </c>
      <c r="L984" s="23">
        <f t="shared" si="1623"/>
        <v>0</v>
      </c>
      <c r="M984" s="265">
        <f t="shared" ref="M984:O984" si="1638">M986</f>
        <v>0</v>
      </c>
      <c r="N984" s="265">
        <f t="shared" si="1638"/>
        <v>0</v>
      </c>
      <c r="O984" s="265">
        <f t="shared" si="1638"/>
        <v>0</v>
      </c>
      <c r="P984" s="131">
        <f t="shared" ref="P984" si="1639">P986</f>
        <v>0</v>
      </c>
    </row>
    <row r="985" spans="1:16" ht="18.75" hidden="1" customHeight="1">
      <c r="A985" s="43"/>
      <c r="B985" s="28" t="s">
        <v>273</v>
      </c>
      <c r="C985" s="212"/>
      <c r="D985" s="257">
        <f t="shared" ref="D985:E985" si="1640">D986</f>
        <v>0</v>
      </c>
      <c r="E985" s="45">
        <f t="shared" si="1640"/>
        <v>0</v>
      </c>
      <c r="F985" s="469">
        <f t="shared" ref="F985:P985" si="1641">F986</f>
        <v>0</v>
      </c>
      <c r="G985" s="257">
        <f t="shared" si="1641"/>
        <v>0</v>
      </c>
      <c r="H985" s="257">
        <f t="shared" si="1641"/>
        <v>0</v>
      </c>
      <c r="I985" s="257">
        <f t="shared" si="1641"/>
        <v>0</v>
      </c>
      <c r="J985" s="257">
        <f t="shared" si="1641"/>
        <v>0</v>
      </c>
      <c r="K985" s="23">
        <f t="shared" si="1622"/>
        <v>0</v>
      </c>
      <c r="L985" s="23">
        <f t="shared" si="1623"/>
        <v>0</v>
      </c>
      <c r="M985" s="257">
        <f t="shared" si="1641"/>
        <v>0</v>
      </c>
      <c r="N985" s="257">
        <f t="shared" si="1641"/>
        <v>0</v>
      </c>
      <c r="O985" s="257">
        <f t="shared" si="1641"/>
        <v>0</v>
      </c>
      <c r="P985" s="45">
        <f t="shared" si="1641"/>
        <v>0</v>
      </c>
    </row>
    <row r="986" spans="1:16" ht="28.5" hidden="1" customHeight="1">
      <c r="A986" s="43"/>
      <c r="B986" s="132" t="s">
        <v>589</v>
      </c>
      <c r="C986" s="29">
        <v>58</v>
      </c>
      <c r="D986" s="256">
        <f t="shared" ref="D986:E986" si="1642">D987+D988+D989</f>
        <v>0</v>
      </c>
      <c r="E986" s="47">
        <f t="shared" si="1642"/>
        <v>0</v>
      </c>
      <c r="F986" s="471">
        <f t="shared" ref="F986:J986" si="1643">F987+F988+F989</f>
        <v>0</v>
      </c>
      <c r="G986" s="256">
        <f t="shared" si="1643"/>
        <v>0</v>
      </c>
      <c r="H986" s="256">
        <f t="shared" si="1643"/>
        <v>0</v>
      </c>
      <c r="I986" s="256">
        <f t="shared" si="1643"/>
        <v>0</v>
      </c>
      <c r="J986" s="256">
        <f t="shared" si="1643"/>
        <v>0</v>
      </c>
      <c r="K986" s="23">
        <f t="shared" si="1622"/>
        <v>0</v>
      </c>
      <c r="L986" s="23">
        <f t="shared" si="1623"/>
        <v>0</v>
      </c>
      <c r="M986" s="256">
        <f t="shared" ref="M986:O986" si="1644">M987+M988+M989</f>
        <v>0</v>
      </c>
      <c r="N986" s="256">
        <f t="shared" si="1644"/>
        <v>0</v>
      </c>
      <c r="O986" s="256">
        <f t="shared" si="1644"/>
        <v>0</v>
      </c>
      <c r="P986" s="47">
        <f t="shared" ref="P986" si="1645">P987+P988+P989</f>
        <v>0</v>
      </c>
    </row>
    <row r="987" spans="1:16" ht="15" hidden="1" customHeight="1">
      <c r="A987" s="43"/>
      <c r="B987" s="28" t="s">
        <v>313</v>
      </c>
      <c r="C987" s="29" t="s">
        <v>314</v>
      </c>
      <c r="D987" s="187">
        <v>0</v>
      </c>
      <c r="E987" s="30">
        <v>0</v>
      </c>
      <c r="F987" s="93">
        <v>0</v>
      </c>
      <c r="G987" s="187">
        <v>0</v>
      </c>
      <c r="H987" s="187">
        <v>0</v>
      </c>
      <c r="I987" s="187">
        <v>0</v>
      </c>
      <c r="J987" s="187">
        <v>0</v>
      </c>
      <c r="K987" s="23">
        <f t="shared" si="1622"/>
        <v>0</v>
      </c>
      <c r="L987" s="23">
        <f t="shared" si="1623"/>
        <v>0</v>
      </c>
      <c r="M987" s="187">
        <v>0</v>
      </c>
      <c r="N987" s="187">
        <v>0</v>
      </c>
      <c r="O987" s="187">
        <v>0</v>
      </c>
      <c r="P987" s="30">
        <v>0</v>
      </c>
    </row>
    <row r="988" spans="1:16" ht="15" hidden="1" customHeight="1">
      <c r="A988" s="43"/>
      <c r="B988" s="28" t="s">
        <v>315</v>
      </c>
      <c r="C988" s="29" t="s">
        <v>316</v>
      </c>
      <c r="D988" s="187"/>
      <c r="E988" s="30"/>
      <c r="F988" s="93"/>
      <c r="G988" s="187"/>
      <c r="H988" s="187"/>
      <c r="I988" s="187"/>
      <c r="J988" s="187"/>
      <c r="K988" s="23">
        <f t="shared" si="1622"/>
        <v>0</v>
      </c>
      <c r="L988" s="23">
        <f t="shared" si="1623"/>
        <v>0</v>
      </c>
      <c r="M988" s="187"/>
      <c r="N988" s="187"/>
      <c r="O988" s="187"/>
      <c r="P988" s="30"/>
    </row>
    <row r="989" spans="1:16" ht="15" hidden="1" customHeight="1">
      <c r="A989" s="43"/>
      <c r="B989" s="28" t="s">
        <v>317</v>
      </c>
      <c r="C989" s="29" t="s">
        <v>318</v>
      </c>
      <c r="D989" s="187"/>
      <c r="E989" s="30"/>
      <c r="F989" s="93"/>
      <c r="G989" s="187"/>
      <c r="H989" s="187"/>
      <c r="I989" s="187"/>
      <c r="J989" s="187"/>
      <c r="K989" s="23">
        <f t="shared" si="1622"/>
        <v>0</v>
      </c>
      <c r="L989" s="23">
        <f t="shared" si="1623"/>
        <v>0</v>
      </c>
      <c r="M989" s="187"/>
      <c r="N989" s="187"/>
      <c r="O989" s="187"/>
      <c r="P989" s="30"/>
    </row>
    <row r="990" spans="1:16" ht="29.25" customHeight="1">
      <c r="A990" s="43"/>
      <c r="B990" s="213" t="s">
        <v>590</v>
      </c>
      <c r="C990" s="156"/>
      <c r="D990" s="265">
        <f t="shared" ref="D990:E990" si="1646">D992</f>
        <v>1613</v>
      </c>
      <c r="E990" s="131">
        <f t="shared" si="1646"/>
        <v>89</v>
      </c>
      <c r="F990" s="159">
        <f t="shared" ref="F990:J990" si="1647">F992</f>
        <v>89</v>
      </c>
      <c r="G990" s="265">
        <f t="shared" si="1647"/>
        <v>89</v>
      </c>
      <c r="H990" s="265">
        <f t="shared" si="1647"/>
        <v>0</v>
      </c>
      <c r="I990" s="265">
        <f t="shared" si="1647"/>
        <v>0</v>
      </c>
      <c r="J990" s="265">
        <f t="shared" si="1647"/>
        <v>0</v>
      </c>
      <c r="K990" s="23">
        <f t="shared" si="1622"/>
        <v>89</v>
      </c>
      <c r="L990" s="23">
        <f t="shared" si="1623"/>
        <v>0</v>
      </c>
      <c r="M990" s="265">
        <f t="shared" ref="M990:O990" si="1648">M992</f>
        <v>0</v>
      </c>
      <c r="N990" s="265">
        <f t="shared" si="1648"/>
        <v>0</v>
      </c>
      <c r="O990" s="265">
        <f t="shared" si="1648"/>
        <v>0</v>
      </c>
      <c r="P990" s="131">
        <f t="shared" ref="P990" si="1649">P992</f>
        <v>0</v>
      </c>
    </row>
    <row r="991" spans="1:16" ht="23.25" customHeight="1">
      <c r="A991" s="43"/>
      <c r="B991" s="28" t="s">
        <v>273</v>
      </c>
      <c r="C991" s="212"/>
      <c r="D991" s="257">
        <f t="shared" ref="D991:E991" si="1650">D992</f>
        <v>1613</v>
      </c>
      <c r="E991" s="45">
        <f t="shared" si="1650"/>
        <v>89</v>
      </c>
      <c r="F991" s="469">
        <f t="shared" ref="F991:P991" si="1651">F992</f>
        <v>89</v>
      </c>
      <c r="G991" s="257">
        <f t="shared" si="1651"/>
        <v>89</v>
      </c>
      <c r="H991" s="257">
        <f t="shared" si="1651"/>
        <v>0</v>
      </c>
      <c r="I991" s="257">
        <f t="shared" si="1651"/>
        <v>0</v>
      </c>
      <c r="J991" s="257">
        <f t="shared" si="1651"/>
        <v>0</v>
      </c>
      <c r="K991" s="23">
        <f t="shared" si="1622"/>
        <v>89</v>
      </c>
      <c r="L991" s="23">
        <f t="shared" si="1623"/>
        <v>0</v>
      </c>
      <c r="M991" s="257">
        <f t="shared" si="1651"/>
        <v>0</v>
      </c>
      <c r="N991" s="257">
        <f t="shared" si="1651"/>
        <v>0</v>
      </c>
      <c r="O991" s="257">
        <f t="shared" si="1651"/>
        <v>0</v>
      </c>
      <c r="P991" s="45">
        <f t="shared" si="1651"/>
        <v>0</v>
      </c>
    </row>
    <row r="992" spans="1:16" ht="24.75" customHeight="1">
      <c r="A992" s="43"/>
      <c r="B992" s="132" t="s">
        <v>589</v>
      </c>
      <c r="C992" s="29">
        <v>58</v>
      </c>
      <c r="D992" s="256">
        <f t="shared" ref="D992:E992" si="1652">D993+D994+D995</f>
        <v>1613</v>
      </c>
      <c r="E992" s="47">
        <f t="shared" si="1652"/>
        <v>89</v>
      </c>
      <c r="F992" s="471">
        <f t="shared" ref="F992:J992" si="1653">F993+F994+F995</f>
        <v>89</v>
      </c>
      <c r="G992" s="256">
        <f t="shared" si="1653"/>
        <v>89</v>
      </c>
      <c r="H992" s="256">
        <f t="shared" si="1653"/>
        <v>0</v>
      </c>
      <c r="I992" s="256">
        <f t="shared" si="1653"/>
        <v>0</v>
      </c>
      <c r="J992" s="256">
        <f t="shared" si="1653"/>
        <v>0</v>
      </c>
      <c r="K992" s="23">
        <f t="shared" si="1622"/>
        <v>89</v>
      </c>
      <c r="L992" s="23">
        <f t="shared" si="1623"/>
        <v>0</v>
      </c>
      <c r="M992" s="256">
        <f t="shared" ref="M992:O992" si="1654">M993+M994+M995</f>
        <v>0</v>
      </c>
      <c r="N992" s="256">
        <f t="shared" si="1654"/>
        <v>0</v>
      </c>
      <c r="O992" s="256">
        <f t="shared" si="1654"/>
        <v>0</v>
      </c>
      <c r="P992" s="47">
        <f t="shared" ref="P992" si="1655">P993+P994+P995</f>
        <v>0</v>
      </c>
    </row>
    <row r="993" spans="1:16" ht="15" customHeight="1">
      <c r="A993" s="43"/>
      <c r="B993" s="28" t="s">
        <v>313</v>
      </c>
      <c r="C993" s="29" t="s">
        <v>314</v>
      </c>
      <c r="D993" s="187"/>
      <c r="E993" s="30"/>
      <c r="F993" s="93"/>
      <c r="G993" s="187"/>
      <c r="H993" s="187"/>
      <c r="I993" s="187"/>
      <c r="J993" s="187"/>
      <c r="K993" s="23">
        <f t="shared" si="1622"/>
        <v>0</v>
      </c>
      <c r="L993" s="23">
        <f t="shared" si="1623"/>
        <v>0</v>
      </c>
      <c r="M993" s="187"/>
      <c r="N993" s="187"/>
      <c r="O993" s="187"/>
      <c r="P993" s="30"/>
    </row>
    <row r="994" spans="1:16" ht="15" customHeight="1">
      <c r="A994" s="43"/>
      <c r="B994" s="28" t="s">
        <v>315</v>
      </c>
      <c r="C994" s="29" t="s">
        <v>316</v>
      </c>
      <c r="D994" s="187"/>
      <c r="E994" s="30">
        <v>0</v>
      </c>
      <c r="F994" s="93">
        <v>0</v>
      </c>
      <c r="G994" s="187">
        <v>0</v>
      </c>
      <c r="H994" s="187">
        <v>0</v>
      </c>
      <c r="I994" s="187">
        <v>0</v>
      </c>
      <c r="J994" s="187">
        <v>0</v>
      </c>
      <c r="K994" s="23">
        <f t="shared" si="1622"/>
        <v>0</v>
      </c>
      <c r="L994" s="23">
        <f t="shared" si="1623"/>
        <v>0</v>
      </c>
      <c r="M994" s="187">
        <v>0</v>
      </c>
      <c r="N994" s="187">
        <v>0</v>
      </c>
      <c r="O994" s="187">
        <v>0</v>
      </c>
      <c r="P994" s="30">
        <v>0</v>
      </c>
    </row>
    <row r="995" spans="1:16" ht="15.75" customHeight="1">
      <c r="A995" s="43"/>
      <c r="B995" s="28" t="s">
        <v>317</v>
      </c>
      <c r="C995" s="29" t="s">
        <v>318</v>
      </c>
      <c r="D995" s="187">
        <v>1613</v>
      </c>
      <c r="E995" s="30">
        <v>89</v>
      </c>
      <c r="F995" s="93">
        <v>89</v>
      </c>
      <c r="G995" s="187">
        <v>89</v>
      </c>
      <c r="H995" s="187"/>
      <c r="I995" s="187"/>
      <c r="J995" s="187"/>
      <c r="K995" s="23">
        <f t="shared" si="1622"/>
        <v>89</v>
      </c>
      <c r="L995" s="23">
        <f t="shared" si="1623"/>
        <v>0</v>
      </c>
      <c r="M995" s="187">
        <v>0</v>
      </c>
      <c r="N995" s="187">
        <v>0</v>
      </c>
      <c r="O995" s="187">
        <v>0</v>
      </c>
      <c r="P995" s="30"/>
    </row>
    <row r="996" spans="1:16" ht="36" hidden="1" customHeight="1">
      <c r="A996" s="43"/>
      <c r="B996" s="213" t="s">
        <v>591</v>
      </c>
      <c r="C996" s="156"/>
      <c r="D996" s="265">
        <f t="shared" ref="D996:E997" si="1656">D997</f>
        <v>813</v>
      </c>
      <c r="E996" s="131">
        <f t="shared" si="1656"/>
        <v>0</v>
      </c>
      <c r="F996" s="159">
        <f t="shared" ref="F996:P997" si="1657">F997</f>
        <v>0</v>
      </c>
      <c r="G996" s="265">
        <f t="shared" si="1657"/>
        <v>0</v>
      </c>
      <c r="H996" s="265">
        <f t="shared" si="1657"/>
        <v>0</v>
      </c>
      <c r="I996" s="265">
        <f t="shared" si="1657"/>
        <v>0</v>
      </c>
      <c r="J996" s="265">
        <f t="shared" si="1657"/>
        <v>0</v>
      </c>
      <c r="K996" s="23">
        <f t="shared" si="1622"/>
        <v>0</v>
      </c>
      <c r="L996" s="23">
        <f t="shared" si="1623"/>
        <v>0</v>
      </c>
      <c r="M996" s="265">
        <f t="shared" si="1657"/>
        <v>0</v>
      </c>
      <c r="N996" s="265">
        <f t="shared" si="1657"/>
        <v>0</v>
      </c>
      <c r="O996" s="265">
        <f t="shared" si="1657"/>
        <v>0</v>
      </c>
      <c r="P996" s="131">
        <f t="shared" si="1657"/>
        <v>0</v>
      </c>
    </row>
    <row r="997" spans="1:16" ht="16.5" hidden="1" customHeight="1">
      <c r="A997" s="43"/>
      <c r="B997" s="28" t="s">
        <v>273</v>
      </c>
      <c r="C997" s="212"/>
      <c r="D997" s="256">
        <f t="shared" si="1656"/>
        <v>813</v>
      </c>
      <c r="E997" s="47">
        <f t="shared" si="1656"/>
        <v>0</v>
      </c>
      <c r="F997" s="471">
        <f t="shared" si="1657"/>
        <v>0</v>
      </c>
      <c r="G997" s="256">
        <f t="shared" si="1657"/>
        <v>0</v>
      </c>
      <c r="H997" s="256">
        <f t="shared" si="1657"/>
        <v>0</v>
      </c>
      <c r="I997" s="256">
        <f t="shared" si="1657"/>
        <v>0</v>
      </c>
      <c r="J997" s="256">
        <f t="shared" si="1657"/>
        <v>0</v>
      </c>
      <c r="K997" s="23">
        <f t="shared" si="1622"/>
        <v>0</v>
      </c>
      <c r="L997" s="23">
        <f t="shared" si="1623"/>
        <v>0</v>
      </c>
      <c r="M997" s="256">
        <f t="shared" si="1657"/>
        <v>0</v>
      </c>
      <c r="N997" s="256">
        <f t="shared" si="1657"/>
        <v>0</v>
      </c>
      <c r="O997" s="256">
        <f t="shared" si="1657"/>
        <v>0</v>
      </c>
      <c r="P997" s="47">
        <f t="shared" si="1657"/>
        <v>0</v>
      </c>
    </row>
    <row r="998" spans="1:16" ht="24" hidden="1" customHeight="1">
      <c r="A998" s="43"/>
      <c r="B998" s="132" t="s">
        <v>589</v>
      </c>
      <c r="C998" s="29">
        <v>58</v>
      </c>
      <c r="D998" s="256">
        <f t="shared" ref="D998:E998" si="1658">D999+D1000+D1001</f>
        <v>813</v>
      </c>
      <c r="E998" s="47">
        <f t="shared" si="1658"/>
        <v>0</v>
      </c>
      <c r="F998" s="471">
        <f t="shared" ref="F998:J998" si="1659">F999+F1000+F1001</f>
        <v>0</v>
      </c>
      <c r="G998" s="256">
        <f t="shared" si="1659"/>
        <v>0</v>
      </c>
      <c r="H998" s="256">
        <f t="shared" si="1659"/>
        <v>0</v>
      </c>
      <c r="I998" s="256">
        <f t="shared" si="1659"/>
        <v>0</v>
      </c>
      <c r="J998" s="256">
        <f t="shared" si="1659"/>
        <v>0</v>
      </c>
      <c r="K998" s="23">
        <f t="shared" si="1622"/>
        <v>0</v>
      </c>
      <c r="L998" s="23">
        <f t="shared" si="1623"/>
        <v>0</v>
      </c>
      <c r="M998" s="256">
        <f t="shared" ref="M998:O998" si="1660">M999+M1000+M1001</f>
        <v>0</v>
      </c>
      <c r="N998" s="256">
        <f t="shared" si="1660"/>
        <v>0</v>
      </c>
      <c r="O998" s="256">
        <f t="shared" si="1660"/>
        <v>0</v>
      </c>
      <c r="P998" s="47">
        <f t="shared" ref="P998" si="1661">P999+P1000+P1001</f>
        <v>0</v>
      </c>
    </row>
    <row r="999" spans="1:16" ht="15.75" hidden="1" customHeight="1">
      <c r="A999" s="43"/>
      <c r="B999" s="28" t="s">
        <v>313</v>
      </c>
      <c r="C999" s="29" t="s">
        <v>314</v>
      </c>
      <c r="D999" s="187"/>
      <c r="E999" s="30"/>
      <c r="F999" s="93"/>
      <c r="G999" s="187"/>
      <c r="H999" s="187"/>
      <c r="I999" s="187"/>
      <c r="J999" s="187"/>
      <c r="K999" s="23">
        <f t="shared" si="1622"/>
        <v>0</v>
      </c>
      <c r="L999" s="23">
        <f t="shared" si="1623"/>
        <v>0</v>
      </c>
      <c r="M999" s="187"/>
      <c r="N999" s="187"/>
      <c r="O999" s="187"/>
      <c r="P999" s="30"/>
    </row>
    <row r="1000" spans="1:16" ht="15" hidden="1" customHeight="1">
      <c r="A1000" s="43"/>
      <c r="B1000" s="28" t="s">
        <v>315</v>
      </c>
      <c r="C1000" s="29" t="s">
        <v>316</v>
      </c>
      <c r="D1000" s="187"/>
      <c r="E1000" s="30"/>
      <c r="F1000" s="93"/>
      <c r="G1000" s="187"/>
      <c r="H1000" s="187"/>
      <c r="I1000" s="187"/>
      <c r="J1000" s="187"/>
      <c r="K1000" s="23">
        <f t="shared" si="1622"/>
        <v>0</v>
      </c>
      <c r="L1000" s="23">
        <f t="shared" si="1623"/>
        <v>0</v>
      </c>
      <c r="M1000" s="187"/>
      <c r="N1000" s="187"/>
      <c r="O1000" s="187"/>
      <c r="P1000" s="30"/>
    </row>
    <row r="1001" spans="1:16" ht="15" hidden="1" customHeight="1">
      <c r="A1001" s="43"/>
      <c r="B1001" s="28" t="s">
        <v>317</v>
      </c>
      <c r="C1001" s="29" t="s">
        <v>318</v>
      </c>
      <c r="D1001" s="187">
        <v>813</v>
      </c>
      <c r="E1001" s="30"/>
      <c r="F1001" s="93"/>
      <c r="G1001" s="187"/>
      <c r="H1001" s="187"/>
      <c r="I1001" s="187"/>
      <c r="J1001" s="187"/>
      <c r="K1001" s="23">
        <f t="shared" si="1622"/>
        <v>0</v>
      </c>
      <c r="L1001" s="23">
        <f t="shared" si="1623"/>
        <v>0</v>
      </c>
      <c r="M1001" s="187"/>
      <c r="N1001" s="187"/>
      <c r="O1001" s="187"/>
      <c r="P1001" s="30"/>
    </row>
    <row r="1002" spans="1:16" ht="22.5" customHeight="1">
      <c r="A1002" s="214" t="s">
        <v>592</v>
      </c>
      <c r="B1002" s="215" t="s">
        <v>593</v>
      </c>
      <c r="C1002" s="128" t="s">
        <v>594</v>
      </c>
      <c r="D1002" s="275">
        <f t="shared" ref="D1002:E1006" si="1662">D1014+D1022+D1038+D1062+D1110+D1070+D1046+D1054+D1078+D1086+D1102+D1030</f>
        <v>68772.76999999999</v>
      </c>
      <c r="E1002" s="216">
        <f t="shared" si="1662"/>
        <v>73595</v>
      </c>
      <c r="F1002" s="491">
        <f t="shared" ref="F1002:J1006" si="1663">F1014+F1022+F1038+F1062+F1110+F1070+F1046+F1054+F1078+F1086+F1102+F1030</f>
        <v>58247</v>
      </c>
      <c r="G1002" s="275">
        <f t="shared" si="1663"/>
        <v>19147</v>
      </c>
      <c r="H1002" s="275">
        <f t="shared" si="1663"/>
        <v>16100</v>
      </c>
      <c r="I1002" s="275">
        <f t="shared" si="1663"/>
        <v>13750</v>
      </c>
      <c r="J1002" s="275">
        <f t="shared" si="1663"/>
        <v>9250</v>
      </c>
      <c r="K1002" s="23">
        <f t="shared" si="1622"/>
        <v>58247</v>
      </c>
      <c r="L1002" s="23">
        <f t="shared" si="1623"/>
        <v>0</v>
      </c>
      <c r="M1002" s="275">
        <f t="shared" ref="M1002:O1002" si="1664">M1014+M1022+M1038+M1062+M1110+M1070+M1046+M1054+M1078+M1086+M1102+M1030</f>
        <v>55000</v>
      </c>
      <c r="N1002" s="275">
        <f t="shared" si="1664"/>
        <v>56000</v>
      </c>
      <c r="O1002" s="275">
        <f t="shared" si="1664"/>
        <v>56000</v>
      </c>
      <c r="P1002" s="216">
        <f t="shared" ref="P1002" si="1665">P1014+P1022+P1038+P1062+P1110+P1070+P1046+P1054+P1078+P1086+P1102+P1030</f>
        <v>0</v>
      </c>
    </row>
    <row r="1003" spans="1:16" ht="14.25">
      <c r="A1003" s="214"/>
      <c r="B1003" s="201" t="s">
        <v>260</v>
      </c>
      <c r="C1003" s="202"/>
      <c r="D1003" s="194">
        <f t="shared" si="1662"/>
        <v>65608.76999999999</v>
      </c>
      <c r="E1003" s="112">
        <f t="shared" si="1662"/>
        <v>72686</v>
      </c>
      <c r="F1003" s="476">
        <f t="shared" si="1663"/>
        <v>57000</v>
      </c>
      <c r="G1003" s="194">
        <f t="shared" si="1663"/>
        <v>17900</v>
      </c>
      <c r="H1003" s="194">
        <f t="shared" si="1663"/>
        <v>16100</v>
      </c>
      <c r="I1003" s="194">
        <f t="shared" si="1663"/>
        <v>13750</v>
      </c>
      <c r="J1003" s="194">
        <f t="shared" si="1663"/>
        <v>9250</v>
      </c>
      <c r="K1003" s="23">
        <f t="shared" si="1622"/>
        <v>57000</v>
      </c>
      <c r="L1003" s="23">
        <f t="shared" si="1623"/>
        <v>0</v>
      </c>
      <c r="M1003" s="194">
        <f t="shared" ref="M1003:O1003" si="1666">M1015+M1023+M1039+M1063+M1111+M1071+M1047+M1055+M1079+M1087+M1103+M1031</f>
        <v>55000</v>
      </c>
      <c r="N1003" s="194">
        <f t="shared" si="1666"/>
        <v>56000</v>
      </c>
      <c r="O1003" s="194">
        <f t="shared" si="1666"/>
        <v>56000</v>
      </c>
      <c r="P1003" s="112">
        <f t="shared" ref="P1003" si="1667">P1015+P1023+P1039+P1063+P1111+P1071+P1047+P1055+P1079+P1087+P1103+P1031</f>
        <v>0</v>
      </c>
    </row>
    <row r="1004" spans="1:16" ht="14.25">
      <c r="A1004" s="214"/>
      <c r="B1004" s="201" t="s">
        <v>261</v>
      </c>
      <c r="C1004" s="217">
        <v>1</v>
      </c>
      <c r="D1004" s="194">
        <f t="shared" si="1662"/>
        <v>66030.38</v>
      </c>
      <c r="E1004" s="112">
        <f t="shared" si="1662"/>
        <v>72686</v>
      </c>
      <c r="F1004" s="476">
        <f t="shared" si="1663"/>
        <v>57000</v>
      </c>
      <c r="G1004" s="194">
        <f t="shared" si="1663"/>
        <v>17900</v>
      </c>
      <c r="H1004" s="194">
        <f t="shared" si="1663"/>
        <v>16100</v>
      </c>
      <c r="I1004" s="194">
        <f t="shared" si="1663"/>
        <v>13750</v>
      </c>
      <c r="J1004" s="194">
        <f t="shared" si="1663"/>
        <v>9250</v>
      </c>
      <c r="K1004" s="23">
        <f t="shared" si="1622"/>
        <v>57000</v>
      </c>
      <c r="L1004" s="23">
        <f t="shared" si="1623"/>
        <v>0</v>
      </c>
      <c r="M1004" s="194">
        <f t="shared" ref="M1004:O1004" si="1668">M1016+M1024+M1040+M1064+M1112+M1072+M1048+M1056+M1080+M1088+M1104+M1032</f>
        <v>55000</v>
      </c>
      <c r="N1004" s="194">
        <f t="shared" si="1668"/>
        <v>56000</v>
      </c>
      <c r="O1004" s="194">
        <f t="shared" si="1668"/>
        <v>56000</v>
      </c>
      <c r="P1004" s="112">
        <f t="shared" ref="P1004" si="1669">P1016+P1024+P1040+P1064+P1112+P1072+P1048+P1056+P1080+P1088+P1104+P1032</f>
        <v>0</v>
      </c>
    </row>
    <row r="1005" spans="1:16" ht="14.25">
      <c r="A1005" s="214"/>
      <c r="B1005" s="201" t="s">
        <v>262</v>
      </c>
      <c r="C1005" s="217">
        <v>10</v>
      </c>
      <c r="D1005" s="194">
        <f t="shared" si="1662"/>
        <v>48535.5</v>
      </c>
      <c r="E1005" s="112">
        <f t="shared" si="1662"/>
        <v>60011</v>
      </c>
      <c r="F1005" s="476">
        <f t="shared" si="1663"/>
        <v>46000</v>
      </c>
      <c r="G1005" s="194">
        <f t="shared" si="1663"/>
        <v>14500</v>
      </c>
      <c r="H1005" s="194">
        <f t="shared" si="1663"/>
        <v>12500</v>
      </c>
      <c r="I1005" s="194">
        <f t="shared" si="1663"/>
        <v>11500</v>
      </c>
      <c r="J1005" s="194">
        <f t="shared" si="1663"/>
        <v>7500</v>
      </c>
      <c r="K1005" s="23">
        <f t="shared" si="1622"/>
        <v>46000</v>
      </c>
      <c r="L1005" s="23">
        <f t="shared" si="1623"/>
        <v>0</v>
      </c>
      <c r="M1005" s="194">
        <f t="shared" ref="M1005:O1005" si="1670">M1017+M1025+M1041+M1065+M1113+M1073+M1049+M1057+M1081+M1089+M1105+M1033</f>
        <v>44000</v>
      </c>
      <c r="N1005" s="194">
        <f t="shared" si="1670"/>
        <v>45000</v>
      </c>
      <c r="O1005" s="194">
        <f t="shared" si="1670"/>
        <v>45000</v>
      </c>
      <c r="P1005" s="112">
        <f t="shared" ref="P1005" si="1671">P1017+P1025+P1041+P1065+P1113+P1073+P1049+P1057+P1081+P1089+P1105+P1033</f>
        <v>0</v>
      </c>
    </row>
    <row r="1006" spans="1:16" ht="14.25">
      <c r="A1006" s="214"/>
      <c r="B1006" s="201" t="s">
        <v>263</v>
      </c>
      <c r="C1006" s="217">
        <v>20</v>
      </c>
      <c r="D1006" s="194">
        <f t="shared" si="1662"/>
        <v>17494.879999999997</v>
      </c>
      <c r="E1006" s="112">
        <f t="shared" si="1662"/>
        <v>12675</v>
      </c>
      <c r="F1006" s="476">
        <f t="shared" si="1663"/>
        <v>11000</v>
      </c>
      <c r="G1006" s="194">
        <f t="shared" si="1663"/>
        <v>3400</v>
      </c>
      <c r="H1006" s="194">
        <f t="shared" si="1663"/>
        <v>3600</v>
      </c>
      <c r="I1006" s="194">
        <f t="shared" si="1663"/>
        <v>2250</v>
      </c>
      <c r="J1006" s="194">
        <f t="shared" si="1663"/>
        <v>1750</v>
      </c>
      <c r="K1006" s="23">
        <f t="shared" si="1622"/>
        <v>11000</v>
      </c>
      <c r="L1006" s="23">
        <f t="shared" si="1623"/>
        <v>0</v>
      </c>
      <c r="M1006" s="194">
        <f t="shared" ref="M1006:O1006" si="1672">M1018+M1026+M1042+M1066+M1114+M1074+M1050+M1058+M1082+M1090+M1106+M1034</f>
        <v>11000</v>
      </c>
      <c r="N1006" s="194">
        <f t="shared" si="1672"/>
        <v>11000</v>
      </c>
      <c r="O1006" s="194">
        <f t="shared" si="1672"/>
        <v>11000</v>
      </c>
      <c r="P1006" s="112">
        <f t="shared" ref="P1006" si="1673">P1018+P1026+P1042+P1066+P1114+P1074+P1050+P1058+P1082+P1090+P1106+P1034</f>
        <v>0</v>
      </c>
    </row>
    <row r="1007" spans="1:16" ht="24.75" customHeight="1">
      <c r="A1007" s="214"/>
      <c r="B1007" s="218" t="s">
        <v>272</v>
      </c>
      <c r="C1007" s="202" t="s">
        <v>376</v>
      </c>
      <c r="D1007" s="194">
        <f t="shared" ref="D1007:E1007" si="1674">D1019+D1027+D1043+D1051+D1059+D1067+D1083+D1115+D1091+D1075+D1107+D1035</f>
        <v>-421.61</v>
      </c>
      <c r="E1007" s="112">
        <f t="shared" si="1674"/>
        <v>0</v>
      </c>
      <c r="F1007" s="476">
        <f t="shared" ref="F1007:J1007" si="1675">F1019+F1027+F1043+F1051+F1059+F1067+F1083+F1115+F1091+F1075+F1107+F1035</f>
        <v>0</v>
      </c>
      <c r="G1007" s="194">
        <f t="shared" si="1675"/>
        <v>0</v>
      </c>
      <c r="H1007" s="194">
        <f t="shared" si="1675"/>
        <v>0</v>
      </c>
      <c r="I1007" s="194">
        <f t="shared" si="1675"/>
        <v>0</v>
      </c>
      <c r="J1007" s="194">
        <f t="shared" si="1675"/>
        <v>0</v>
      </c>
      <c r="K1007" s="23">
        <f t="shared" si="1622"/>
        <v>0</v>
      </c>
      <c r="L1007" s="23">
        <f t="shared" si="1623"/>
        <v>0</v>
      </c>
      <c r="M1007" s="194">
        <f t="shared" ref="M1007:O1007" si="1676">M1019+M1027+M1043+M1051+M1059+M1067+M1083+M1115+M1091+M1075+M1107+M1035</f>
        <v>0</v>
      </c>
      <c r="N1007" s="194">
        <f t="shared" si="1676"/>
        <v>0</v>
      </c>
      <c r="O1007" s="194">
        <f t="shared" si="1676"/>
        <v>0</v>
      </c>
      <c r="P1007" s="112">
        <f t="shared" ref="P1007" si="1677">P1019+P1027+P1043+P1051+P1059+P1067+P1083+P1115+P1091+P1075+P1107+P1035</f>
        <v>0</v>
      </c>
    </row>
    <row r="1008" spans="1:16" ht="14.25">
      <c r="A1008" s="214"/>
      <c r="B1008" s="201" t="s">
        <v>273</v>
      </c>
      <c r="C1008" s="217"/>
      <c r="D1008" s="194">
        <f t="shared" ref="D1008:E1008" si="1678">D1020+D1028+D1044+D1068+D1116+D1060+D1084+D1052+D1076+D1092+D1108+D1036</f>
        <v>3164</v>
      </c>
      <c r="E1008" s="112">
        <f t="shared" si="1678"/>
        <v>909</v>
      </c>
      <c r="F1008" s="476">
        <f t="shared" ref="F1008:J1008" si="1679">F1020+F1028+F1044+F1068+F1116+F1060+F1084+F1052+F1076+F1092+F1108+F1036</f>
        <v>1247</v>
      </c>
      <c r="G1008" s="194">
        <f t="shared" si="1679"/>
        <v>1247</v>
      </c>
      <c r="H1008" s="194">
        <f t="shared" si="1679"/>
        <v>0</v>
      </c>
      <c r="I1008" s="194">
        <f t="shared" si="1679"/>
        <v>0</v>
      </c>
      <c r="J1008" s="194">
        <f t="shared" si="1679"/>
        <v>0</v>
      </c>
      <c r="K1008" s="23">
        <f t="shared" si="1622"/>
        <v>1247</v>
      </c>
      <c r="L1008" s="23">
        <f t="shared" si="1623"/>
        <v>0</v>
      </c>
      <c r="M1008" s="194">
        <f t="shared" ref="M1008:O1008" si="1680">M1020+M1028+M1044+M1068+M1116+M1060+M1084+M1052+M1076+M1092+M1108+M1036</f>
        <v>0</v>
      </c>
      <c r="N1008" s="194">
        <f t="shared" si="1680"/>
        <v>0</v>
      </c>
      <c r="O1008" s="194">
        <f t="shared" si="1680"/>
        <v>0</v>
      </c>
      <c r="P1008" s="112">
        <f t="shared" ref="P1008" si="1681">P1020+P1028+P1044+P1068+P1116+P1060+P1084+P1052+P1076+P1092+P1108+P1036</f>
        <v>0</v>
      </c>
    </row>
    <row r="1009" spans="1:16" ht="25.5" customHeight="1">
      <c r="A1009" s="214"/>
      <c r="B1009" s="499" t="s">
        <v>283</v>
      </c>
      <c r="C1009" s="217">
        <v>60</v>
      </c>
      <c r="D1009" s="194">
        <f t="shared" ref="D1009:E1012" si="1682">D1093+D1097</f>
        <v>2613</v>
      </c>
      <c r="E1009" s="112">
        <f t="shared" si="1682"/>
        <v>909</v>
      </c>
      <c r="F1009" s="476">
        <f t="shared" ref="F1009:J1012" si="1683">F1093+F1097</f>
        <v>909</v>
      </c>
      <c r="G1009" s="194">
        <f t="shared" si="1683"/>
        <v>909</v>
      </c>
      <c r="H1009" s="194">
        <f t="shared" si="1683"/>
        <v>0</v>
      </c>
      <c r="I1009" s="194">
        <f t="shared" si="1683"/>
        <v>0</v>
      </c>
      <c r="J1009" s="194">
        <f t="shared" si="1683"/>
        <v>0</v>
      </c>
      <c r="K1009" s="23">
        <f t="shared" si="1622"/>
        <v>909</v>
      </c>
      <c r="L1009" s="23">
        <f t="shared" si="1623"/>
        <v>0</v>
      </c>
      <c r="M1009" s="194">
        <f t="shared" ref="M1009:O1009" si="1684">M1093+M1097</f>
        <v>0</v>
      </c>
      <c r="N1009" s="194">
        <f t="shared" si="1684"/>
        <v>0</v>
      </c>
      <c r="O1009" s="194">
        <f t="shared" si="1684"/>
        <v>0</v>
      </c>
      <c r="P1009" s="112">
        <f t="shared" ref="P1009" si="1685">P1093+P1097</f>
        <v>0</v>
      </c>
    </row>
    <row r="1010" spans="1:16" ht="14.25">
      <c r="A1010" s="214"/>
      <c r="B1010" s="28" t="s">
        <v>166</v>
      </c>
      <c r="C1010" s="29" t="s">
        <v>324</v>
      </c>
      <c r="D1010" s="194">
        <f t="shared" si="1682"/>
        <v>2196</v>
      </c>
      <c r="E1010" s="112">
        <f t="shared" si="1682"/>
        <v>764</v>
      </c>
      <c r="F1010" s="476">
        <f t="shared" si="1683"/>
        <v>764</v>
      </c>
      <c r="G1010" s="194">
        <f t="shared" si="1683"/>
        <v>764</v>
      </c>
      <c r="H1010" s="194">
        <f t="shared" si="1683"/>
        <v>0</v>
      </c>
      <c r="I1010" s="194">
        <f t="shared" si="1683"/>
        <v>0</v>
      </c>
      <c r="J1010" s="194">
        <f t="shared" si="1683"/>
        <v>0</v>
      </c>
      <c r="K1010" s="23">
        <f t="shared" si="1622"/>
        <v>764</v>
      </c>
      <c r="L1010" s="23">
        <f t="shared" si="1623"/>
        <v>0</v>
      </c>
      <c r="M1010" s="194">
        <f t="shared" ref="M1010:O1010" si="1686">M1094+M1098</f>
        <v>0</v>
      </c>
      <c r="N1010" s="194">
        <f t="shared" si="1686"/>
        <v>0</v>
      </c>
      <c r="O1010" s="194">
        <f t="shared" si="1686"/>
        <v>0</v>
      </c>
      <c r="P1010" s="112">
        <f t="shared" ref="P1010" si="1687">P1094+P1098</f>
        <v>0</v>
      </c>
    </row>
    <row r="1011" spans="1:16" ht="14.25">
      <c r="A1011" s="214"/>
      <c r="B1011" s="28" t="s">
        <v>168</v>
      </c>
      <c r="C1011" s="29" t="s">
        <v>325</v>
      </c>
      <c r="D1011" s="194">
        <f t="shared" si="1682"/>
        <v>0</v>
      </c>
      <c r="E1011" s="112">
        <f t="shared" si="1682"/>
        <v>0</v>
      </c>
      <c r="F1011" s="476">
        <f t="shared" si="1683"/>
        <v>0</v>
      </c>
      <c r="G1011" s="194">
        <f t="shared" si="1683"/>
        <v>0</v>
      </c>
      <c r="H1011" s="194">
        <f t="shared" si="1683"/>
        <v>0</v>
      </c>
      <c r="I1011" s="194">
        <f t="shared" si="1683"/>
        <v>0</v>
      </c>
      <c r="J1011" s="194">
        <f t="shared" si="1683"/>
        <v>0</v>
      </c>
      <c r="K1011" s="23">
        <f t="shared" si="1622"/>
        <v>0</v>
      </c>
      <c r="L1011" s="23">
        <f t="shared" si="1623"/>
        <v>0</v>
      </c>
      <c r="M1011" s="194">
        <f t="shared" ref="M1011:O1011" si="1688">M1095+M1099</f>
        <v>0</v>
      </c>
      <c r="N1011" s="194">
        <f t="shared" si="1688"/>
        <v>0</v>
      </c>
      <c r="O1011" s="194">
        <f t="shared" si="1688"/>
        <v>0</v>
      </c>
      <c r="P1011" s="112">
        <f t="shared" ref="P1011" si="1689">P1095+P1099</f>
        <v>0</v>
      </c>
    </row>
    <row r="1012" spans="1:16" ht="14.25">
      <c r="A1012" s="214"/>
      <c r="B1012" s="28" t="s">
        <v>170</v>
      </c>
      <c r="C1012" s="29" t="s">
        <v>326</v>
      </c>
      <c r="D1012" s="194">
        <f t="shared" si="1682"/>
        <v>417</v>
      </c>
      <c r="E1012" s="112">
        <f t="shared" si="1682"/>
        <v>145</v>
      </c>
      <c r="F1012" s="476">
        <f t="shared" si="1683"/>
        <v>145</v>
      </c>
      <c r="G1012" s="194">
        <f t="shared" si="1683"/>
        <v>145</v>
      </c>
      <c r="H1012" s="194">
        <f t="shared" si="1683"/>
        <v>0</v>
      </c>
      <c r="I1012" s="194">
        <f t="shared" si="1683"/>
        <v>0</v>
      </c>
      <c r="J1012" s="194">
        <f t="shared" si="1683"/>
        <v>0</v>
      </c>
      <c r="K1012" s="23">
        <f t="shared" si="1622"/>
        <v>145</v>
      </c>
      <c r="L1012" s="23">
        <f t="shared" si="1623"/>
        <v>0</v>
      </c>
      <c r="M1012" s="194">
        <f t="shared" ref="M1012:O1012" si="1690">M1096+M1100</f>
        <v>0</v>
      </c>
      <c r="N1012" s="194">
        <f t="shared" si="1690"/>
        <v>0</v>
      </c>
      <c r="O1012" s="194">
        <f t="shared" si="1690"/>
        <v>0</v>
      </c>
      <c r="P1012" s="112">
        <f t="shared" ref="P1012" si="1691">P1096+P1100</f>
        <v>0</v>
      </c>
    </row>
    <row r="1013" spans="1:16" ht="14.25">
      <c r="A1013" s="214"/>
      <c r="B1013" s="201" t="s">
        <v>327</v>
      </c>
      <c r="C1013" s="217">
        <v>70</v>
      </c>
      <c r="D1013" s="194">
        <f t="shared" ref="D1013:E1013" si="1692">D1021+D1029+D1045+D1069+D1117+D1061+D1085+D1053+D1077+D1101+D1109+D1037</f>
        <v>551</v>
      </c>
      <c r="E1013" s="112">
        <f t="shared" si="1692"/>
        <v>0</v>
      </c>
      <c r="F1013" s="476">
        <f t="shared" ref="F1013:J1013" si="1693">F1021+F1029+F1045+F1069+F1117+F1061+F1085+F1053+F1077+F1101+F1109+F1037</f>
        <v>338</v>
      </c>
      <c r="G1013" s="194">
        <f t="shared" si="1693"/>
        <v>338</v>
      </c>
      <c r="H1013" s="194">
        <f t="shared" si="1693"/>
        <v>0</v>
      </c>
      <c r="I1013" s="194">
        <f t="shared" si="1693"/>
        <v>0</v>
      </c>
      <c r="J1013" s="194">
        <f t="shared" si="1693"/>
        <v>0</v>
      </c>
      <c r="K1013" s="23">
        <f t="shared" si="1622"/>
        <v>338</v>
      </c>
      <c r="L1013" s="23">
        <f t="shared" si="1623"/>
        <v>0</v>
      </c>
      <c r="M1013" s="194">
        <f t="shared" ref="M1013:O1013" si="1694">M1021+M1029+M1045+M1069+M1117+M1061+M1085+M1053+M1077+M1101+M1109+M1037</f>
        <v>0</v>
      </c>
      <c r="N1013" s="194">
        <f t="shared" si="1694"/>
        <v>0</v>
      </c>
      <c r="O1013" s="194">
        <f t="shared" si="1694"/>
        <v>0</v>
      </c>
      <c r="P1013" s="112">
        <f t="shared" ref="P1013" si="1695">P1021+P1029+P1045+P1069+P1117+P1061+P1085+P1053+P1077+P1101+P1109+P1037</f>
        <v>0</v>
      </c>
    </row>
    <row r="1014" spans="1:16" ht="42.75" customHeight="1">
      <c r="A1014" s="43" t="s">
        <v>595</v>
      </c>
      <c r="B1014" s="155" t="s">
        <v>1049</v>
      </c>
      <c r="C1014" s="156" t="s">
        <v>620</v>
      </c>
      <c r="D1014" s="267">
        <f t="shared" ref="D1014:E1014" si="1696">D1015+D1020</f>
        <v>10962.56</v>
      </c>
      <c r="E1014" s="157">
        <f t="shared" si="1696"/>
        <v>18723</v>
      </c>
      <c r="F1014" s="480">
        <f t="shared" ref="F1014:J1014" si="1697">F1015+F1020</f>
        <v>10700</v>
      </c>
      <c r="G1014" s="267">
        <f t="shared" si="1697"/>
        <v>3500</v>
      </c>
      <c r="H1014" s="267">
        <f t="shared" si="1697"/>
        <v>3600</v>
      </c>
      <c r="I1014" s="267">
        <f t="shared" si="1697"/>
        <v>2400</v>
      </c>
      <c r="J1014" s="267">
        <f t="shared" si="1697"/>
        <v>1200</v>
      </c>
      <c r="K1014" s="23">
        <f t="shared" si="1622"/>
        <v>10700</v>
      </c>
      <c r="L1014" s="23">
        <f t="shared" si="1623"/>
        <v>0</v>
      </c>
      <c r="M1014" s="267">
        <f t="shared" ref="M1014:O1014" si="1698">M1015+M1020</f>
        <v>10700</v>
      </c>
      <c r="N1014" s="267">
        <f t="shared" si="1698"/>
        <v>10700</v>
      </c>
      <c r="O1014" s="267">
        <f t="shared" si="1698"/>
        <v>10700</v>
      </c>
      <c r="P1014" s="157">
        <f t="shared" ref="P1014" si="1699">P1015+P1020</f>
        <v>0</v>
      </c>
    </row>
    <row r="1015" spans="1:16" ht="14.25">
      <c r="A1015" s="43"/>
      <c r="B1015" s="25" t="s">
        <v>260</v>
      </c>
      <c r="C1015" s="29"/>
      <c r="D1015" s="194">
        <f t="shared" ref="D1015:E1015" si="1700">D1016+D1019</f>
        <v>10958.56</v>
      </c>
      <c r="E1015" s="112">
        <f t="shared" si="1700"/>
        <v>18723</v>
      </c>
      <c r="F1015" s="476">
        <f t="shared" ref="F1015:J1015" si="1701">F1016+F1019</f>
        <v>10700</v>
      </c>
      <c r="G1015" s="194">
        <f t="shared" si="1701"/>
        <v>3500</v>
      </c>
      <c r="H1015" s="194">
        <f t="shared" si="1701"/>
        <v>3600</v>
      </c>
      <c r="I1015" s="194">
        <f t="shared" si="1701"/>
        <v>2400</v>
      </c>
      <c r="J1015" s="194">
        <f t="shared" si="1701"/>
        <v>1200</v>
      </c>
      <c r="K1015" s="23">
        <f t="shared" si="1622"/>
        <v>10700</v>
      </c>
      <c r="L1015" s="23">
        <f t="shared" si="1623"/>
        <v>0</v>
      </c>
      <c r="M1015" s="194">
        <f t="shared" ref="M1015:O1015" si="1702">M1016+M1019</f>
        <v>10700</v>
      </c>
      <c r="N1015" s="194">
        <f t="shared" si="1702"/>
        <v>10700</v>
      </c>
      <c r="O1015" s="194">
        <f t="shared" si="1702"/>
        <v>10700</v>
      </c>
      <c r="P1015" s="112">
        <f t="shared" ref="P1015" si="1703">P1016+P1019</f>
        <v>0</v>
      </c>
    </row>
    <row r="1016" spans="1:16" ht="15" customHeight="1">
      <c r="A1016" s="43"/>
      <c r="B1016" s="28" t="s">
        <v>261</v>
      </c>
      <c r="C1016" s="29">
        <v>1</v>
      </c>
      <c r="D1016" s="252">
        <f t="shared" ref="D1016:E1016" si="1704">D1017+D1018</f>
        <v>11000</v>
      </c>
      <c r="E1016" s="38">
        <f t="shared" si="1704"/>
        <v>18723</v>
      </c>
      <c r="F1016" s="466">
        <f t="shared" ref="F1016:J1016" si="1705">F1017+F1018</f>
        <v>10700</v>
      </c>
      <c r="G1016" s="252">
        <f t="shared" si="1705"/>
        <v>3500</v>
      </c>
      <c r="H1016" s="252">
        <f t="shared" si="1705"/>
        <v>3600</v>
      </c>
      <c r="I1016" s="252">
        <f t="shared" si="1705"/>
        <v>2400</v>
      </c>
      <c r="J1016" s="252">
        <f t="shared" si="1705"/>
        <v>1200</v>
      </c>
      <c r="K1016" s="23">
        <f t="shared" si="1622"/>
        <v>10700</v>
      </c>
      <c r="L1016" s="23">
        <f t="shared" si="1623"/>
        <v>0</v>
      </c>
      <c r="M1016" s="252">
        <f t="shared" ref="M1016:O1016" si="1706">M1017+M1018</f>
        <v>10700</v>
      </c>
      <c r="N1016" s="252">
        <f t="shared" si="1706"/>
        <v>10700</v>
      </c>
      <c r="O1016" s="252">
        <f t="shared" si="1706"/>
        <v>10700</v>
      </c>
      <c r="P1016" s="38">
        <f t="shared" ref="P1016" si="1707">P1017+P1018</f>
        <v>0</v>
      </c>
    </row>
    <row r="1017" spans="1:16" ht="19.5" customHeight="1">
      <c r="A1017" s="43"/>
      <c r="B1017" s="28" t="s">
        <v>262</v>
      </c>
      <c r="C1017" s="29">
        <v>10</v>
      </c>
      <c r="D1017" s="187">
        <v>9300</v>
      </c>
      <c r="E1017" s="30">
        <v>15900</v>
      </c>
      <c r="F1017" s="93">
        <v>9000</v>
      </c>
      <c r="G1017" s="187">
        <v>3000</v>
      </c>
      <c r="H1017" s="187">
        <v>3000</v>
      </c>
      <c r="I1017" s="187">
        <v>2000</v>
      </c>
      <c r="J1017" s="187">
        <v>1000</v>
      </c>
      <c r="K1017" s="23">
        <f t="shared" si="1622"/>
        <v>9000</v>
      </c>
      <c r="L1017" s="23">
        <f t="shared" si="1623"/>
        <v>0</v>
      </c>
      <c r="M1017" s="187">
        <v>9000</v>
      </c>
      <c r="N1017" s="187">
        <v>9000</v>
      </c>
      <c r="O1017" s="187">
        <v>9000</v>
      </c>
      <c r="P1017" s="30"/>
    </row>
    <row r="1018" spans="1:16" ht="17.25" customHeight="1">
      <c r="A1018" s="43"/>
      <c r="B1018" s="28" t="s">
        <v>263</v>
      </c>
      <c r="C1018" s="29">
        <v>20</v>
      </c>
      <c r="D1018" s="187">
        <v>1700</v>
      </c>
      <c r="E1018" s="30">
        <v>2823</v>
      </c>
      <c r="F1018" s="93">
        <v>1700</v>
      </c>
      <c r="G1018" s="187">
        <v>500</v>
      </c>
      <c r="H1018" s="187">
        <v>600</v>
      </c>
      <c r="I1018" s="187">
        <v>400</v>
      </c>
      <c r="J1018" s="187">
        <v>200</v>
      </c>
      <c r="K1018" s="23">
        <f t="shared" si="1622"/>
        <v>1700</v>
      </c>
      <c r="L1018" s="23">
        <f t="shared" si="1623"/>
        <v>0</v>
      </c>
      <c r="M1018" s="187">
        <v>1700</v>
      </c>
      <c r="N1018" s="187">
        <v>1700</v>
      </c>
      <c r="O1018" s="187">
        <v>1700</v>
      </c>
      <c r="P1018" s="30"/>
    </row>
    <row r="1019" spans="1:16" ht="1.5" customHeight="1">
      <c r="A1019" s="43"/>
      <c r="B1019" s="16" t="s">
        <v>272</v>
      </c>
      <c r="C1019" s="29" t="s">
        <v>376</v>
      </c>
      <c r="D1019" s="187">
        <v>-41.44</v>
      </c>
      <c r="E1019" s="30"/>
      <c r="F1019" s="93"/>
      <c r="G1019" s="187"/>
      <c r="H1019" s="187"/>
      <c r="I1019" s="187"/>
      <c r="J1019" s="187"/>
      <c r="K1019" s="23">
        <f t="shared" si="1622"/>
        <v>0</v>
      </c>
      <c r="L1019" s="23">
        <f t="shared" si="1623"/>
        <v>0</v>
      </c>
      <c r="M1019" s="187"/>
      <c r="N1019" s="187"/>
      <c r="O1019" s="187"/>
      <c r="P1019" s="30"/>
    </row>
    <row r="1020" spans="1:16" ht="15" hidden="1" customHeight="1">
      <c r="A1020" s="43"/>
      <c r="B1020" s="25" t="s">
        <v>273</v>
      </c>
      <c r="C1020" s="29"/>
      <c r="D1020" s="40">
        <f t="shared" ref="D1020:E1020" si="1708">D1021</f>
        <v>4</v>
      </c>
      <c r="E1020" s="41">
        <f t="shared" si="1708"/>
        <v>0</v>
      </c>
      <c r="F1020" s="468">
        <f t="shared" ref="F1020:P1020" si="1709">F1021</f>
        <v>0</v>
      </c>
      <c r="G1020" s="40">
        <f t="shared" si="1709"/>
        <v>0</v>
      </c>
      <c r="H1020" s="40">
        <f t="shared" si="1709"/>
        <v>0</v>
      </c>
      <c r="I1020" s="40">
        <f t="shared" si="1709"/>
        <v>0</v>
      </c>
      <c r="J1020" s="40">
        <f t="shared" si="1709"/>
        <v>0</v>
      </c>
      <c r="K1020" s="23">
        <f t="shared" si="1622"/>
        <v>0</v>
      </c>
      <c r="L1020" s="23">
        <f t="shared" si="1623"/>
        <v>0</v>
      </c>
      <c r="M1020" s="40">
        <f t="shared" si="1709"/>
        <v>0</v>
      </c>
      <c r="N1020" s="40">
        <f t="shared" si="1709"/>
        <v>0</v>
      </c>
      <c r="O1020" s="40">
        <f t="shared" si="1709"/>
        <v>0</v>
      </c>
      <c r="P1020" s="41">
        <f t="shared" si="1709"/>
        <v>0</v>
      </c>
    </row>
    <row r="1021" spans="1:16" ht="17.25" hidden="1" customHeight="1">
      <c r="A1021" s="43"/>
      <c r="B1021" s="28" t="s">
        <v>327</v>
      </c>
      <c r="C1021" s="29">
        <v>70</v>
      </c>
      <c r="D1021" s="187">
        <v>4</v>
      </c>
      <c r="E1021" s="30"/>
      <c r="F1021" s="93"/>
      <c r="G1021" s="187"/>
      <c r="H1021" s="187"/>
      <c r="I1021" s="187"/>
      <c r="J1021" s="187"/>
      <c r="K1021" s="23">
        <f t="shared" si="1622"/>
        <v>0</v>
      </c>
      <c r="L1021" s="23">
        <f t="shared" si="1623"/>
        <v>0</v>
      </c>
      <c r="M1021" s="187"/>
      <c r="N1021" s="187"/>
      <c r="O1021" s="187"/>
      <c r="P1021" s="30"/>
    </row>
    <row r="1022" spans="1:16" ht="28.5" hidden="1" customHeight="1">
      <c r="A1022" s="43" t="s">
        <v>596</v>
      </c>
      <c r="B1022" s="155" t="s">
        <v>597</v>
      </c>
      <c r="C1022" s="156" t="s">
        <v>598</v>
      </c>
      <c r="D1022" s="267">
        <f t="shared" ref="D1022:E1022" si="1710">D1023+D1028</f>
        <v>0</v>
      </c>
      <c r="E1022" s="157">
        <f t="shared" si="1710"/>
        <v>0</v>
      </c>
      <c r="F1022" s="480">
        <f t="shared" ref="F1022:J1022" si="1711">F1023+F1028</f>
        <v>0</v>
      </c>
      <c r="G1022" s="267">
        <f t="shared" si="1711"/>
        <v>0</v>
      </c>
      <c r="H1022" s="267">
        <f t="shared" si="1711"/>
        <v>0</v>
      </c>
      <c r="I1022" s="267">
        <f t="shared" si="1711"/>
        <v>0</v>
      </c>
      <c r="J1022" s="267">
        <f t="shared" si="1711"/>
        <v>0</v>
      </c>
      <c r="K1022" s="23">
        <f t="shared" si="1622"/>
        <v>0</v>
      </c>
      <c r="L1022" s="23">
        <f t="shared" si="1623"/>
        <v>0</v>
      </c>
      <c r="M1022" s="267">
        <f t="shared" ref="M1022:O1022" si="1712">M1023+M1028</f>
        <v>0</v>
      </c>
      <c r="N1022" s="267">
        <f t="shared" si="1712"/>
        <v>0</v>
      </c>
      <c r="O1022" s="267">
        <f t="shared" si="1712"/>
        <v>0</v>
      </c>
      <c r="P1022" s="157">
        <f t="shared" ref="P1022" si="1713">P1023+P1028</f>
        <v>0</v>
      </c>
    </row>
    <row r="1023" spans="1:16" ht="14.25" hidden="1">
      <c r="A1023" s="43"/>
      <c r="B1023" s="25" t="s">
        <v>260</v>
      </c>
      <c r="C1023" s="29"/>
      <c r="D1023" s="194">
        <f t="shared" ref="D1023:E1023" si="1714">D1024+D1027</f>
        <v>0</v>
      </c>
      <c r="E1023" s="112">
        <f t="shared" si="1714"/>
        <v>0</v>
      </c>
      <c r="F1023" s="476">
        <f t="shared" ref="F1023:J1023" si="1715">F1024+F1027</f>
        <v>0</v>
      </c>
      <c r="G1023" s="194">
        <f t="shared" si="1715"/>
        <v>0</v>
      </c>
      <c r="H1023" s="194">
        <f t="shared" si="1715"/>
        <v>0</v>
      </c>
      <c r="I1023" s="194">
        <f t="shared" si="1715"/>
        <v>0</v>
      </c>
      <c r="J1023" s="194">
        <f t="shared" si="1715"/>
        <v>0</v>
      </c>
      <c r="K1023" s="23">
        <f t="shared" si="1622"/>
        <v>0</v>
      </c>
      <c r="L1023" s="23">
        <f t="shared" si="1623"/>
        <v>0</v>
      </c>
      <c r="M1023" s="194">
        <f t="shared" ref="M1023:O1023" si="1716">M1024+M1027</f>
        <v>0</v>
      </c>
      <c r="N1023" s="194">
        <f t="shared" si="1716"/>
        <v>0</v>
      </c>
      <c r="O1023" s="194">
        <f t="shared" si="1716"/>
        <v>0</v>
      </c>
      <c r="P1023" s="112">
        <f t="shared" ref="P1023" si="1717">P1024+P1027</f>
        <v>0</v>
      </c>
    </row>
    <row r="1024" spans="1:16" ht="14.25" hidden="1">
      <c r="A1024" s="43"/>
      <c r="B1024" s="28" t="s">
        <v>261</v>
      </c>
      <c r="C1024" s="29">
        <v>1</v>
      </c>
      <c r="D1024" s="252">
        <f t="shared" ref="D1024:E1024" si="1718">D1025+D1026</f>
        <v>0</v>
      </c>
      <c r="E1024" s="38">
        <f t="shared" si="1718"/>
        <v>0</v>
      </c>
      <c r="F1024" s="466">
        <f t="shared" ref="F1024:J1024" si="1719">F1025+F1026</f>
        <v>0</v>
      </c>
      <c r="G1024" s="252">
        <f t="shared" si="1719"/>
        <v>0</v>
      </c>
      <c r="H1024" s="252">
        <f t="shared" si="1719"/>
        <v>0</v>
      </c>
      <c r="I1024" s="252">
        <f t="shared" si="1719"/>
        <v>0</v>
      </c>
      <c r="J1024" s="252">
        <f t="shared" si="1719"/>
        <v>0</v>
      </c>
      <c r="K1024" s="23">
        <f t="shared" si="1622"/>
        <v>0</v>
      </c>
      <c r="L1024" s="23">
        <f t="shared" si="1623"/>
        <v>0</v>
      </c>
      <c r="M1024" s="252">
        <f t="shared" ref="M1024:O1024" si="1720">M1025+M1026</f>
        <v>0</v>
      </c>
      <c r="N1024" s="252">
        <f t="shared" si="1720"/>
        <v>0</v>
      </c>
      <c r="O1024" s="252">
        <f t="shared" si="1720"/>
        <v>0</v>
      </c>
      <c r="P1024" s="38">
        <f t="shared" ref="P1024" si="1721">P1025+P1026</f>
        <v>0</v>
      </c>
    </row>
    <row r="1025" spans="1:16" ht="14.25" hidden="1">
      <c r="A1025" s="43"/>
      <c r="B1025" s="28" t="s">
        <v>262</v>
      </c>
      <c r="C1025" s="29">
        <v>10</v>
      </c>
      <c r="D1025" s="187"/>
      <c r="E1025" s="30"/>
      <c r="F1025" s="93"/>
      <c r="G1025" s="187"/>
      <c r="H1025" s="187"/>
      <c r="I1025" s="187"/>
      <c r="J1025" s="187"/>
      <c r="K1025" s="23">
        <f t="shared" si="1622"/>
        <v>0</v>
      </c>
      <c r="L1025" s="23">
        <f t="shared" si="1623"/>
        <v>0</v>
      </c>
      <c r="M1025" s="187"/>
      <c r="N1025" s="187"/>
      <c r="O1025" s="187"/>
      <c r="P1025" s="30"/>
    </row>
    <row r="1026" spans="1:16" ht="14.25" hidden="1" customHeight="1">
      <c r="A1026" s="43"/>
      <c r="B1026" s="28" t="s">
        <v>263</v>
      </c>
      <c r="C1026" s="29">
        <v>20</v>
      </c>
      <c r="D1026" s="187"/>
      <c r="E1026" s="30"/>
      <c r="F1026" s="93"/>
      <c r="G1026" s="187"/>
      <c r="H1026" s="187"/>
      <c r="I1026" s="187"/>
      <c r="J1026" s="187"/>
      <c r="K1026" s="23">
        <f t="shared" si="1622"/>
        <v>0</v>
      </c>
      <c r="L1026" s="23">
        <f t="shared" si="1623"/>
        <v>0</v>
      </c>
      <c r="M1026" s="187"/>
      <c r="N1026" s="187"/>
      <c r="O1026" s="187"/>
      <c r="P1026" s="30"/>
    </row>
    <row r="1027" spans="1:16" ht="29.25" hidden="1" customHeight="1">
      <c r="A1027" s="43"/>
      <c r="B1027" s="16" t="s">
        <v>272</v>
      </c>
      <c r="C1027" s="29" t="s">
        <v>376</v>
      </c>
      <c r="D1027" s="187"/>
      <c r="E1027" s="30"/>
      <c r="F1027" s="93"/>
      <c r="G1027" s="187"/>
      <c r="H1027" s="187"/>
      <c r="I1027" s="187"/>
      <c r="J1027" s="187"/>
      <c r="K1027" s="23">
        <f t="shared" si="1622"/>
        <v>0</v>
      </c>
      <c r="L1027" s="23">
        <f t="shared" si="1623"/>
        <v>0</v>
      </c>
      <c r="M1027" s="187"/>
      <c r="N1027" s="187"/>
      <c r="O1027" s="187"/>
      <c r="P1027" s="30"/>
    </row>
    <row r="1028" spans="1:16" ht="17.25" hidden="1" customHeight="1">
      <c r="A1028" s="43"/>
      <c r="B1028" s="25" t="s">
        <v>273</v>
      </c>
      <c r="C1028" s="29"/>
      <c r="D1028" s="252">
        <f t="shared" ref="D1028:E1028" si="1722">D1029</f>
        <v>0</v>
      </c>
      <c r="E1028" s="38">
        <f t="shared" si="1722"/>
        <v>0</v>
      </c>
      <c r="F1028" s="466">
        <f t="shared" ref="F1028:P1028" si="1723">F1029</f>
        <v>0</v>
      </c>
      <c r="G1028" s="252">
        <f t="shared" si="1723"/>
        <v>0</v>
      </c>
      <c r="H1028" s="252">
        <f t="shared" si="1723"/>
        <v>0</v>
      </c>
      <c r="I1028" s="252">
        <f t="shared" si="1723"/>
        <v>0</v>
      </c>
      <c r="J1028" s="252">
        <f t="shared" si="1723"/>
        <v>0</v>
      </c>
      <c r="K1028" s="23">
        <f t="shared" si="1622"/>
        <v>0</v>
      </c>
      <c r="L1028" s="23">
        <f t="shared" si="1623"/>
        <v>0</v>
      </c>
      <c r="M1028" s="252">
        <f t="shared" si="1723"/>
        <v>0</v>
      </c>
      <c r="N1028" s="252">
        <f t="shared" si="1723"/>
        <v>0</v>
      </c>
      <c r="O1028" s="252">
        <f t="shared" si="1723"/>
        <v>0</v>
      </c>
      <c r="P1028" s="38">
        <f t="shared" si="1723"/>
        <v>0</v>
      </c>
    </row>
    <row r="1029" spans="1:16" ht="18" hidden="1" customHeight="1">
      <c r="A1029" s="43"/>
      <c r="B1029" s="28" t="s">
        <v>327</v>
      </c>
      <c r="C1029" s="29">
        <v>70</v>
      </c>
      <c r="D1029" s="187"/>
      <c r="E1029" s="30"/>
      <c r="F1029" s="93"/>
      <c r="G1029" s="187"/>
      <c r="H1029" s="187"/>
      <c r="I1029" s="187"/>
      <c r="J1029" s="187"/>
      <c r="K1029" s="23">
        <f t="shared" si="1622"/>
        <v>0</v>
      </c>
      <c r="L1029" s="23">
        <f t="shared" si="1623"/>
        <v>0</v>
      </c>
      <c r="M1029" s="187"/>
      <c r="N1029" s="187"/>
      <c r="O1029" s="187"/>
      <c r="P1029" s="30"/>
    </row>
    <row r="1030" spans="1:16" ht="39" hidden="1" customHeight="1">
      <c r="A1030" s="43"/>
      <c r="B1030" s="219" t="s">
        <v>599</v>
      </c>
      <c r="C1030" s="220" t="s">
        <v>600</v>
      </c>
      <c r="D1030" s="187">
        <f t="shared" ref="D1030:E1030" si="1724">D1031+D1036</f>
        <v>0</v>
      </c>
      <c r="E1030" s="30">
        <f t="shared" si="1724"/>
        <v>0</v>
      </c>
      <c r="F1030" s="93">
        <f t="shared" ref="F1030:J1030" si="1725">F1031+F1036</f>
        <v>0</v>
      </c>
      <c r="G1030" s="187">
        <f t="shared" si="1725"/>
        <v>0</v>
      </c>
      <c r="H1030" s="187">
        <f t="shared" si="1725"/>
        <v>0</v>
      </c>
      <c r="I1030" s="187">
        <f t="shared" si="1725"/>
        <v>0</v>
      </c>
      <c r="J1030" s="187">
        <f t="shared" si="1725"/>
        <v>0</v>
      </c>
      <c r="K1030" s="23">
        <f t="shared" si="1622"/>
        <v>0</v>
      </c>
      <c r="L1030" s="23">
        <f t="shared" si="1623"/>
        <v>0</v>
      </c>
      <c r="M1030" s="187">
        <f t="shared" ref="M1030:O1030" si="1726">M1031+M1036</f>
        <v>0</v>
      </c>
      <c r="N1030" s="187">
        <f t="shared" si="1726"/>
        <v>0</v>
      </c>
      <c r="O1030" s="187">
        <f t="shared" si="1726"/>
        <v>0</v>
      </c>
      <c r="P1030" s="30">
        <f t="shared" ref="P1030" si="1727">P1031+P1036</f>
        <v>0</v>
      </c>
    </row>
    <row r="1031" spans="1:16" ht="18" hidden="1" customHeight="1">
      <c r="A1031" s="43"/>
      <c r="B1031" s="25" t="s">
        <v>260</v>
      </c>
      <c r="C1031" s="29"/>
      <c r="D1031" s="187">
        <f t="shared" ref="D1031:E1031" si="1728">D1032+D1035</f>
        <v>0</v>
      </c>
      <c r="E1031" s="30">
        <f t="shared" si="1728"/>
        <v>0</v>
      </c>
      <c r="F1031" s="93">
        <f t="shared" ref="F1031:J1031" si="1729">F1032+F1035</f>
        <v>0</v>
      </c>
      <c r="G1031" s="187">
        <f t="shared" si="1729"/>
        <v>0</v>
      </c>
      <c r="H1031" s="187">
        <f t="shared" si="1729"/>
        <v>0</v>
      </c>
      <c r="I1031" s="187">
        <f t="shared" si="1729"/>
        <v>0</v>
      </c>
      <c r="J1031" s="187">
        <f t="shared" si="1729"/>
        <v>0</v>
      </c>
      <c r="K1031" s="23">
        <f t="shared" si="1622"/>
        <v>0</v>
      </c>
      <c r="L1031" s="23">
        <f t="shared" si="1623"/>
        <v>0</v>
      </c>
      <c r="M1031" s="187">
        <f t="shared" ref="M1031:O1031" si="1730">M1032+M1035</f>
        <v>0</v>
      </c>
      <c r="N1031" s="187">
        <f t="shared" si="1730"/>
        <v>0</v>
      </c>
      <c r="O1031" s="187">
        <f t="shared" si="1730"/>
        <v>0</v>
      </c>
      <c r="P1031" s="30">
        <f t="shared" ref="P1031" si="1731">P1032+P1035</f>
        <v>0</v>
      </c>
    </row>
    <row r="1032" spans="1:16" ht="18" hidden="1" customHeight="1">
      <c r="A1032" s="43"/>
      <c r="B1032" s="28" t="s">
        <v>261</v>
      </c>
      <c r="C1032" s="29">
        <v>1</v>
      </c>
      <c r="D1032" s="187">
        <f t="shared" ref="D1032:E1032" si="1732">D1033+D1034</f>
        <v>0</v>
      </c>
      <c r="E1032" s="30">
        <f t="shared" si="1732"/>
        <v>0</v>
      </c>
      <c r="F1032" s="93">
        <f t="shared" ref="F1032:J1032" si="1733">F1033+F1034</f>
        <v>0</v>
      </c>
      <c r="G1032" s="187">
        <f t="shared" si="1733"/>
        <v>0</v>
      </c>
      <c r="H1032" s="187">
        <f t="shared" si="1733"/>
        <v>0</v>
      </c>
      <c r="I1032" s="187">
        <f t="shared" si="1733"/>
        <v>0</v>
      </c>
      <c r="J1032" s="187">
        <f t="shared" si="1733"/>
        <v>0</v>
      </c>
      <c r="K1032" s="23">
        <f t="shared" si="1622"/>
        <v>0</v>
      </c>
      <c r="L1032" s="23">
        <f t="shared" si="1623"/>
        <v>0</v>
      </c>
      <c r="M1032" s="187">
        <f t="shared" ref="M1032:O1032" si="1734">M1033+M1034</f>
        <v>0</v>
      </c>
      <c r="N1032" s="187">
        <f t="shared" si="1734"/>
        <v>0</v>
      </c>
      <c r="O1032" s="187">
        <f t="shared" si="1734"/>
        <v>0</v>
      </c>
      <c r="P1032" s="30">
        <f t="shared" ref="P1032" si="1735">P1033+P1034</f>
        <v>0</v>
      </c>
    </row>
    <row r="1033" spans="1:16" ht="18" hidden="1" customHeight="1">
      <c r="A1033" s="43"/>
      <c r="B1033" s="28" t="s">
        <v>262</v>
      </c>
      <c r="C1033" s="29">
        <v>10</v>
      </c>
      <c r="D1033" s="187"/>
      <c r="E1033" s="30"/>
      <c r="F1033" s="93"/>
      <c r="G1033" s="187"/>
      <c r="H1033" s="187"/>
      <c r="I1033" s="187"/>
      <c r="J1033" s="187"/>
      <c r="K1033" s="23">
        <f t="shared" si="1622"/>
        <v>0</v>
      </c>
      <c r="L1033" s="23">
        <f t="shared" si="1623"/>
        <v>0</v>
      </c>
      <c r="M1033" s="187"/>
      <c r="N1033" s="187"/>
      <c r="O1033" s="187"/>
      <c r="P1033" s="30"/>
    </row>
    <row r="1034" spans="1:16" ht="18" hidden="1" customHeight="1">
      <c r="A1034" s="43"/>
      <c r="B1034" s="28" t="s">
        <v>263</v>
      </c>
      <c r="C1034" s="29">
        <v>20</v>
      </c>
      <c r="D1034" s="187"/>
      <c r="E1034" s="30"/>
      <c r="F1034" s="93"/>
      <c r="G1034" s="187"/>
      <c r="H1034" s="187"/>
      <c r="I1034" s="187"/>
      <c r="J1034" s="187"/>
      <c r="K1034" s="23">
        <f t="shared" ref="K1034:K1097" si="1736">G1034+H1034+I1034+J1034</f>
        <v>0</v>
      </c>
      <c r="L1034" s="23">
        <f t="shared" ref="L1034:L1097" si="1737">F1034-K1034</f>
        <v>0</v>
      </c>
      <c r="M1034" s="187"/>
      <c r="N1034" s="187"/>
      <c r="O1034" s="187"/>
      <c r="P1034" s="30"/>
    </row>
    <row r="1035" spans="1:16" ht="18" hidden="1" customHeight="1">
      <c r="A1035" s="43"/>
      <c r="B1035" s="16" t="s">
        <v>272</v>
      </c>
      <c r="C1035" s="29" t="s">
        <v>376</v>
      </c>
      <c r="D1035" s="187"/>
      <c r="E1035" s="30"/>
      <c r="F1035" s="93"/>
      <c r="G1035" s="187"/>
      <c r="H1035" s="187"/>
      <c r="I1035" s="187"/>
      <c r="J1035" s="187"/>
      <c r="K1035" s="23">
        <f t="shared" si="1736"/>
        <v>0</v>
      </c>
      <c r="L1035" s="23">
        <f t="shared" si="1737"/>
        <v>0</v>
      </c>
      <c r="M1035" s="187"/>
      <c r="N1035" s="187"/>
      <c r="O1035" s="187"/>
      <c r="P1035" s="30"/>
    </row>
    <row r="1036" spans="1:16" ht="18" hidden="1" customHeight="1">
      <c r="A1036" s="43"/>
      <c r="B1036" s="25" t="s">
        <v>273</v>
      </c>
      <c r="C1036" s="29"/>
      <c r="D1036" s="187">
        <f t="shared" ref="D1036:E1036" si="1738">D1037</f>
        <v>0</v>
      </c>
      <c r="E1036" s="30">
        <f t="shared" si="1738"/>
        <v>0</v>
      </c>
      <c r="F1036" s="93">
        <f t="shared" ref="F1036:P1036" si="1739">F1037</f>
        <v>0</v>
      </c>
      <c r="G1036" s="187">
        <f t="shared" si="1739"/>
        <v>0</v>
      </c>
      <c r="H1036" s="187">
        <f t="shared" si="1739"/>
        <v>0</v>
      </c>
      <c r="I1036" s="187">
        <f t="shared" si="1739"/>
        <v>0</v>
      </c>
      <c r="J1036" s="187">
        <f t="shared" si="1739"/>
        <v>0</v>
      </c>
      <c r="K1036" s="23">
        <f t="shared" si="1736"/>
        <v>0</v>
      </c>
      <c r="L1036" s="23">
        <f t="shared" si="1737"/>
        <v>0</v>
      </c>
      <c r="M1036" s="187">
        <f t="shared" si="1739"/>
        <v>0</v>
      </c>
      <c r="N1036" s="187">
        <f t="shared" si="1739"/>
        <v>0</v>
      </c>
      <c r="O1036" s="187">
        <f t="shared" si="1739"/>
        <v>0</v>
      </c>
      <c r="P1036" s="30">
        <f t="shared" si="1739"/>
        <v>0</v>
      </c>
    </row>
    <row r="1037" spans="1:16" ht="18" hidden="1" customHeight="1">
      <c r="A1037" s="43"/>
      <c r="B1037" s="28" t="s">
        <v>327</v>
      </c>
      <c r="C1037" s="29">
        <v>70</v>
      </c>
      <c r="D1037" s="187"/>
      <c r="E1037" s="30"/>
      <c r="F1037" s="93"/>
      <c r="G1037" s="187"/>
      <c r="H1037" s="187"/>
      <c r="I1037" s="187"/>
      <c r="J1037" s="187"/>
      <c r="K1037" s="23">
        <f t="shared" si="1736"/>
        <v>0</v>
      </c>
      <c r="L1037" s="23">
        <f t="shared" si="1737"/>
        <v>0</v>
      </c>
      <c r="M1037" s="187"/>
      <c r="N1037" s="187"/>
      <c r="O1037" s="187"/>
      <c r="P1037" s="30"/>
    </row>
    <row r="1038" spans="1:16" ht="40.5" customHeight="1">
      <c r="A1038" s="43" t="s">
        <v>601</v>
      </c>
      <c r="B1038" s="155" t="s">
        <v>1050</v>
      </c>
      <c r="C1038" s="156" t="s">
        <v>1106</v>
      </c>
      <c r="D1038" s="267">
        <f t="shared" ref="D1038:E1038" si="1740">D1039+D1044</f>
        <v>52716.21</v>
      </c>
      <c r="E1038" s="157">
        <f t="shared" si="1740"/>
        <v>51000</v>
      </c>
      <c r="F1038" s="480">
        <f t="shared" ref="F1038:J1038" si="1741">F1039+F1044</f>
        <v>43838</v>
      </c>
      <c r="G1038" s="267">
        <f t="shared" si="1741"/>
        <v>14038</v>
      </c>
      <c r="H1038" s="267">
        <f t="shared" si="1741"/>
        <v>11700</v>
      </c>
      <c r="I1038" s="267">
        <f t="shared" si="1741"/>
        <v>10700</v>
      </c>
      <c r="J1038" s="267">
        <f t="shared" si="1741"/>
        <v>7400</v>
      </c>
      <c r="K1038" s="23">
        <f t="shared" si="1736"/>
        <v>43838</v>
      </c>
      <c r="L1038" s="23">
        <f t="shared" si="1737"/>
        <v>0</v>
      </c>
      <c r="M1038" s="267">
        <f t="shared" ref="M1038:O1038" si="1742">M1039+M1044</f>
        <v>41500</v>
      </c>
      <c r="N1038" s="267">
        <f t="shared" si="1742"/>
        <v>42500</v>
      </c>
      <c r="O1038" s="267">
        <f t="shared" si="1742"/>
        <v>42500</v>
      </c>
      <c r="P1038" s="157">
        <f t="shared" ref="P1038" si="1743">P1039+P1044</f>
        <v>0</v>
      </c>
    </row>
    <row r="1039" spans="1:16" ht="14.25">
      <c r="A1039" s="43"/>
      <c r="B1039" s="25" t="s">
        <v>260</v>
      </c>
      <c r="C1039" s="29"/>
      <c r="D1039" s="194">
        <f t="shared" ref="D1039:E1039" si="1744">D1040+D1043</f>
        <v>52175.21</v>
      </c>
      <c r="E1039" s="112">
        <f t="shared" si="1744"/>
        <v>51000</v>
      </c>
      <c r="F1039" s="476">
        <f t="shared" ref="F1039:J1039" si="1745">F1040+F1043</f>
        <v>43500</v>
      </c>
      <c r="G1039" s="194">
        <f t="shared" si="1745"/>
        <v>13700</v>
      </c>
      <c r="H1039" s="194">
        <f t="shared" si="1745"/>
        <v>11700</v>
      </c>
      <c r="I1039" s="194">
        <f t="shared" si="1745"/>
        <v>10700</v>
      </c>
      <c r="J1039" s="194">
        <f t="shared" si="1745"/>
        <v>7400</v>
      </c>
      <c r="K1039" s="23">
        <f t="shared" si="1736"/>
        <v>43500</v>
      </c>
      <c r="L1039" s="23">
        <f t="shared" si="1737"/>
        <v>0</v>
      </c>
      <c r="M1039" s="194">
        <f t="shared" ref="M1039:O1039" si="1746">M1040+M1043</f>
        <v>41500</v>
      </c>
      <c r="N1039" s="194">
        <f t="shared" si="1746"/>
        <v>42500</v>
      </c>
      <c r="O1039" s="194">
        <f t="shared" si="1746"/>
        <v>42500</v>
      </c>
      <c r="P1039" s="112">
        <f t="shared" ref="P1039" si="1747">P1040+P1043</f>
        <v>0</v>
      </c>
    </row>
    <row r="1040" spans="1:16" ht="14.25">
      <c r="A1040" s="43"/>
      <c r="B1040" s="28" t="s">
        <v>261</v>
      </c>
      <c r="C1040" s="29">
        <v>1</v>
      </c>
      <c r="D1040" s="252">
        <f t="shared" ref="D1040:E1040" si="1748">D1041+D1042</f>
        <v>52555.38</v>
      </c>
      <c r="E1040" s="38">
        <f t="shared" si="1748"/>
        <v>51000</v>
      </c>
      <c r="F1040" s="466">
        <f t="shared" ref="F1040:J1040" si="1749">F1041+F1042</f>
        <v>43500</v>
      </c>
      <c r="G1040" s="252">
        <f t="shared" si="1749"/>
        <v>13700</v>
      </c>
      <c r="H1040" s="252">
        <f t="shared" si="1749"/>
        <v>11700</v>
      </c>
      <c r="I1040" s="252">
        <f t="shared" si="1749"/>
        <v>10700</v>
      </c>
      <c r="J1040" s="252">
        <f t="shared" si="1749"/>
        <v>7400</v>
      </c>
      <c r="K1040" s="23">
        <f t="shared" si="1736"/>
        <v>43500</v>
      </c>
      <c r="L1040" s="23">
        <f t="shared" si="1737"/>
        <v>0</v>
      </c>
      <c r="M1040" s="252">
        <f t="shared" ref="M1040:O1040" si="1750">M1041+M1042</f>
        <v>41500</v>
      </c>
      <c r="N1040" s="252">
        <f t="shared" si="1750"/>
        <v>42500</v>
      </c>
      <c r="O1040" s="252">
        <f t="shared" si="1750"/>
        <v>42500</v>
      </c>
      <c r="P1040" s="38">
        <f t="shared" ref="P1040" si="1751">P1041+P1042</f>
        <v>0</v>
      </c>
    </row>
    <row r="1041" spans="1:16" ht="14.25">
      <c r="A1041" s="43"/>
      <c r="B1041" s="28" t="s">
        <v>262</v>
      </c>
      <c r="C1041" s="29">
        <v>10</v>
      </c>
      <c r="D1041" s="187">
        <v>37535.5</v>
      </c>
      <c r="E1041" s="30">
        <f>45000-3000</f>
        <v>42000</v>
      </c>
      <c r="F1041" s="93">
        <f>34000+1000</f>
        <v>35000</v>
      </c>
      <c r="G1041" s="187">
        <v>11000</v>
      </c>
      <c r="H1041" s="187">
        <v>9000</v>
      </c>
      <c r="I1041" s="187">
        <v>9000</v>
      </c>
      <c r="J1041" s="187">
        <v>6000</v>
      </c>
      <c r="K1041" s="23">
        <f t="shared" si="1736"/>
        <v>35000</v>
      </c>
      <c r="L1041" s="23">
        <f t="shared" si="1737"/>
        <v>0</v>
      </c>
      <c r="M1041" s="187">
        <v>33000</v>
      </c>
      <c r="N1041" s="187">
        <v>34000</v>
      </c>
      <c r="O1041" s="187">
        <v>34000</v>
      </c>
      <c r="P1041" s="30"/>
    </row>
    <row r="1042" spans="1:16" ht="21" customHeight="1">
      <c r="A1042" s="43"/>
      <c r="B1042" s="28" t="s">
        <v>263</v>
      </c>
      <c r="C1042" s="29">
        <v>20</v>
      </c>
      <c r="D1042" s="187">
        <v>15019.88</v>
      </c>
      <c r="E1042" s="30">
        <f>10000-1000</f>
        <v>9000</v>
      </c>
      <c r="F1042" s="93">
        <v>8500</v>
      </c>
      <c r="G1042" s="187">
        <v>2700</v>
      </c>
      <c r="H1042" s="187">
        <v>2700</v>
      </c>
      <c r="I1042" s="187">
        <v>1700</v>
      </c>
      <c r="J1042" s="187">
        <v>1400</v>
      </c>
      <c r="K1042" s="23">
        <f t="shared" si="1736"/>
        <v>8500</v>
      </c>
      <c r="L1042" s="23">
        <f t="shared" si="1737"/>
        <v>0</v>
      </c>
      <c r="M1042" s="187">
        <v>8500</v>
      </c>
      <c r="N1042" s="187">
        <v>8500</v>
      </c>
      <c r="O1042" s="187">
        <v>8500</v>
      </c>
      <c r="P1042" s="30"/>
    </row>
    <row r="1043" spans="1:16" ht="23.25" hidden="1" customHeight="1">
      <c r="A1043" s="43"/>
      <c r="B1043" s="16" t="s">
        <v>272</v>
      </c>
      <c r="C1043" s="29" t="s">
        <v>376</v>
      </c>
      <c r="D1043" s="187">
        <v>-380.17</v>
      </c>
      <c r="E1043" s="30"/>
      <c r="F1043" s="93"/>
      <c r="G1043" s="187"/>
      <c r="H1043" s="187"/>
      <c r="I1043" s="187"/>
      <c r="J1043" s="187"/>
      <c r="K1043" s="23">
        <f t="shared" si="1736"/>
        <v>0</v>
      </c>
      <c r="L1043" s="23">
        <f t="shared" si="1737"/>
        <v>0</v>
      </c>
      <c r="M1043" s="187"/>
      <c r="N1043" s="187"/>
      <c r="O1043" s="187"/>
      <c r="P1043" s="30"/>
    </row>
    <row r="1044" spans="1:16" ht="21" customHeight="1">
      <c r="A1044" s="43"/>
      <c r="B1044" s="25" t="s">
        <v>273</v>
      </c>
      <c r="C1044" s="29"/>
      <c r="D1044" s="252">
        <f t="shared" ref="D1044:E1044" si="1752">D1045</f>
        <v>541</v>
      </c>
      <c r="E1044" s="38">
        <f t="shared" si="1752"/>
        <v>0</v>
      </c>
      <c r="F1044" s="466">
        <f t="shared" ref="F1044:P1044" si="1753">F1045</f>
        <v>338</v>
      </c>
      <c r="G1044" s="252">
        <f t="shared" si="1753"/>
        <v>338</v>
      </c>
      <c r="H1044" s="252">
        <f t="shared" si="1753"/>
        <v>0</v>
      </c>
      <c r="I1044" s="252">
        <f t="shared" si="1753"/>
        <v>0</v>
      </c>
      <c r="J1044" s="252">
        <f t="shared" si="1753"/>
        <v>0</v>
      </c>
      <c r="K1044" s="23">
        <f t="shared" si="1736"/>
        <v>338</v>
      </c>
      <c r="L1044" s="23">
        <f t="shared" si="1737"/>
        <v>0</v>
      </c>
      <c r="M1044" s="252">
        <f t="shared" si="1753"/>
        <v>0</v>
      </c>
      <c r="N1044" s="252">
        <f t="shared" si="1753"/>
        <v>0</v>
      </c>
      <c r="O1044" s="252">
        <f t="shared" si="1753"/>
        <v>0</v>
      </c>
      <c r="P1044" s="38">
        <f t="shared" si="1753"/>
        <v>0</v>
      </c>
    </row>
    <row r="1045" spans="1:16" ht="20.25" customHeight="1">
      <c r="A1045" s="43"/>
      <c r="B1045" s="28" t="s">
        <v>327</v>
      </c>
      <c r="C1045" s="29">
        <v>70</v>
      </c>
      <c r="D1045" s="187">
        <v>541</v>
      </c>
      <c r="E1045" s="30"/>
      <c r="F1045" s="93">
        <v>338</v>
      </c>
      <c r="G1045" s="187">
        <v>338</v>
      </c>
      <c r="H1045" s="187"/>
      <c r="I1045" s="187"/>
      <c r="J1045" s="187"/>
      <c r="K1045" s="23">
        <f t="shared" si="1736"/>
        <v>338</v>
      </c>
      <c r="L1045" s="23">
        <f t="shared" si="1737"/>
        <v>0</v>
      </c>
      <c r="M1045" s="187">
        <v>0</v>
      </c>
      <c r="N1045" s="187">
        <v>0</v>
      </c>
      <c r="O1045" s="187">
        <v>0</v>
      </c>
      <c r="P1045" s="30"/>
    </row>
    <row r="1046" spans="1:16" ht="24" hidden="1" customHeight="1">
      <c r="A1046" s="43" t="s">
        <v>602</v>
      </c>
      <c r="B1046" s="155" t="s">
        <v>603</v>
      </c>
      <c r="C1046" s="156" t="s">
        <v>600</v>
      </c>
      <c r="D1046" s="267">
        <f t="shared" ref="D1046:E1046" si="1754">D1047+D1052</f>
        <v>0</v>
      </c>
      <c r="E1046" s="157">
        <f t="shared" si="1754"/>
        <v>0</v>
      </c>
      <c r="F1046" s="480">
        <f t="shared" ref="F1046:J1046" si="1755">F1047+F1052</f>
        <v>0</v>
      </c>
      <c r="G1046" s="267">
        <f t="shared" si="1755"/>
        <v>0</v>
      </c>
      <c r="H1046" s="267">
        <f t="shared" si="1755"/>
        <v>0</v>
      </c>
      <c r="I1046" s="267">
        <f t="shared" si="1755"/>
        <v>0</v>
      </c>
      <c r="J1046" s="267">
        <f t="shared" si="1755"/>
        <v>0</v>
      </c>
      <c r="K1046" s="23">
        <f t="shared" si="1736"/>
        <v>0</v>
      </c>
      <c r="L1046" s="23">
        <f t="shared" si="1737"/>
        <v>0</v>
      </c>
      <c r="M1046" s="267">
        <f t="shared" ref="M1046:O1046" si="1756">M1047+M1052</f>
        <v>0</v>
      </c>
      <c r="N1046" s="267">
        <f t="shared" si="1756"/>
        <v>0</v>
      </c>
      <c r="O1046" s="267">
        <f t="shared" si="1756"/>
        <v>0</v>
      </c>
      <c r="P1046" s="157">
        <f t="shared" ref="P1046" si="1757">P1047+P1052</f>
        <v>0</v>
      </c>
    </row>
    <row r="1047" spans="1:16" ht="13.5" hidden="1" customHeight="1">
      <c r="A1047" s="43"/>
      <c r="B1047" s="25" t="s">
        <v>260</v>
      </c>
      <c r="C1047" s="29"/>
      <c r="D1047" s="252">
        <f t="shared" ref="D1047:E1047" si="1758">D1048+D1051</f>
        <v>0</v>
      </c>
      <c r="E1047" s="38">
        <f t="shared" si="1758"/>
        <v>0</v>
      </c>
      <c r="F1047" s="466">
        <f t="shared" ref="F1047:J1047" si="1759">F1048+F1051</f>
        <v>0</v>
      </c>
      <c r="G1047" s="252">
        <f t="shared" si="1759"/>
        <v>0</v>
      </c>
      <c r="H1047" s="252">
        <f t="shared" si="1759"/>
        <v>0</v>
      </c>
      <c r="I1047" s="252">
        <f t="shared" si="1759"/>
        <v>0</v>
      </c>
      <c r="J1047" s="252">
        <f t="shared" si="1759"/>
        <v>0</v>
      </c>
      <c r="K1047" s="23">
        <f t="shared" si="1736"/>
        <v>0</v>
      </c>
      <c r="L1047" s="23">
        <f t="shared" si="1737"/>
        <v>0</v>
      </c>
      <c r="M1047" s="252">
        <f t="shared" ref="M1047:O1047" si="1760">M1048+M1051</f>
        <v>0</v>
      </c>
      <c r="N1047" s="252">
        <f t="shared" si="1760"/>
        <v>0</v>
      </c>
      <c r="O1047" s="252">
        <f t="shared" si="1760"/>
        <v>0</v>
      </c>
      <c r="P1047" s="38">
        <f t="shared" ref="P1047" si="1761">P1048+P1051</f>
        <v>0</v>
      </c>
    </row>
    <row r="1048" spans="1:16" ht="13.5" hidden="1" customHeight="1">
      <c r="A1048" s="43"/>
      <c r="B1048" s="28" t="s">
        <v>261</v>
      </c>
      <c r="C1048" s="29">
        <v>1</v>
      </c>
      <c r="D1048" s="252">
        <f t="shared" ref="D1048:E1048" si="1762">D1049+D1050</f>
        <v>0</v>
      </c>
      <c r="E1048" s="38">
        <f t="shared" si="1762"/>
        <v>0</v>
      </c>
      <c r="F1048" s="466">
        <f t="shared" ref="F1048:J1048" si="1763">F1049+F1050</f>
        <v>0</v>
      </c>
      <c r="G1048" s="252">
        <f t="shared" si="1763"/>
        <v>0</v>
      </c>
      <c r="H1048" s="252">
        <f t="shared" si="1763"/>
        <v>0</v>
      </c>
      <c r="I1048" s="252">
        <f t="shared" si="1763"/>
        <v>0</v>
      </c>
      <c r="J1048" s="252">
        <f t="shared" si="1763"/>
        <v>0</v>
      </c>
      <c r="K1048" s="23">
        <f t="shared" si="1736"/>
        <v>0</v>
      </c>
      <c r="L1048" s="23">
        <f t="shared" si="1737"/>
        <v>0</v>
      </c>
      <c r="M1048" s="252">
        <f t="shared" ref="M1048:O1048" si="1764">M1049+M1050</f>
        <v>0</v>
      </c>
      <c r="N1048" s="252">
        <f t="shared" si="1764"/>
        <v>0</v>
      </c>
      <c r="O1048" s="252">
        <f t="shared" si="1764"/>
        <v>0</v>
      </c>
      <c r="P1048" s="38">
        <f t="shared" ref="P1048" si="1765">P1049+P1050</f>
        <v>0</v>
      </c>
    </row>
    <row r="1049" spans="1:16" ht="13.5" hidden="1" customHeight="1">
      <c r="A1049" s="43"/>
      <c r="B1049" s="28" t="s">
        <v>262</v>
      </c>
      <c r="C1049" s="29">
        <v>10</v>
      </c>
      <c r="D1049" s="187"/>
      <c r="E1049" s="30"/>
      <c r="F1049" s="93"/>
      <c r="G1049" s="187"/>
      <c r="H1049" s="187"/>
      <c r="I1049" s="187"/>
      <c r="J1049" s="187"/>
      <c r="K1049" s="23">
        <f t="shared" si="1736"/>
        <v>0</v>
      </c>
      <c r="L1049" s="23">
        <f t="shared" si="1737"/>
        <v>0</v>
      </c>
      <c r="M1049" s="187"/>
      <c r="N1049" s="187"/>
      <c r="O1049" s="187"/>
      <c r="P1049" s="30"/>
    </row>
    <row r="1050" spans="1:16" ht="14.25" hidden="1" customHeight="1">
      <c r="A1050" s="43"/>
      <c r="B1050" s="28" t="s">
        <v>263</v>
      </c>
      <c r="C1050" s="29">
        <v>20</v>
      </c>
      <c r="D1050" s="187"/>
      <c r="E1050" s="30"/>
      <c r="F1050" s="93"/>
      <c r="G1050" s="187"/>
      <c r="H1050" s="187"/>
      <c r="I1050" s="187"/>
      <c r="J1050" s="187"/>
      <c r="K1050" s="23">
        <f t="shared" si="1736"/>
        <v>0</v>
      </c>
      <c r="L1050" s="23">
        <f t="shared" si="1737"/>
        <v>0</v>
      </c>
      <c r="M1050" s="187"/>
      <c r="N1050" s="187"/>
      <c r="O1050" s="187"/>
      <c r="P1050" s="30"/>
    </row>
    <row r="1051" spans="1:16" ht="28.5" hidden="1" customHeight="1">
      <c r="A1051" s="43"/>
      <c r="B1051" s="16" t="s">
        <v>272</v>
      </c>
      <c r="C1051" s="29" t="s">
        <v>376</v>
      </c>
      <c r="D1051" s="187"/>
      <c r="E1051" s="30"/>
      <c r="F1051" s="93"/>
      <c r="G1051" s="187"/>
      <c r="H1051" s="187"/>
      <c r="I1051" s="187"/>
      <c r="J1051" s="187"/>
      <c r="K1051" s="23">
        <f t="shared" si="1736"/>
        <v>0</v>
      </c>
      <c r="L1051" s="23">
        <f t="shared" si="1737"/>
        <v>0</v>
      </c>
      <c r="M1051" s="187"/>
      <c r="N1051" s="187"/>
      <c r="O1051" s="187"/>
      <c r="P1051" s="30"/>
    </row>
    <row r="1052" spans="1:16" ht="12.75" hidden="1" customHeight="1">
      <c r="A1052" s="43"/>
      <c r="B1052" s="25" t="s">
        <v>273</v>
      </c>
      <c r="C1052" s="29"/>
      <c r="D1052" s="252">
        <f t="shared" ref="D1052:E1052" si="1766">D1053</f>
        <v>0</v>
      </c>
      <c r="E1052" s="38">
        <f t="shared" si="1766"/>
        <v>0</v>
      </c>
      <c r="F1052" s="466">
        <f t="shared" ref="F1052:P1052" si="1767">F1053</f>
        <v>0</v>
      </c>
      <c r="G1052" s="252">
        <f t="shared" si="1767"/>
        <v>0</v>
      </c>
      <c r="H1052" s="252">
        <f t="shared" si="1767"/>
        <v>0</v>
      </c>
      <c r="I1052" s="252">
        <f t="shared" si="1767"/>
        <v>0</v>
      </c>
      <c r="J1052" s="252">
        <f t="shared" si="1767"/>
        <v>0</v>
      </c>
      <c r="K1052" s="23">
        <f t="shared" si="1736"/>
        <v>0</v>
      </c>
      <c r="L1052" s="23">
        <f t="shared" si="1737"/>
        <v>0</v>
      </c>
      <c r="M1052" s="252">
        <f t="shared" si="1767"/>
        <v>0</v>
      </c>
      <c r="N1052" s="252">
        <f t="shared" si="1767"/>
        <v>0</v>
      </c>
      <c r="O1052" s="252">
        <f t="shared" si="1767"/>
        <v>0</v>
      </c>
      <c r="P1052" s="38">
        <f t="shared" si="1767"/>
        <v>0</v>
      </c>
    </row>
    <row r="1053" spans="1:16" ht="13.5" hidden="1" customHeight="1">
      <c r="A1053" s="43"/>
      <c r="B1053" s="28" t="s">
        <v>327</v>
      </c>
      <c r="C1053" s="29">
        <v>70</v>
      </c>
      <c r="D1053" s="187"/>
      <c r="E1053" s="30"/>
      <c r="F1053" s="93"/>
      <c r="G1053" s="187"/>
      <c r="H1053" s="187"/>
      <c r="I1053" s="187"/>
      <c r="J1053" s="187"/>
      <c r="K1053" s="23">
        <f t="shared" si="1736"/>
        <v>0</v>
      </c>
      <c r="L1053" s="23">
        <f t="shared" si="1737"/>
        <v>0</v>
      </c>
      <c r="M1053" s="187"/>
      <c r="N1053" s="187"/>
      <c r="O1053" s="187"/>
      <c r="P1053" s="30"/>
    </row>
    <row r="1054" spans="1:16" ht="28.5" hidden="1" customHeight="1">
      <c r="A1054" s="43" t="s">
        <v>604</v>
      </c>
      <c r="B1054" s="155" t="s">
        <v>605</v>
      </c>
      <c r="C1054" s="156" t="s">
        <v>600</v>
      </c>
      <c r="D1054" s="267">
        <f t="shared" ref="D1054:E1054" si="1768">D1055+D1060</f>
        <v>0</v>
      </c>
      <c r="E1054" s="157">
        <f t="shared" si="1768"/>
        <v>0</v>
      </c>
      <c r="F1054" s="480">
        <f t="shared" ref="F1054:J1054" si="1769">F1055+F1060</f>
        <v>0</v>
      </c>
      <c r="G1054" s="267">
        <f t="shared" si="1769"/>
        <v>0</v>
      </c>
      <c r="H1054" s="267">
        <f t="shared" si="1769"/>
        <v>0</v>
      </c>
      <c r="I1054" s="267">
        <f t="shared" si="1769"/>
        <v>0</v>
      </c>
      <c r="J1054" s="267">
        <f t="shared" si="1769"/>
        <v>0</v>
      </c>
      <c r="K1054" s="23">
        <f t="shared" si="1736"/>
        <v>0</v>
      </c>
      <c r="L1054" s="23">
        <f t="shared" si="1737"/>
        <v>0</v>
      </c>
      <c r="M1054" s="267">
        <f t="shared" ref="M1054:O1054" si="1770">M1055+M1060</f>
        <v>0</v>
      </c>
      <c r="N1054" s="267">
        <f t="shared" si="1770"/>
        <v>0</v>
      </c>
      <c r="O1054" s="267">
        <f t="shared" si="1770"/>
        <v>0</v>
      </c>
      <c r="P1054" s="157">
        <f t="shared" ref="P1054" si="1771">P1055+P1060</f>
        <v>0</v>
      </c>
    </row>
    <row r="1055" spans="1:16" ht="13.5" hidden="1" customHeight="1">
      <c r="A1055" s="43"/>
      <c r="B1055" s="25" t="s">
        <v>260</v>
      </c>
      <c r="C1055" s="29"/>
      <c r="D1055" s="252">
        <f t="shared" ref="D1055:E1055" si="1772">D1056+D1059</f>
        <v>0</v>
      </c>
      <c r="E1055" s="38">
        <f t="shared" si="1772"/>
        <v>0</v>
      </c>
      <c r="F1055" s="466">
        <f t="shared" ref="F1055:J1055" si="1773">F1056+F1059</f>
        <v>0</v>
      </c>
      <c r="G1055" s="252">
        <f t="shared" si="1773"/>
        <v>0</v>
      </c>
      <c r="H1055" s="252">
        <f t="shared" si="1773"/>
        <v>0</v>
      </c>
      <c r="I1055" s="252">
        <f t="shared" si="1773"/>
        <v>0</v>
      </c>
      <c r="J1055" s="252">
        <f t="shared" si="1773"/>
        <v>0</v>
      </c>
      <c r="K1055" s="23">
        <f t="shared" si="1736"/>
        <v>0</v>
      </c>
      <c r="L1055" s="23">
        <f t="shared" si="1737"/>
        <v>0</v>
      </c>
      <c r="M1055" s="252">
        <f t="shared" ref="M1055:O1055" si="1774">M1056+M1059</f>
        <v>0</v>
      </c>
      <c r="N1055" s="252">
        <f t="shared" si="1774"/>
        <v>0</v>
      </c>
      <c r="O1055" s="252">
        <f t="shared" si="1774"/>
        <v>0</v>
      </c>
      <c r="P1055" s="38">
        <f t="shared" ref="P1055" si="1775">P1056+P1059</f>
        <v>0</v>
      </c>
    </row>
    <row r="1056" spans="1:16" ht="13.5" hidden="1" customHeight="1">
      <c r="A1056" s="43"/>
      <c r="B1056" s="28" t="s">
        <v>261</v>
      </c>
      <c r="C1056" s="29">
        <v>1</v>
      </c>
      <c r="D1056" s="252">
        <f t="shared" ref="D1056:E1056" si="1776">D1057+D1058</f>
        <v>0</v>
      </c>
      <c r="E1056" s="38">
        <f t="shared" si="1776"/>
        <v>0</v>
      </c>
      <c r="F1056" s="466">
        <f t="shared" ref="F1056:J1056" si="1777">F1057+F1058</f>
        <v>0</v>
      </c>
      <c r="G1056" s="252">
        <f t="shared" si="1777"/>
        <v>0</v>
      </c>
      <c r="H1056" s="252">
        <f t="shared" si="1777"/>
        <v>0</v>
      </c>
      <c r="I1056" s="252">
        <f t="shared" si="1777"/>
        <v>0</v>
      </c>
      <c r="J1056" s="252">
        <f t="shared" si="1777"/>
        <v>0</v>
      </c>
      <c r="K1056" s="23">
        <f t="shared" si="1736"/>
        <v>0</v>
      </c>
      <c r="L1056" s="23">
        <f t="shared" si="1737"/>
        <v>0</v>
      </c>
      <c r="M1056" s="252">
        <f t="shared" ref="M1056:O1056" si="1778">M1057+M1058</f>
        <v>0</v>
      </c>
      <c r="N1056" s="252">
        <f t="shared" si="1778"/>
        <v>0</v>
      </c>
      <c r="O1056" s="252">
        <f t="shared" si="1778"/>
        <v>0</v>
      </c>
      <c r="P1056" s="38">
        <f t="shared" ref="P1056" si="1779">P1057+P1058</f>
        <v>0</v>
      </c>
    </row>
    <row r="1057" spans="1:16" ht="13.5" hidden="1" customHeight="1">
      <c r="A1057" s="43"/>
      <c r="B1057" s="28" t="s">
        <v>262</v>
      </c>
      <c r="C1057" s="29">
        <v>10</v>
      </c>
      <c r="D1057" s="187"/>
      <c r="E1057" s="30"/>
      <c r="F1057" s="93"/>
      <c r="G1057" s="187"/>
      <c r="H1057" s="187"/>
      <c r="I1057" s="187"/>
      <c r="J1057" s="187"/>
      <c r="K1057" s="23">
        <f t="shared" si="1736"/>
        <v>0</v>
      </c>
      <c r="L1057" s="23">
        <f t="shared" si="1737"/>
        <v>0</v>
      </c>
      <c r="M1057" s="187"/>
      <c r="N1057" s="187"/>
      <c r="O1057" s="187"/>
      <c r="P1057" s="30"/>
    </row>
    <row r="1058" spans="1:16" ht="12.75" hidden="1" customHeight="1">
      <c r="A1058" s="43"/>
      <c r="B1058" s="28" t="s">
        <v>263</v>
      </c>
      <c r="C1058" s="29">
        <v>20</v>
      </c>
      <c r="D1058" s="187"/>
      <c r="E1058" s="30"/>
      <c r="F1058" s="93"/>
      <c r="G1058" s="187"/>
      <c r="H1058" s="187"/>
      <c r="I1058" s="187"/>
      <c r="J1058" s="187"/>
      <c r="K1058" s="23">
        <f t="shared" si="1736"/>
        <v>0</v>
      </c>
      <c r="L1058" s="23">
        <f t="shared" si="1737"/>
        <v>0</v>
      </c>
      <c r="M1058" s="187"/>
      <c r="N1058" s="187"/>
      <c r="O1058" s="187"/>
      <c r="P1058" s="30"/>
    </row>
    <row r="1059" spans="1:16" ht="27.75" hidden="1" customHeight="1">
      <c r="A1059" s="43"/>
      <c r="B1059" s="16" t="s">
        <v>272</v>
      </c>
      <c r="C1059" s="29" t="s">
        <v>376</v>
      </c>
      <c r="D1059" s="187"/>
      <c r="E1059" s="30"/>
      <c r="F1059" s="93"/>
      <c r="G1059" s="187"/>
      <c r="H1059" s="187"/>
      <c r="I1059" s="187"/>
      <c r="J1059" s="187"/>
      <c r="K1059" s="23">
        <f t="shared" si="1736"/>
        <v>0</v>
      </c>
      <c r="L1059" s="23">
        <f t="shared" si="1737"/>
        <v>0</v>
      </c>
      <c r="M1059" s="187"/>
      <c r="N1059" s="187"/>
      <c r="O1059" s="187"/>
      <c r="P1059" s="30"/>
    </row>
    <row r="1060" spans="1:16" ht="12.75" hidden="1" customHeight="1">
      <c r="A1060" s="43"/>
      <c r="B1060" s="25" t="s">
        <v>273</v>
      </c>
      <c r="C1060" s="29"/>
      <c r="D1060" s="252">
        <f t="shared" ref="D1060:E1060" si="1780">D1061</f>
        <v>0</v>
      </c>
      <c r="E1060" s="38">
        <f t="shared" si="1780"/>
        <v>0</v>
      </c>
      <c r="F1060" s="466">
        <f t="shared" ref="F1060:P1060" si="1781">F1061</f>
        <v>0</v>
      </c>
      <c r="G1060" s="252">
        <f t="shared" si="1781"/>
        <v>0</v>
      </c>
      <c r="H1060" s="252">
        <f t="shared" si="1781"/>
        <v>0</v>
      </c>
      <c r="I1060" s="252">
        <f t="shared" si="1781"/>
        <v>0</v>
      </c>
      <c r="J1060" s="252">
        <f t="shared" si="1781"/>
        <v>0</v>
      </c>
      <c r="K1060" s="23">
        <f t="shared" si="1736"/>
        <v>0</v>
      </c>
      <c r="L1060" s="23">
        <f t="shared" si="1737"/>
        <v>0</v>
      </c>
      <c r="M1060" s="252">
        <f t="shared" si="1781"/>
        <v>0</v>
      </c>
      <c r="N1060" s="252">
        <f t="shared" si="1781"/>
        <v>0</v>
      </c>
      <c r="O1060" s="252">
        <f t="shared" si="1781"/>
        <v>0</v>
      </c>
      <c r="P1060" s="38">
        <f t="shared" si="1781"/>
        <v>0</v>
      </c>
    </row>
    <row r="1061" spans="1:16" ht="12.75" hidden="1" customHeight="1">
      <c r="A1061" s="43"/>
      <c r="B1061" s="28" t="s">
        <v>327</v>
      </c>
      <c r="C1061" s="29">
        <v>70</v>
      </c>
      <c r="D1061" s="187">
        <v>0</v>
      </c>
      <c r="E1061" s="30">
        <v>0</v>
      </c>
      <c r="F1061" s="93">
        <v>0</v>
      </c>
      <c r="G1061" s="187">
        <v>0</v>
      </c>
      <c r="H1061" s="187">
        <v>0</v>
      </c>
      <c r="I1061" s="187">
        <v>0</v>
      </c>
      <c r="J1061" s="187">
        <v>0</v>
      </c>
      <c r="K1061" s="23">
        <f t="shared" si="1736"/>
        <v>0</v>
      </c>
      <c r="L1061" s="23">
        <f t="shared" si="1737"/>
        <v>0</v>
      </c>
      <c r="M1061" s="187">
        <v>0</v>
      </c>
      <c r="N1061" s="187">
        <v>0</v>
      </c>
      <c r="O1061" s="187">
        <v>0</v>
      </c>
      <c r="P1061" s="30">
        <v>0</v>
      </c>
    </row>
    <row r="1062" spans="1:16" ht="31.5" hidden="1" customHeight="1">
      <c r="A1062" s="43" t="s">
        <v>606</v>
      </c>
      <c r="B1062" s="155" t="s">
        <v>607</v>
      </c>
      <c r="C1062" s="130" t="s">
        <v>608</v>
      </c>
      <c r="D1062" s="267">
        <f t="shared" ref="D1062:E1062" si="1782">D1063+D1068</f>
        <v>0</v>
      </c>
      <c r="E1062" s="157">
        <f t="shared" si="1782"/>
        <v>0</v>
      </c>
      <c r="F1062" s="480">
        <f t="shared" ref="F1062:J1062" si="1783">F1063+F1068</f>
        <v>0</v>
      </c>
      <c r="G1062" s="267">
        <f t="shared" si="1783"/>
        <v>0</v>
      </c>
      <c r="H1062" s="267">
        <f t="shared" si="1783"/>
        <v>0</v>
      </c>
      <c r="I1062" s="267">
        <f t="shared" si="1783"/>
        <v>0</v>
      </c>
      <c r="J1062" s="267">
        <f t="shared" si="1783"/>
        <v>0</v>
      </c>
      <c r="K1062" s="23">
        <f t="shared" si="1736"/>
        <v>0</v>
      </c>
      <c r="L1062" s="23">
        <f t="shared" si="1737"/>
        <v>0</v>
      </c>
      <c r="M1062" s="267">
        <f t="shared" ref="M1062:O1062" si="1784">M1063+M1068</f>
        <v>0</v>
      </c>
      <c r="N1062" s="267">
        <f t="shared" si="1784"/>
        <v>0</v>
      </c>
      <c r="O1062" s="267">
        <f t="shared" si="1784"/>
        <v>0</v>
      </c>
      <c r="P1062" s="157">
        <f t="shared" ref="P1062" si="1785">P1063+P1068</f>
        <v>0</v>
      </c>
    </row>
    <row r="1063" spans="1:16" ht="9" hidden="1" customHeight="1">
      <c r="A1063" s="43"/>
      <c r="B1063" s="25" t="s">
        <v>260</v>
      </c>
      <c r="C1063" s="29"/>
      <c r="D1063" s="194">
        <f t="shared" ref="D1063:E1063" si="1786">D1064+D1067</f>
        <v>0</v>
      </c>
      <c r="E1063" s="112">
        <f t="shared" si="1786"/>
        <v>0</v>
      </c>
      <c r="F1063" s="476">
        <f t="shared" ref="F1063:J1063" si="1787">F1064+F1067</f>
        <v>0</v>
      </c>
      <c r="G1063" s="194">
        <f t="shared" si="1787"/>
        <v>0</v>
      </c>
      <c r="H1063" s="194">
        <f t="shared" si="1787"/>
        <v>0</v>
      </c>
      <c r="I1063" s="194">
        <f t="shared" si="1787"/>
        <v>0</v>
      </c>
      <c r="J1063" s="194">
        <f t="shared" si="1787"/>
        <v>0</v>
      </c>
      <c r="K1063" s="23">
        <f t="shared" si="1736"/>
        <v>0</v>
      </c>
      <c r="L1063" s="23">
        <f t="shared" si="1737"/>
        <v>0</v>
      </c>
      <c r="M1063" s="194">
        <f t="shared" ref="M1063:O1063" si="1788">M1064+M1067</f>
        <v>0</v>
      </c>
      <c r="N1063" s="194">
        <f t="shared" si="1788"/>
        <v>0</v>
      </c>
      <c r="O1063" s="194">
        <f t="shared" si="1788"/>
        <v>0</v>
      </c>
      <c r="P1063" s="112">
        <f t="shared" ref="P1063" si="1789">P1064+P1067</f>
        <v>0</v>
      </c>
    </row>
    <row r="1064" spans="1:16" ht="14.25" hidden="1">
      <c r="A1064" s="43"/>
      <c r="B1064" s="28" t="s">
        <v>261</v>
      </c>
      <c r="C1064" s="29">
        <v>1</v>
      </c>
      <c r="D1064" s="252">
        <f t="shared" ref="D1064:E1064" si="1790">D1065+D1066</f>
        <v>0</v>
      </c>
      <c r="E1064" s="38">
        <f t="shared" si="1790"/>
        <v>0</v>
      </c>
      <c r="F1064" s="466">
        <f t="shared" ref="F1064:J1064" si="1791">F1065+F1066</f>
        <v>0</v>
      </c>
      <c r="G1064" s="252">
        <f t="shared" si="1791"/>
        <v>0</v>
      </c>
      <c r="H1064" s="252">
        <f t="shared" si="1791"/>
        <v>0</v>
      </c>
      <c r="I1064" s="252">
        <f t="shared" si="1791"/>
        <v>0</v>
      </c>
      <c r="J1064" s="252">
        <f t="shared" si="1791"/>
        <v>0</v>
      </c>
      <c r="K1064" s="23">
        <f t="shared" si="1736"/>
        <v>0</v>
      </c>
      <c r="L1064" s="23">
        <f t="shared" si="1737"/>
        <v>0</v>
      </c>
      <c r="M1064" s="252">
        <f t="shared" ref="M1064:O1064" si="1792">M1065+M1066</f>
        <v>0</v>
      </c>
      <c r="N1064" s="252">
        <f t="shared" si="1792"/>
        <v>0</v>
      </c>
      <c r="O1064" s="252">
        <f t="shared" si="1792"/>
        <v>0</v>
      </c>
      <c r="P1064" s="38">
        <f t="shared" ref="P1064" si="1793">P1065+P1066</f>
        <v>0</v>
      </c>
    </row>
    <row r="1065" spans="1:16" ht="14.25" hidden="1">
      <c r="A1065" s="43"/>
      <c r="B1065" s="28" t="s">
        <v>262</v>
      </c>
      <c r="C1065" s="29">
        <v>10</v>
      </c>
      <c r="D1065" s="187"/>
      <c r="E1065" s="30"/>
      <c r="F1065" s="93"/>
      <c r="G1065" s="187"/>
      <c r="H1065" s="187"/>
      <c r="I1065" s="187"/>
      <c r="J1065" s="187"/>
      <c r="K1065" s="23">
        <f t="shared" si="1736"/>
        <v>0</v>
      </c>
      <c r="L1065" s="23">
        <f t="shared" si="1737"/>
        <v>0</v>
      </c>
      <c r="M1065" s="187"/>
      <c r="N1065" s="187"/>
      <c r="O1065" s="187"/>
      <c r="P1065" s="30"/>
    </row>
    <row r="1066" spans="1:16" ht="17.25" hidden="1" customHeight="1">
      <c r="A1066" s="43"/>
      <c r="B1066" s="28" t="s">
        <v>263</v>
      </c>
      <c r="C1066" s="29">
        <v>20</v>
      </c>
      <c r="D1066" s="187"/>
      <c r="E1066" s="30"/>
      <c r="F1066" s="93"/>
      <c r="G1066" s="187"/>
      <c r="H1066" s="187"/>
      <c r="I1066" s="187"/>
      <c r="J1066" s="187"/>
      <c r="K1066" s="23">
        <f t="shared" si="1736"/>
        <v>0</v>
      </c>
      <c r="L1066" s="23">
        <f t="shared" si="1737"/>
        <v>0</v>
      </c>
      <c r="M1066" s="187"/>
      <c r="N1066" s="187"/>
      <c r="O1066" s="187"/>
      <c r="P1066" s="30"/>
    </row>
    <row r="1067" spans="1:16" ht="27" hidden="1" customHeight="1">
      <c r="A1067" s="43"/>
      <c r="B1067" s="16" t="s">
        <v>272</v>
      </c>
      <c r="C1067" s="29" t="s">
        <v>376</v>
      </c>
      <c r="D1067" s="187"/>
      <c r="E1067" s="30"/>
      <c r="F1067" s="93"/>
      <c r="G1067" s="187"/>
      <c r="H1067" s="187"/>
      <c r="I1067" s="187"/>
      <c r="J1067" s="187"/>
      <c r="K1067" s="23">
        <f t="shared" si="1736"/>
        <v>0</v>
      </c>
      <c r="L1067" s="23">
        <f t="shared" si="1737"/>
        <v>0</v>
      </c>
      <c r="M1067" s="187"/>
      <c r="N1067" s="187"/>
      <c r="O1067" s="187"/>
      <c r="P1067" s="30"/>
    </row>
    <row r="1068" spans="1:16" ht="17.25" hidden="1" customHeight="1">
      <c r="A1068" s="43"/>
      <c r="B1068" s="25" t="s">
        <v>273</v>
      </c>
      <c r="C1068" s="29"/>
      <c r="D1068" s="252">
        <f t="shared" ref="D1068:E1068" si="1794">D1069</f>
        <v>0</v>
      </c>
      <c r="E1068" s="38">
        <f t="shared" si="1794"/>
        <v>0</v>
      </c>
      <c r="F1068" s="466">
        <f t="shared" ref="F1068:P1068" si="1795">F1069</f>
        <v>0</v>
      </c>
      <c r="G1068" s="252">
        <f t="shared" si="1795"/>
        <v>0</v>
      </c>
      <c r="H1068" s="252">
        <f t="shared" si="1795"/>
        <v>0</v>
      </c>
      <c r="I1068" s="252">
        <f t="shared" si="1795"/>
        <v>0</v>
      </c>
      <c r="J1068" s="252">
        <f t="shared" si="1795"/>
        <v>0</v>
      </c>
      <c r="K1068" s="23">
        <f t="shared" si="1736"/>
        <v>0</v>
      </c>
      <c r="L1068" s="23">
        <f t="shared" si="1737"/>
        <v>0</v>
      </c>
      <c r="M1068" s="252">
        <f t="shared" si="1795"/>
        <v>0</v>
      </c>
      <c r="N1068" s="252">
        <f t="shared" si="1795"/>
        <v>0</v>
      </c>
      <c r="O1068" s="252">
        <f t="shared" si="1795"/>
        <v>0</v>
      </c>
      <c r="P1068" s="38">
        <f t="shared" si="1795"/>
        <v>0</v>
      </c>
    </row>
    <row r="1069" spans="1:16" ht="17.25" hidden="1" customHeight="1">
      <c r="A1069" s="43"/>
      <c r="B1069" s="28" t="s">
        <v>327</v>
      </c>
      <c r="C1069" s="29">
        <v>70</v>
      </c>
      <c r="D1069" s="187"/>
      <c r="E1069" s="30"/>
      <c r="F1069" s="93"/>
      <c r="G1069" s="187"/>
      <c r="H1069" s="187"/>
      <c r="I1069" s="187"/>
      <c r="J1069" s="187"/>
      <c r="K1069" s="23">
        <f t="shared" si="1736"/>
        <v>0</v>
      </c>
      <c r="L1069" s="23">
        <f t="shared" si="1737"/>
        <v>0</v>
      </c>
      <c r="M1069" s="187"/>
      <c r="N1069" s="187"/>
      <c r="O1069" s="187"/>
      <c r="P1069" s="30"/>
    </row>
    <row r="1070" spans="1:16" ht="26.25" hidden="1" customHeight="1">
      <c r="A1070" s="43" t="s">
        <v>606</v>
      </c>
      <c r="B1070" s="155" t="s">
        <v>609</v>
      </c>
      <c r="C1070" s="156" t="s">
        <v>610</v>
      </c>
      <c r="D1070" s="268">
        <f t="shared" ref="D1070:E1070" si="1796">D1071+D1076</f>
        <v>0</v>
      </c>
      <c r="E1070" s="160">
        <f t="shared" si="1796"/>
        <v>0</v>
      </c>
      <c r="F1070" s="481">
        <f t="shared" ref="F1070:J1070" si="1797">F1071+F1076</f>
        <v>0</v>
      </c>
      <c r="G1070" s="268">
        <f t="shared" si="1797"/>
        <v>0</v>
      </c>
      <c r="H1070" s="268">
        <f t="shared" si="1797"/>
        <v>0</v>
      </c>
      <c r="I1070" s="268">
        <f t="shared" si="1797"/>
        <v>0</v>
      </c>
      <c r="J1070" s="268">
        <f t="shared" si="1797"/>
        <v>0</v>
      </c>
      <c r="K1070" s="23">
        <f t="shared" si="1736"/>
        <v>0</v>
      </c>
      <c r="L1070" s="23">
        <f t="shared" si="1737"/>
        <v>0</v>
      </c>
      <c r="M1070" s="268">
        <f t="shared" ref="M1070:O1070" si="1798">M1071+M1076</f>
        <v>0</v>
      </c>
      <c r="N1070" s="268">
        <f t="shared" si="1798"/>
        <v>0</v>
      </c>
      <c r="O1070" s="268">
        <f t="shared" si="1798"/>
        <v>0</v>
      </c>
      <c r="P1070" s="160">
        <f t="shared" ref="P1070" si="1799">P1071+P1076</f>
        <v>0</v>
      </c>
    </row>
    <row r="1071" spans="1:16" ht="12.75" hidden="1" customHeight="1">
      <c r="A1071" s="43"/>
      <c r="B1071" s="25" t="s">
        <v>260</v>
      </c>
      <c r="C1071" s="29"/>
      <c r="D1071" s="40">
        <f t="shared" ref="D1071:E1071" si="1800">D1072+D1075</f>
        <v>0</v>
      </c>
      <c r="E1071" s="41">
        <f t="shared" si="1800"/>
        <v>0</v>
      </c>
      <c r="F1071" s="468">
        <f t="shared" ref="F1071:J1071" si="1801">F1072+F1075</f>
        <v>0</v>
      </c>
      <c r="G1071" s="40">
        <f t="shared" si="1801"/>
        <v>0</v>
      </c>
      <c r="H1071" s="40">
        <f t="shared" si="1801"/>
        <v>0</v>
      </c>
      <c r="I1071" s="40">
        <f t="shared" si="1801"/>
        <v>0</v>
      </c>
      <c r="J1071" s="40">
        <f t="shared" si="1801"/>
        <v>0</v>
      </c>
      <c r="K1071" s="23">
        <f t="shared" si="1736"/>
        <v>0</v>
      </c>
      <c r="L1071" s="23">
        <f t="shared" si="1737"/>
        <v>0</v>
      </c>
      <c r="M1071" s="40">
        <f t="shared" ref="M1071:O1071" si="1802">M1072+M1075</f>
        <v>0</v>
      </c>
      <c r="N1071" s="40">
        <f t="shared" si="1802"/>
        <v>0</v>
      </c>
      <c r="O1071" s="40">
        <f t="shared" si="1802"/>
        <v>0</v>
      </c>
      <c r="P1071" s="41">
        <f t="shared" ref="P1071" si="1803">P1072+P1075</f>
        <v>0</v>
      </c>
    </row>
    <row r="1072" spans="1:16" ht="12.75" hidden="1" customHeight="1">
      <c r="A1072" s="43"/>
      <c r="B1072" s="28" t="s">
        <v>261</v>
      </c>
      <c r="C1072" s="29">
        <v>1</v>
      </c>
      <c r="D1072" s="40">
        <f t="shared" ref="D1072:E1072" si="1804">D1073+D1074</f>
        <v>0</v>
      </c>
      <c r="E1072" s="41">
        <f t="shared" si="1804"/>
        <v>0</v>
      </c>
      <c r="F1072" s="468">
        <f t="shared" ref="F1072:J1072" si="1805">F1073+F1074</f>
        <v>0</v>
      </c>
      <c r="G1072" s="40">
        <f t="shared" si="1805"/>
        <v>0</v>
      </c>
      <c r="H1072" s="40">
        <f t="shared" si="1805"/>
        <v>0</v>
      </c>
      <c r="I1072" s="40">
        <f t="shared" si="1805"/>
        <v>0</v>
      </c>
      <c r="J1072" s="40">
        <f t="shared" si="1805"/>
        <v>0</v>
      </c>
      <c r="K1072" s="23">
        <f t="shared" si="1736"/>
        <v>0</v>
      </c>
      <c r="L1072" s="23">
        <f t="shared" si="1737"/>
        <v>0</v>
      </c>
      <c r="M1072" s="40">
        <f t="shared" ref="M1072:O1072" si="1806">M1073+M1074</f>
        <v>0</v>
      </c>
      <c r="N1072" s="40">
        <f t="shared" si="1806"/>
        <v>0</v>
      </c>
      <c r="O1072" s="40">
        <f t="shared" si="1806"/>
        <v>0</v>
      </c>
      <c r="P1072" s="41">
        <f t="shared" ref="P1072" si="1807">P1073+P1074</f>
        <v>0</v>
      </c>
    </row>
    <row r="1073" spans="1:16" ht="12.75" hidden="1" customHeight="1">
      <c r="A1073" s="43"/>
      <c r="B1073" s="28" t="s">
        <v>262</v>
      </c>
      <c r="C1073" s="29">
        <v>10</v>
      </c>
      <c r="D1073" s="187"/>
      <c r="E1073" s="30"/>
      <c r="F1073" s="93"/>
      <c r="G1073" s="187"/>
      <c r="H1073" s="187"/>
      <c r="I1073" s="187"/>
      <c r="J1073" s="187"/>
      <c r="K1073" s="23">
        <f t="shared" si="1736"/>
        <v>0</v>
      </c>
      <c r="L1073" s="23">
        <f t="shared" si="1737"/>
        <v>0</v>
      </c>
      <c r="M1073" s="187"/>
      <c r="N1073" s="187"/>
      <c r="O1073" s="187"/>
      <c r="P1073" s="30"/>
    </row>
    <row r="1074" spans="1:16" ht="9.75" hidden="1" customHeight="1">
      <c r="A1074" s="43"/>
      <c r="B1074" s="28" t="s">
        <v>388</v>
      </c>
      <c r="C1074" s="29">
        <v>20</v>
      </c>
      <c r="D1074" s="187"/>
      <c r="E1074" s="30"/>
      <c r="F1074" s="93"/>
      <c r="G1074" s="187"/>
      <c r="H1074" s="187"/>
      <c r="I1074" s="187"/>
      <c r="J1074" s="187"/>
      <c r="K1074" s="23">
        <f t="shared" si="1736"/>
        <v>0</v>
      </c>
      <c r="L1074" s="23">
        <f t="shared" si="1737"/>
        <v>0</v>
      </c>
      <c r="M1074" s="187"/>
      <c r="N1074" s="187"/>
      <c r="O1074" s="187"/>
      <c r="P1074" s="30"/>
    </row>
    <row r="1075" spans="1:16" ht="12.75" hidden="1" customHeight="1">
      <c r="A1075" s="43"/>
      <c r="B1075" s="16" t="s">
        <v>272</v>
      </c>
      <c r="C1075" s="29" t="s">
        <v>376</v>
      </c>
      <c r="D1075" s="187"/>
      <c r="E1075" s="30"/>
      <c r="F1075" s="93"/>
      <c r="G1075" s="187"/>
      <c r="H1075" s="187"/>
      <c r="I1075" s="187"/>
      <c r="J1075" s="187"/>
      <c r="K1075" s="23">
        <f t="shared" si="1736"/>
        <v>0</v>
      </c>
      <c r="L1075" s="23">
        <f t="shared" si="1737"/>
        <v>0</v>
      </c>
      <c r="M1075" s="187"/>
      <c r="N1075" s="187"/>
      <c r="O1075" s="187"/>
      <c r="P1075" s="30"/>
    </row>
    <row r="1076" spans="1:16" ht="12.75" hidden="1" customHeight="1">
      <c r="A1076" s="43"/>
      <c r="B1076" s="25" t="s">
        <v>273</v>
      </c>
      <c r="C1076" s="29"/>
      <c r="D1076" s="40">
        <f t="shared" ref="D1076:E1076" si="1808">D1077</f>
        <v>0</v>
      </c>
      <c r="E1076" s="41">
        <f t="shared" si="1808"/>
        <v>0</v>
      </c>
      <c r="F1076" s="468">
        <f t="shared" ref="F1076:P1076" si="1809">F1077</f>
        <v>0</v>
      </c>
      <c r="G1076" s="40">
        <f t="shared" si="1809"/>
        <v>0</v>
      </c>
      <c r="H1076" s="40">
        <f t="shared" si="1809"/>
        <v>0</v>
      </c>
      <c r="I1076" s="40">
        <f t="shared" si="1809"/>
        <v>0</v>
      </c>
      <c r="J1076" s="40">
        <f t="shared" si="1809"/>
        <v>0</v>
      </c>
      <c r="K1076" s="23">
        <f t="shared" si="1736"/>
        <v>0</v>
      </c>
      <c r="L1076" s="23">
        <f t="shared" si="1737"/>
        <v>0</v>
      </c>
      <c r="M1076" s="40">
        <f t="shared" si="1809"/>
        <v>0</v>
      </c>
      <c r="N1076" s="40">
        <f t="shared" si="1809"/>
        <v>0</v>
      </c>
      <c r="O1076" s="40">
        <f t="shared" si="1809"/>
        <v>0</v>
      </c>
      <c r="P1076" s="41">
        <f t="shared" si="1809"/>
        <v>0</v>
      </c>
    </row>
    <row r="1077" spans="1:16" ht="12.75" hidden="1" customHeight="1">
      <c r="A1077" s="43"/>
      <c r="B1077" s="28" t="s">
        <v>327</v>
      </c>
      <c r="C1077" s="29">
        <v>70</v>
      </c>
      <c r="D1077" s="187"/>
      <c r="E1077" s="30"/>
      <c r="F1077" s="93"/>
      <c r="G1077" s="187"/>
      <c r="H1077" s="187"/>
      <c r="I1077" s="187"/>
      <c r="J1077" s="187"/>
      <c r="K1077" s="23">
        <f t="shared" si="1736"/>
        <v>0</v>
      </c>
      <c r="L1077" s="23">
        <f t="shared" si="1737"/>
        <v>0</v>
      </c>
      <c r="M1077" s="187"/>
      <c r="N1077" s="187"/>
      <c r="O1077" s="187"/>
      <c r="P1077" s="30"/>
    </row>
    <row r="1078" spans="1:16" ht="28.5" hidden="1" customHeight="1">
      <c r="A1078" s="43" t="s">
        <v>611</v>
      </c>
      <c r="B1078" s="155" t="s">
        <v>612</v>
      </c>
      <c r="C1078" s="130" t="s">
        <v>610</v>
      </c>
      <c r="D1078" s="267">
        <f t="shared" ref="D1078:E1078" si="1810">D1079+D1084</f>
        <v>0</v>
      </c>
      <c r="E1078" s="157">
        <f t="shared" si="1810"/>
        <v>0</v>
      </c>
      <c r="F1078" s="480">
        <f t="shared" ref="F1078:J1078" si="1811">F1079+F1084</f>
        <v>0</v>
      </c>
      <c r="G1078" s="267">
        <f t="shared" si="1811"/>
        <v>0</v>
      </c>
      <c r="H1078" s="267">
        <f t="shared" si="1811"/>
        <v>0</v>
      </c>
      <c r="I1078" s="267">
        <f t="shared" si="1811"/>
        <v>0</v>
      </c>
      <c r="J1078" s="267">
        <f t="shared" si="1811"/>
        <v>0</v>
      </c>
      <c r="K1078" s="23">
        <f t="shared" si="1736"/>
        <v>0</v>
      </c>
      <c r="L1078" s="23">
        <f t="shared" si="1737"/>
        <v>0</v>
      </c>
      <c r="M1078" s="267">
        <f t="shared" ref="M1078:O1078" si="1812">M1079+M1084</f>
        <v>0</v>
      </c>
      <c r="N1078" s="267">
        <f t="shared" si="1812"/>
        <v>0</v>
      </c>
      <c r="O1078" s="267">
        <f t="shared" si="1812"/>
        <v>0</v>
      </c>
      <c r="P1078" s="157">
        <f t="shared" ref="P1078" si="1813">P1079+P1084</f>
        <v>0</v>
      </c>
    </row>
    <row r="1079" spans="1:16" ht="12.75" hidden="1" customHeight="1">
      <c r="A1079" s="43"/>
      <c r="B1079" s="25" t="s">
        <v>260</v>
      </c>
      <c r="C1079" s="29"/>
      <c r="D1079" s="252">
        <f t="shared" ref="D1079:E1079" si="1814">D1080+D1083</f>
        <v>0</v>
      </c>
      <c r="E1079" s="38">
        <f t="shared" si="1814"/>
        <v>0</v>
      </c>
      <c r="F1079" s="466">
        <f t="shared" ref="F1079:J1079" si="1815">F1080+F1083</f>
        <v>0</v>
      </c>
      <c r="G1079" s="252">
        <f t="shared" si="1815"/>
        <v>0</v>
      </c>
      <c r="H1079" s="252">
        <f t="shared" si="1815"/>
        <v>0</v>
      </c>
      <c r="I1079" s="252">
        <f t="shared" si="1815"/>
        <v>0</v>
      </c>
      <c r="J1079" s="252">
        <f t="shared" si="1815"/>
        <v>0</v>
      </c>
      <c r="K1079" s="23">
        <f t="shared" si="1736"/>
        <v>0</v>
      </c>
      <c r="L1079" s="23">
        <f t="shared" si="1737"/>
        <v>0</v>
      </c>
      <c r="M1079" s="252">
        <f t="shared" ref="M1079:O1079" si="1816">M1080+M1083</f>
        <v>0</v>
      </c>
      <c r="N1079" s="252">
        <f t="shared" si="1816"/>
        <v>0</v>
      </c>
      <c r="O1079" s="252">
        <f t="shared" si="1816"/>
        <v>0</v>
      </c>
      <c r="P1079" s="38">
        <f t="shared" ref="P1079" si="1817">P1080+P1083</f>
        <v>0</v>
      </c>
    </row>
    <row r="1080" spans="1:16" ht="12.75" hidden="1" customHeight="1">
      <c r="A1080" s="43"/>
      <c r="B1080" s="28" t="s">
        <v>261</v>
      </c>
      <c r="C1080" s="29">
        <v>1</v>
      </c>
      <c r="D1080" s="252">
        <f t="shared" ref="D1080:E1080" si="1818">D1081+D1082</f>
        <v>0</v>
      </c>
      <c r="E1080" s="38">
        <f t="shared" si="1818"/>
        <v>0</v>
      </c>
      <c r="F1080" s="466">
        <f t="shared" ref="F1080:J1080" si="1819">F1081+F1082</f>
        <v>0</v>
      </c>
      <c r="G1080" s="252">
        <f t="shared" si="1819"/>
        <v>0</v>
      </c>
      <c r="H1080" s="252">
        <f t="shared" si="1819"/>
        <v>0</v>
      </c>
      <c r="I1080" s="252">
        <f t="shared" si="1819"/>
        <v>0</v>
      </c>
      <c r="J1080" s="252">
        <f t="shared" si="1819"/>
        <v>0</v>
      </c>
      <c r="K1080" s="23">
        <f t="shared" si="1736"/>
        <v>0</v>
      </c>
      <c r="L1080" s="23">
        <f t="shared" si="1737"/>
        <v>0</v>
      </c>
      <c r="M1080" s="252">
        <f t="shared" ref="M1080:O1080" si="1820">M1081+M1082</f>
        <v>0</v>
      </c>
      <c r="N1080" s="252">
        <f t="shared" si="1820"/>
        <v>0</v>
      </c>
      <c r="O1080" s="252">
        <f t="shared" si="1820"/>
        <v>0</v>
      </c>
      <c r="P1080" s="38">
        <f t="shared" ref="P1080" si="1821">P1081+P1082</f>
        <v>0</v>
      </c>
    </row>
    <row r="1081" spans="1:16" ht="12.75" hidden="1" customHeight="1">
      <c r="A1081" s="43"/>
      <c r="B1081" s="28" t="s">
        <v>262</v>
      </c>
      <c r="C1081" s="29">
        <v>10</v>
      </c>
      <c r="D1081" s="187"/>
      <c r="E1081" s="30"/>
      <c r="F1081" s="93"/>
      <c r="G1081" s="187"/>
      <c r="H1081" s="187"/>
      <c r="I1081" s="187"/>
      <c r="J1081" s="187"/>
      <c r="K1081" s="23">
        <f t="shared" si="1736"/>
        <v>0</v>
      </c>
      <c r="L1081" s="23">
        <f t="shared" si="1737"/>
        <v>0</v>
      </c>
      <c r="M1081" s="187"/>
      <c r="N1081" s="187"/>
      <c r="O1081" s="187"/>
      <c r="P1081" s="30"/>
    </row>
    <row r="1082" spans="1:16" ht="14.25" hidden="1" customHeight="1">
      <c r="A1082" s="43"/>
      <c r="B1082" s="28" t="s">
        <v>263</v>
      </c>
      <c r="C1082" s="29">
        <v>20</v>
      </c>
      <c r="D1082" s="187"/>
      <c r="E1082" s="30"/>
      <c r="F1082" s="93"/>
      <c r="G1082" s="187"/>
      <c r="H1082" s="187"/>
      <c r="I1082" s="187"/>
      <c r="J1082" s="187"/>
      <c r="K1082" s="23">
        <f t="shared" si="1736"/>
        <v>0</v>
      </c>
      <c r="L1082" s="23">
        <f t="shared" si="1737"/>
        <v>0</v>
      </c>
      <c r="M1082" s="187"/>
      <c r="N1082" s="187"/>
      <c r="O1082" s="187"/>
      <c r="P1082" s="30"/>
    </row>
    <row r="1083" spans="1:16" ht="31.5" hidden="1" customHeight="1">
      <c r="A1083" s="43"/>
      <c r="B1083" s="16" t="s">
        <v>272</v>
      </c>
      <c r="C1083" s="29" t="s">
        <v>376</v>
      </c>
      <c r="D1083" s="187"/>
      <c r="E1083" s="30"/>
      <c r="F1083" s="93"/>
      <c r="G1083" s="187"/>
      <c r="H1083" s="187"/>
      <c r="I1083" s="187"/>
      <c r="J1083" s="187"/>
      <c r="K1083" s="23">
        <f t="shared" si="1736"/>
        <v>0</v>
      </c>
      <c r="L1083" s="23">
        <f t="shared" si="1737"/>
        <v>0</v>
      </c>
      <c r="M1083" s="187"/>
      <c r="N1083" s="187"/>
      <c r="O1083" s="187"/>
      <c r="P1083" s="30"/>
    </row>
    <row r="1084" spans="1:16" ht="14.25" hidden="1" customHeight="1">
      <c r="A1084" s="43"/>
      <c r="B1084" s="25" t="s">
        <v>273</v>
      </c>
      <c r="C1084" s="29"/>
      <c r="D1084" s="252">
        <f t="shared" ref="D1084:E1084" si="1822">D1085</f>
        <v>0</v>
      </c>
      <c r="E1084" s="38">
        <f t="shared" si="1822"/>
        <v>0</v>
      </c>
      <c r="F1084" s="466">
        <f t="shared" ref="F1084:P1084" si="1823">F1085</f>
        <v>0</v>
      </c>
      <c r="G1084" s="252">
        <f t="shared" si="1823"/>
        <v>0</v>
      </c>
      <c r="H1084" s="252">
        <f t="shared" si="1823"/>
        <v>0</v>
      </c>
      <c r="I1084" s="252">
        <f t="shared" si="1823"/>
        <v>0</v>
      </c>
      <c r="J1084" s="252">
        <f t="shared" si="1823"/>
        <v>0</v>
      </c>
      <c r="K1084" s="23">
        <f t="shared" si="1736"/>
        <v>0</v>
      </c>
      <c r="L1084" s="23">
        <f t="shared" si="1737"/>
        <v>0</v>
      </c>
      <c r="M1084" s="252">
        <f t="shared" si="1823"/>
        <v>0</v>
      </c>
      <c r="N1084" s="252">
        <f t="shared" si="1823"/>
        <v>0</v>
      </c>
      <c r="O1084" s="252">
        <f t="shared" si="1823"/>
        <v>0</v>
      </c>
      <c r="P1084" s="38">
        <f t="shared" si="1823"/>
        <v>0</v>
      </c>
    </row>
    <row r="1085" spans="1:16" ht="14.25" hidden="1" customHeight="1">
      <c r="A1085" s="43"/>
      <c r="B1085" s="28" t="s">
        <v>327</v>
      </c>
      <c r="C1085" s="29">
        <v>70</v>
      </c>
      <c r="D1085" s="187">
        <v>0</v>
      </c>
      <c r="E1085" s="30">
        <v>0</v>
      </c>
      <c r="F1085" s="93">
        <v>0</v>
      </c>
      <c r="G1085" s="187">
        <v>0</v>
      </c>
      <c r="H1085" s="187">
        <v>0</v>
      </c>
      <c r="I1085" s="187">
        <v>0</v>
      </c>
      <c r="J1085" s="187">
        <v>0</v>
      </c>
      <c r="K1085" s="23">
        <f t="shared" si="1736"/>
        <v>0</v>
      </c>
      <c r="L1085" s="23">
        <f t="shared" si="1737"/>
        <v>0</v>
      </c>
      <c r="M1085" s="187">
        <v>0</v>
      </c>
      <c r="N1085" s="187">
        <v>0</v>
      </c>
      <c r="O1085" s="187">
        <v>0</v>
      </c>
      <c r="P1085" s="30">
        <v>0</v>
      </c>
    </row>
    <row r="1086" spans="1:16" ht="29.25" hidden="1" customHeight="1">
      <c r="A1086" s="43"/>
      <c r="B1086" s="155" t="s">
        <v>613</v>
      </c>
      <c r="C1086" s="130" t="s">
        <v>614</v>
      </c>
      <c r="D1086" s="60">
        <f t="shared" ref="D1086:E1086" si="1824">D1087+D1092</f>
        <v>2613</v>
      </c>
      <c r="E1086" s="150">
        <f t="shared" si="1824"/>
        <v>909</v>
      </c>
      <c r="F1086" s="239">
        <f t="shared" ref="F1086:J1086" si="1825">F1087+F1092</f>
        <v>909</v>
      </c>
      <c r="G1086" s="60">
        <f t="shared" si="1825"/>
        <v>909</v>
      </c>
      <c r="H1086" s="60">
        <f t="shared" si="1825"/>
        <v>0</v>
      </c>
      <c r="I1086" s="60">
        <f t="shared" si="1825"/>
        <v>0</v>
      </c>
      <c r="J1086" s="60">
        <f t="shared" si="1825"/>
        <v>0</v>
      </c>
      <c r="K1086" s="23">
        <f t="shared" si="1736"/>
        <v>909</v>
      </c>
      <c r="L1086" s="23">
        <f t="shared" si="1737"/>
        <v>0</v>
      </c>
      <c r="M1086" s="60">
        <f t="shared" ref="M1086:O1086" si="1826">M1087+M1092</f>
        <v>0</v>
      </c>
      <c r="N1086" s="60">
        <f t="shared" si="1826"/>
        <v>0</v>
      </c>
      <c r="O1086" s="60">
        <f t="shared" si="1826"/>
        <v>0</v>
      </c>
      <c r="P1086" s="150">
        <f t="shared" ref="P1086" si="1827">P1087+P1092</f>
        <v>0</v>
      </c>
    </row>
    <row r="1087" spans="1:16" ht="17.25" hidden="1" customHeight="1">
      <c r="A1087" s="43"/>
      <c r="B1087" s="25" t="s">
        <v>260</v>
      </c>
      <c r="C1087" s="29"/>
      <c r="D1087" s="40">
        <f t="shared" ref="D1087:E1087" si="1828">D1088+D1091</f>
        <v>0</v>
      </c>
      <c r="E1087" s="41">
        <f t="shared" si="1828"/>
        <v>0</v>
      </c>
      <c r="F1087" s="468">
        <f t="shared" ref="F1087:J1087" si="1829">F1088+F1091</f>
        <v>0</v>
      </c>
      <c r="G1087" s="40">
        <f t="shared" si="1829"/>
        <v>0</v>
      </c>
      <c r="H1087" s="40">
        <f t="shared" si="1829"/>
        <v>0</v>
      </c>
      <c r="I1087" s="40">
        <f t="shared" si="1829"/>
        <v>0</v>
      </c>
      <c r="J1087" s="40">
        <f t="shared" si="1829"/>
        <v>0</v>
      </c>
      <c r="K1087" s="23">
        <f t="shared" si="1736"/>
        <v>0</v>
      </c>
      <c r="L1087" s="23">
        <f t="shared" si="1737"/>
        <v>0</v>
      </c>
      <c r="M1087" s="40">
        <f t="shared" ref="M1087:O1087" si="1830">M1088+M1091</f>
        <v>0</v>
      </c>
      <c r="N1087" s="40">
        <f t="shared" si="1830"/>
        <v>0</v>
      </c>
      <c r="O1087" s="40">
        <f t="shared" si="1830"/>
        <v>0</v>
      </c>
      <c r="P1087" s="41">
        <f t="shared" ref="P1087" si="1831">P1088+P1091</f>
        <v>0</v>
      </c>
    </row>
    <row r="1088" spans="1:16" ht="21" hidden="1" customHeight="1">
      <c r="A1088" s="43"/>
      <c r="B1088" s="28" t="s">
        <v>261</v>
      </c>
      <c r="C1088" s="29">
        <v>1</v>
      </c>
      <c r="D1088" s="40">
        <f t="shared" ref="D1088:E1088" si="1832">D1089+D1090</f>
        <v>0</v>
      </c>
      <c r="E1088" s="41">
        <f t="shared" si="1832"/>
        <v>0</v>
      </c>
      <c r="F1088" s="468">
        <f t="shared" ref="F1088:J1088" si="1833">F1089+F1090</f>
        <v>0</v>
      </c>
      <c r="G1088" s="40">
        <f t="shared" si="1833"/>
        <v>0</v>
      </c>
      <c r="H1088" s="40">
        <f t="shared" si="1833"/>
        <v>0</v>
      </c>
      <c r="I1088" s="40">
        <f t="shared" si="1833"/>
        <v>0</v>
      </c>
      <c r="J1088" s="40">
        <f t="shared" si="1833"/>
        <v>0</v>
      </c>
      <c r="K1088" s="23">
        <f t="shared" si="1736"/>
        <v>0</v>
      </c>
      <c r="L1088" s="23">
        <f t="shared" si="1737"/>
        <v>0</v>
      </c>
      <c r="M1088" s="40">
        <f t="shared" ref="M1088:O1088" si="1834">M1089+M1090</f>
        <v>0</v>
      </c>
      <c r="N1088" s="40">
        <f t="shared" si="1834"/>
        <v>0</v>
      </c>
      <c r="O1088" s="40">
        <f t="shared" si="1834"/>
        <v>0</v>
      </c>
      <c r="P1088" s="41">
        <f t="shared" ref="P1088" si="1835">P1089+P1090</f>
        <v>0</v>
      </c>
    </row>
    <row r="1089" spans="1:16" ht="27.75" hidden="1" customHeight="1">
      <c r="A1089" s="43"/>
      <c r="B1089" s="28" t="s">
        <v>262</v>
      </c>
      <c r="C1089" s="29">
        <v>10</v>
      </c>
      <c r="D1089" s="187"/>
      <c r="E1089" s="30"/>
      <c r="F1089" s="93"/>
      <c r="G1089" s="187"/>
      <c r="H1089" s="187"/>
      <c r="I1089" s="187"/>
      <c r="J1089" s="187"/>
      <c r="K1089" s="23">
        <f t="shared" si="1736"/>
        <v>0</v>
      </c>
      <c r="L1089" s="23">
        <f t="shared" si="1737"/>
        <v>0</v>
      </c>
      <c r="M1089" s="187"/>
      <c r="N1089" s="187"/>
      <c r="O1089" s="187"/>
      <c r="P1089" s="30"/>
    </row>
    <row r="1090" spans="1:16" ht="12.75" hidden="1" customHeight="1">
      <c r="A1090" s="43"/>
      <c r="B1090" s="28" t="s">
        <v>263</v>
      </c>
      <c r="C1090" s="29">
        <v>20</v>
      </c>
      <c r="D1090" s="187"/>
      <c r="E1090" s="30"/>
      <c r="F1090" s="93"/>
      <c r="G1090" s="187"/>
      <c r="H1090" s="187"/>
      <c r="I1090" s="187"/>
      <c r="J1090" s="187"/>
      <c r="K1090" s="23">
        <f t="shared" si="1736"/>
        <v>0</v>
      </c>
      <c r="L1090" s="23">
        <f t="shared" si="1737"/>
        <v>0</v>
      </c>
      <c r="M1090" s="187"/>
      <c r="N1090" s="187"/>
      <c r="O1090" s="187"/>
      <c r="P1090" s="30"/>
    </row>
    <row r="1091" spans="1:16" ht="24" hidden="1" customHeight="1">
      <c r="A1091" s="43"/>
      <c r="B1091" s="16" t="s">
        <v>272</v>
      </c>
      <c r="C1091" s="29" t="s">
        <v>376</v>
      </c>
      <c r="D1091" s="187"/>
      <c r="E1091" s="30"/>
      <c r="F1091" s="93"/>
      <c r="G1091" s="187"/>
      <c r="H1091" s="187"/>
      <c r="I1091" s="187"/>
      <c r="J1091" s="187"/>
      <c r="K1091" s="23">
        <f t="shared" si="1736"/>
        <v>0</v>
      </c>
      <c r="L1091" s="23">
        <f t="shared" si="1737"/>
        <v>0</v>
      </c>
      <c r="M1091" s="187"/>
      <c r="N1091" s="187"/>
      <c r="O1091" s="187"/>
      <c r="P1091" s="30"/>
    </row>
    <row r="1092" spans="1:16" ht="16.5" hidden="1" customHeight="1">
      <c r="A1092" s="43"/>
      <c r="B1092" s="25" t="s">
        <v>273</v>
      </c>
      <c r="C1092" s="29"/>
      <c r="D1092" s="40">
        <f t="shared" ref="D1092:E1092" si="1836">D1093+D1097+D1101</f>
        <v>2613</v>
      </c>
      <c r="E1092" s="41">
        <f t="shared" si="1836"/>
        <v>909</v>
      </c>
      <c r="F1092" s="468">
        <f t="shared" ref="F1092:J1092" si="1837">F1093+F1097+F1101</f>
        <v>909</v>
      </c>
      <c r="G1092" s="40">
        <f t="shared" si="1837"/>
        <v>909</v>
      </c>
      <c r="H1092" s="40">
        <f t="shared" si="1837"/>
        <v>0</v>
      </c>
      <c r="I1092" s="40">
        <f t="shared" si="1837"/>
        <v>0</v>
      </c>
      <c r="J1092" s="40">
        <f t="shared" si="1837"/>
        <v>0</v>
      </c>
      <c r="K1092" s="23">
        <f t="shared" si="1736"/>
        <v>909</v>
      </c>
      <c r="L1092" s="23">
        <f t="shared" si="1737"/>
        <v>0</v>
      </c>
      <c r="M1092" s="40">
        <f t="shared" ref="M1092:O1092" si="1838">M1093+M1097+M1101</f>
        <v>0</v>
      </c>
      <c r="N1092" s="40">
        <f t="shared" si="1838"/>
        <v>0</v>
      </c>
      <c r="O1092" s="40">
        <f t="shared" si="1838"/>
        <v>0</v>
      </c>
      <c r="P1092" s="41">
        <f t="shared" ref="P1092" si="1839">P1093+P1097+P1101</f>
        <v>0</v>
      </c>
    </row>
    <row r="1093" spans="1:16" ht="48.75" customHeight="1">
      <c r="A1093" s="43"/>
      <c r="B1093" s="152" t="s">
        <v>615</v>
      </c>
      <c r="C1093" s="222">
        <v>60</v>
      </c>
      <c r="D1093" s="40">
        <f t="shared" ref="D1093:E1093" si="1840">D1094+D1095+D1096</f>
        <v>1300</v>
      </c>
      <c r="E1093" s="41">
        <f t="shared" si="1840"/>
        <v>909</v>
      </c>
      <c r="F1093" s="468">
        <f t="shared" ref="F1093:J1093" si="1841">F1094+F1095+F1096</f>
        <v>909</v>
      </c>
      <c r="G1093" s="40">
        <f t="shared" si="1841"/>
        <v>909</v>
      </c>
      <c r="H1093" s="40">
        <f t="shared" si="1841"/>
        <v>0</v>
      </c>
      <c r="I1093" s="40">
        <f t="shared" si="1841"/>
        <v>0</v>
      </c>
      <c r="J1093" s="40">
        <f t="shared" si="1841"/>
        <v>0</v>
      </c>
      <c r="K1093" s="23">
        <f t="shared" si="1736"/>
        <v>909</v>
      </c>
      <c r="L1093" s="23">
        <f t="shared" si="1737"/>
        <v>0</v>
      </c>
      <c r="M1093" s="40">
        <f t="shared" ref="M1093:O1093" si="1842">M1094+M1095+M1096</f>
        <v>0</v>
      </c>
      <c r="N1093" s="40">
        <f t="shared" si="1842"/>
        <v>0</v>
      </c>
      <c r="O1093" s="40">
        <f t="shared" si="1842"/>
        <v>0</v>
      </c>
      <c r="P1093" s="41">
        <f t="shared" ref="P1093" si="1843">P1094+P1095+P1096</f>
        <v>0</v>
      </c>
    </row>
    <row r="1094" spans="1:16" ht="14.25" customHeight="1">
      <c r="A1094" s="43"/>
      <c r="B1094" s="28" t="s">
        <v>166</v>
      </c>
      <c r="C1094" s="29" t="s">
        <v>324</v>
      </c>
      <c r="D1094" s="40">
        <v>1093</v>
      </c>
      <c r="E1094" s="41">
        <v>764</v>
      </c>
      <c r="F1094" s="468">
        <v>764</v>
      </c>
      <c r="G1094" s="40">
        <v>764</v>
      </c>
      <c r="H1094" s="40"/>
      <c r="I1094" s="40"/>
      <c r="J1094" s="40"/>
      <c r="K1094" s="23">
        <f t="shared" si="1736"/>
        <v>764</v>
      </c>
      <c r="L1094" s="23">
        <f t="shared" si="1737"/>
        <v>0</v>
      </c>
      <c r="M1094" s="40"/>
      <c r="N1094" s="40"/>
      <c r="O1094" s="40"/>
      <c r="P1094" s="41"/>
    </row>
    <row r="1095" spans="1:16" ht="14.25" customHeight="1">
      <c r="A1095" s="43"/>
      <c r="B1095" s="28" t="s">
        <v>168</v>
      </c>
      <c r="C1095" s="29" t="s">
        <v>325</v>
      </c>
      <c r="D1095" s="40"/>
      <c r="E1095" s="41"/>
      <c r="F1095" s="468"/>
      <c r="G1095" s="40"/>
      <c r="H1095" s="40"/>
      <c r="I1095" s="40"/>
      <c r="J1095" s="40"/>
      <c r="K1095" s="23">
        <f t="shared" si="1736"/>
        <v>0</v>
      </c>
      <c r="L1095" s="23">
        <f t="shared" si="1737"/>
        <v>0</v>
      </c>
      <c r="M1095" s="40"/>
      <c r="N1095" s="40"/>
      <c r="O1095" s="40"/>
      <c r="P1095" s="41"/>
    </row>
    <row r="1096" spans="1:16" ht="13.5" customHeight="1">
      <c r="A1096" s="43"/>
      <c r="B1096" s="28" t="s">
        <v>170</v>
      </c>
      <c r="C1096" s="29" t="s">
        <v>326</v>
      </c>
      <c r="D1096" s="40">
        <v>207</v>
      </c>
      <c r="E1096" s="41">
        <v>145</v>
      </c>
      <c r="F1096" s="468">
        <v>145</v>
      </c>
      <c r="G1096" s="40">
        <v>145</v>
      </c>
      <c r="H1096" s="40"/>
      <c r="I1096" s="40"/>
      <c r="J1096" s="40"/>
      <c r="K1096" s="23">
        <f t="shared" si="1736"/>
        <v>145</v>
      </c>
      <c r="L1096" s="23">
        <f t="shared" si="1737"/>
        <v>0</v>
      </c>
      <c r="M1096" s="40"/>
      <c r="N1096" s="40"/>
      <c r="O1096" s="40"/>
      <c r="P1096" s="41"/>
    </row>
    <row r="1097" spans="1:16" ht="54" hidden="1" customHeight="1">
      <c r="A1097" s="43"/>
      <c r="B1097" s="221" t="s">
        <v>616</v>
      </c>
      <c r="C1097" s="222">
        <v>60</v>
      </c>
      <c r="D1097" s="40">
        <f t="shared" ref="D1097:E1097" si="1844">D1098+D1099+D1100</f>
        <v>1313</v>
      </c>
      <c r="E1097" s="41">
        <f t="shared" si="1844"/>
        <v>0</v>
      </c>
      <c r="F1097" s="468">
        <f t="shared" ref="F1097:J1097" si="1845">F1098+F1099+F1100</f>
        <v>0</v>
      </c>
      <c r="G1097" s="40">
        <f t="shared" si="1845"/>
        <v>0</v>
      </c>
      <c r="H1097" s="40">
        <f t="shared" si="1845"/>
        <v>0</v>
      </c>
      <c r="I1097" s="40">
        <f t="shared" si="1845"/>
        <v>0</v>
      </c>
      <c r="J1097" s="40">
        <f t="shared" si="1845"/>
        <v>0</v>
      </c>
      <c r="K1097" s="23">
        <f t="shared" si="1736"/>
        <v>0</v>
      </c>
      <c r="L1097" s="23">
        <f t="shared" si="1737"/>
        <v>0</v>
      </c>
      <c r="M1097" s="40">
        <f t="shared" ref="M1097:O1097" si="1846">M1098+M1099+M1100</f>
        <v>0</v>
      </c>
      <c r="N1097" s="40">
        <f t="shared" si="1846"/>
        <v>0</v>
      </c>
      <c r="O1097" s="40">
        <f t="shared" si="1846"/>
        <v>0</v>
      </c>
      <c r="P1097" s="41">
        <f t="shared" ref="P1097" si="1847">P1098+P1099+P1100</f>
        <v>0</v>
      </c>
    </row>
    <row r="1098" spans="1:16" ht="14.25" hidden="1" customHeight="1">
      <c r="A1098" s="43"/>
      <c r="B1098" s="28" t="s">
        <v>166</v>
      </c>
      <c r="C1098" s="29" t="s">
        <v>324</v>
      </c>
      <c r="D1098" s="40">
        <v>1103</v>
      </c>
      <c r="E1098" s="41"/>
      <c r="F1098" s="468"/>
      <c r="G1098" s="40"/>
      <c r="H1098" s="40"/>
      <c r="I1098" s="40"/>
      <c r="J1098" s="40"/>
      <c r="K1098" s="23">
        <f t="shared" ref="K1098:K1161" si="1848">G1098+H1098+I1098+J1098</f>
        <v>0</v>
      </c>
      <c r="L1098" s="23">
        <f t="shared" ref="L1098:L1161" si="1849">F1098-K1098</f>
        <v>0</v>
      </c>
      <c r="M1098" s="40"/>
      <c r="N1098" s="40"/>
      <c r="O1098" s="40"/>
      <c r="P1098" s="41"/>
    </row>
    <row r="1099" spans="1:16" ht="14.25" hidden="1" customHeight="1">
      <c r="A1099" s="43"/>
      <c r="B1099" s="28" t="s">
        <v>168</v>
      </c>
      <c r="C1099" s="29" t="s">
        <v>325</v>
      </c>
      <c r="D1099" s="40"/>
      <c r="E1099" s="41"/>
      <c r="F1099" s="468"/>
      <c r="G1099" s="40"/>
      <c r="H1099" s="40"/>
      <c r="I1099" s="40"/>
      <c r="J1099" s="40"/>
      <c r="K1099" s="23">
        <f t="shared" si="1848"/>
        <v>0</v>
      </c>
      <c r="L1099" s="23">
        <f t="shared" si="1849"/>
        <v>0</v>
      </c>
      <c r="M1099" s="40"/>
      <c r="N1099" s="40"/>
      <c r="O1099" s="40"/>
      <c r="P1099" s="41"/>
    </row>
    <row r="1100" spans="1:16" ht="14.25" hidden="1" customHeight="1">
      <c r="A1100" s="43"/>
      <c r="B1100" s="28" t="s">
        <v>170</v>
      </c>
      <c r="C1100" s="29" t="s">
        <v>326</v>
      </c>
      <c r="D1100" s="40">
        <v>210</v>
      </c>
      <c r="E1100" s="41"/>
      <c r="F1100" s="468"/>
      <c r="G1100" s="40"/>
      <c r="H1100" s="40"/>
      <c r="I1100" s="40"/>
      <c r="J1100" s="40"/>
      <c r="K1100" s="23">
        <f t="shared" si="1848"/>
        <v>0</v>
      </c>
      <c r="L1100" s="23">
        <f t="shared" si="1849"/>
        <v>0</v>
      </c>
      <c r="M1100" s="40"/>
      <c r="N1100" s="40"/>
      <c r="O1100" s="40"/>
      <c r="P1100" s="41"/>
    </row>
    <row r="1101" spans="1:16" ht="12.75" hidden="1" customHeight="1">
      <c r="A1101" s="43"/>
      <c r="B1101" s="28" t="s">
        <v>327</v>
      </c>
      <c r="C1101" s="29">
        <v>70</v>
      </c>
      <c r="D1101" s="187"/>
      <c r="E1101" s="30"/>
      <c r="F1101" s="93"/>
      <c r="G1101" s="187"/>
      <c r="H1101" s="187"/>
      <c r="I1101" s="187"/>
      <c r="J1101" s="187"/>
      <c r="K1101" s="23">
        <f t="shared" si="1848"/>
        <v>0</v>
      </c>
      <c r="L1101" s="23">
        <f t="shared" si="1849"/>
        <v>0</v>
      </c>
      <c r="M1101" s="187"/>
      <c r="N1101" s="187"/>
      <c r="O1101" s="187"/>
      <c r="P1101" s="30"/>
    </row>
    <row r="1102" spans="1:16" ht="35.25" hidden="1" customHeight="1">
      <c r="A1102" s="43"/>
      <c r="B1102" s="219" t="s">
        <v>617</v>
      </c>
      <c r="C1102" s="130" t="s">
        <v>614</v>
      </c>
      <c r="D1102" s="187">
        <f t="shared" ref="D1102:E1102" si="1850">D1103+D1108</f>
        <v>0</v>
      </c>
      <c r="E1102" s="30">
        <f t="shared" si="1850"/>
        <v>0</v>
      </c>
      <c r="F1102" s="93">
        <f t="shared" ref="F1102:J1102" si="1851">F1103+F1108</f>
        <v>0</v>
      </c>
      <c r="G1102" s="187">
        <f t="shared" si="1851"/>
        <v>0</v>
      </c>
      <c r="H1102" s="187">
        <f t="shared" si="1851"/>
        <v>0</v>
      </c>
      <c r="I1102" s="187">
        <f t="shared" si="1851"/>
        <v>0</v>
      </c>
      <c r="J1102" s="187">
        <f t="shared" si="1851"/>
        <v>0</v>
      </c>
      <c r="K1102" s="23">
        <f t="shared" si="1848"/>
        <v>0</v>
      </c>
      <c r="L1102" s="23">
        <f t="shared" si="1849"/>
        <v>0</v>
      </c>
      <c r="M1102" s="187">
        <f t="shared" ref="M1102:O1102" si="1852">M1103+M1108</f>
        <v>0</v>
      </c>
      <c r="N1102" s="187">
        <f t="shared" si="1852"/>
        <v>0</v>
      </c>
      <c r="O1102" s="187">
        <f t="shared" si="1852"/>
        <v>0</v>
      </c>
      <c r="P1102" s="30">
        <f t="shared" ref="P1102" si="1853">P1103+P1108</f>
        <v>0</v>
      </c>
    </row>
    <row r="1103" spans="1:16" ht="14.25" hidden="1" customHeight="1">
      <c r="A1103" s="43"/>
      <c r="B1103" s="25" t="s">
        <v>260</v>
      </c>
      <c r="C1103" s="29"/>
      <c r="D1103" s="187">
        <f t="shared" ref="D1103:E1103" si="1854">D1104+D1107</f>
        <v>0</v>
      </c>
      <c r="E1103" s="30">
        <f t="shared" si="1854"/>
        <v>0</v>
      </c>
      <c r="F1103" s="93">
        <f t="shared" ref="F1103:J1103" si="1855">F1104+F1107</f>
        <v>0</v>
      </c>
      <c r="G1103" s="187">
        <f t="shared" si="1855"/>
        <v>0</v>
      </c>
      <c r="H1103" s="187">
        <f t="shared" si="1855"/>
        <v>0</v>
      </c>
      <c r="I1103" s="187">
        <f t="shared" si="1855"/>
        <v>0</v>
      </c>
      <c r="J1103" s="187">
        <f t="shared" si="1855"/>
        <v>0</v>
      </c>
      <c r="K1103" s="23">
        <f t="shared" si="1848"/>
        <v>0</v>
      </c>
      <c r="L1103" s="23">
        <f t="shared" si="1849"/>
        <v>0</v>
      </c>
      <c r="M1103" s="187">
        <f t="shared" ref="M1103:O1103" si="1856">M1104+M1107</f>
        <v>0</v>
      </c>
      <c r="N1103" s="187">
        <f t="shared" si="1856"/>
        <v>0</v>
      </c>
      <c r="O1103" s="187">
        <f t="shared" si="1856"/>
        <v>0</v>
      </c>
      <c r="P1103" s="30">
        <f t="shared" ref="P1103" si="1857">P1104+P1107</f>
        <v>0</v>
      </c>
    </row>
    <row r="1104" spans="1:16" ht="14.25" hidden="1" customHeight="1">
      <c r="A1104" s="43"/>
      <c r="B1104" s="28" t="s">
        <v>261</v>
      </c>
      <c r="C1104" s="29">
        <v>1</v>
      </c>
      <c r="D1104" s="187">
        <f t="shared" ref="D1104:E1104" si="1858">D1105+D1106</f>
        <v>0</v>
      </c>
      <c r="E1104" s="30">
        <f t="shared" si="1858"/>
        <v>0</v>
      </c>
      <c r="F1104" s="93">
        <f t="shared" ref="F1104:J1104" si="1859">F1105+F1106</f>
        <v>0</v>
      </c>
      <c r="G1104" s="187">
        <f t="shared" si="1859"/>
        <v>0</v>
      </c>
      <c r="H1104" s="187">
        <f t="shared" si="1859"/>
        <v>0</v>
      </c>
      <c r="I1104" s="187">
        <f t="shared" si="1859"/>
        <v>0</v>
      </c>
      <c r="J1104" s="187">
        <f t="shared" si="1859"/>
        <v>0</v>
      </c>
      <c r="K1104" s="23">
        <f t="shared" si="1848"/>
        <v>0</v>
      </c>
      <c r="L1104" s="23">
        <f t="shared" si="1849"/>
        <v>0</v>
      </c>
      <c r="M1104" s="187">
        <f t="shared" ref="M1104:O1104" si="1860">M1105+M1106</f>
        <v>0</v>
      </c>
      <c r="N1104" s="187">
        <f t="shared" si="1860"/>
        <v>0</v>
      </c>
      <c r="O1104" s="187">
        <f t="shared" si="1860"/>
        <v>0</v>
      </c>
      <c r="P1104" s="30">
        <f t="shared" ref="P1104" si="1861">P1105+P1106</f>
        <v>0</v>
      </c>
    </row>
    <row r="1105" spans="1:16" ht="14.25" hidden="1" customHeight="1">
      <c r="A1105" s="43"/>
      <c r="B1105" s="28" t="s">
        <v>262</v>
      </c>
      <c r="C1105" s="29">
        <v>10</v>
      </c>
      <c r="D1105" s="187"/>
      <c r="E1105" s="30"/>
      <c r="F1105" s="93"/>
      <c r="G1105" s="187"/>
      <c r="H1105" s="187"/>
      <c r="I1105" s="187"/>
      <c r="J1105" s="187"/>
      <c r="K1105" s="23">
        <f t="shared" si="1848"/>
        <v>0</v>
      </c>
      <c r="L1105" s="23">
        <f t="shared" si="1849"/>
        <v>0</v>
      </c>
      <c r="M1105" s="187"/>
      <c r="N1105" s="187"/>
      <c r="O1105" s="187"/>
      <c r="P1105" s="30"/>
    </row>
    <row r="1106" spans="1:16" ht="14.25" hidden="1" customHeight="1">
      <c r="A1106" s="43"/>
      <c r="B1106" s="28" t="s">
        <v>263</v>
      </c>
      <c r="C1106" s="29">
        <v>20</v>
      </c>
      <c r="D1106" s="187"/>
      <c r="E1106" s="30"/>
      <c r="F1106" s="93"/>
      <c r="G1106" s="187"/>
      <c r="H1106" s="187"/>
      <c r="I1106" s="187"/>
      <c r="J1106" s="187"/>
      <c r="K1106" s="23">
        <f t="shared" si="1848"/>
        <v>0</v>
      </c>
      <c r="L1106" s="23">
        <f t="shared" si="1849"/>
        <v>0</v>
      </c>
      <c r="M1106" s="187"/>
      <c r="N1106" s="187"/>
      <c r="O1106" s="187"/>
      <c r="P1106" s="30"/>
    </row>
    <row r="1107" spans="1:16" ht="14.25" hidden="1" customHeight="1">
      <c r="A1107" s="43"/>
      <c r="B1107" s="16" t="s">
        <v>272</v>
      </c>
      <c r="C1107" s="29" t="s">
        <v>376</v>
      </c>
      <c r="D1107" s="187"/>
      <c r="E1107" s="30"/>
      <c r="F1107" s="93"/>
      <c r="G1107" s="187"/>
      <c r="H1107" s="187"/>
      <c r="I1107" s="187"/>
      <c r="J1107" s="187"/>
      <c r="K1107" s="23">
        <f t="shared" si="1848"/>
        <v>0</v>
      </c>
      <c r="L1107" s="23">
        <f t="shared" si="1849"/>
        <v>0</v>
      </c>
      <c r="M1107" s="187"/>
      <c r="N1107" s="187"/>
      <c r="O1107" s="187"/>
      <c r="P1107" s="30"/>
    </row>
    <row r="1108" spans="1:16" ht="14.25" hidden="1" customHeight="1">
      <c r="A1108" s="43"/>
      <c r="B1108" s="25" t="s">
        <v>273</v>
      </c>
      <c r="C1108" s="29"/>
      <c r="D1108" s="187">
        <f t="shared" ref="D1108:E1108" si="1862">D1109</f>
        <v>0</v>
      </c>
      <c r="E1108" s="30">
        <f t="shared" si="1862"/>
        <v>0</v>
      </c>
      <c r="F1108" s="93">
        <f t="shared" ref="F1108:P1108" si="1863">F1109</f>
        <v>0</v>
      </c>
      <c r="G1108" s="187">
        <f t="shared" si="1863"/>
        <v>0</v>
      </c>
      <c r="H1108" s="187">
        <f t="shared" si="1863"/>
        <v>0</v>
      </c>
      <c r="I1108" s="187">
        <f t="shared" si="1863"/>
        <v>0</v>
      </c>
      <c r="J1108" s="187">
        <f t="shared" si="1863"/>
        <v>0</v>
      </c>
      <c r="K1108" s="23">
        <f t="shared" si="1848"/>
        <v>0</v>
      </c>
      <c r="L1108" s="23">
        <f t="shared" si="1849"/>
        <v>0</v>
      </c>
      <c r="M1108" s="187">
        <f t="shared" si="1863"/>
        <v>0</v>
      </c>
      <c r="N1108" s="187">
        <f t="shared" si="1863"/>
        <v>0</v>
      </c>
      <c r="O1108" s="187">
        <f t="shared" si="1863"/>
        <v>0</v>
      </c>
      <c r="P1108" s="30">
        <f t="shared" si="1863"/>
        <v>0</v>
      </c>
    </row>
    <row r="1109" spans="1:16" ht="14.25" hidden="1" customHeight="1">
      <c r="A1109" s="43"/>
      <c r="B1109" s="28" t="s">
        <v>327</v>
      </c>
      <c r="C1109" s="29">
        <v>70</v>
      </c>
      <c r="D1109" s="187"/>
      <c r="E1109" s="30"/>
      <c r="F1109" s="93"/>
      <c r="G1109" s="187"/>
      <c r="H1109" s="187"/>
      <c r="I1109" s="187"/>
      <c r="J1109" s="187"/>
      <c r="K1109" s="23">
        <f t="shared" si="1848"/>
        <v>0</v>
      </c>
      <c r="L1109" s="23">
        <f t="shared" si="1849"/>
        <v>0</v>
      </c>
      <c r="M1109" s="187"/>
      <c r="N1109" s="187"/>
      <c r="O1109" s="187"/>
      <c r="P1109" s="30"/>
    </row>
    <row r="1110" spans="1:16" ht="21.75" customHeight="1">
      <c r="A1110" s="43" t="s">
        <v>618</v>
      </c>
      <c r="B1110" s="155" t="s">
        <v>619</v>
      </c>
      <c r="C1110" s="130" t="s">
        <v>620</v>
      </c>
      <c r="D1110" s="267">
        <f t="shared" ref="D1110:E1110" si="1864">D1111+D1116</f>
        <v>2481</v>
      </c>
      <c r="E1110" s="157">
        <f t="shared" si="1864"/>
        <v>2963</v>
      </c>
      <c r="F1110" s="480">
        <f t="shared" ref="F1110:J1110" si="1865">F1111+F1116</f>
        <v>2800</v>
      </c>
      <c r="G1110" s="267">
        <f t="shared" si="1865"/>
        <v>700</v>
      </c>
      <c r="H1110" s="267">
        <f t="shared" si="1865"/>
        <v>800</v>
      </c>
      <c r="I1110" s="267">
        <f t="shared" si="1865"/>
        <v>650</v>
      </c>
      <c r="J1110" s="267">
        <f t="shared" si="1865"/>
        <v>650</v>
      </c>
      <c r="K1110" s="23">
        <f t="shared" si="1848"/>
        <v>2800</v>
      </c>
      <c r="L1110" s="23">
        <f t="shared" si="1849"/>
        <v>0</v>
      </c>
      <c r="M1110" s="267">
        <f t="shared" ref="M1110:O1110" si="1866">M1111+M1116</f>
        <v>2800</v>
      </c>
      <c r="N1110" s="267">
        <f t="shared" si="1866"/>
        <v>2800</v>
      </c>
      <c r="O1110" s="267">
        <f t="shared" si="1866"/>
        <v>2800</v>
      </c>
      <c r="P1110" s="157">
        <f t="shared" ref="P1110" si="1867">P1111+P1116</f>
        <v>0</v>
      </c>
    </row>
    <row r="1111" spans="1:16" ht="12.75" customHeight="1">
      <c r="A1111" s="43"/>
      <c r="B1111" s="25" t="s">
        <v>260</v>
      </c>
      <c r="C1111" s="29"/>
      <c r="D1111" s="194">
        <f t="shared" ref="D1111:E1111" si="1868">D1112+D1115</f>
        <v>2475</v>
      </c>
      <c r="E1111" s="112">
        <f t="shared" si="1868"/>
        <v>2963</v>
      </c>
      <c r="F1111" s="476">
        <f t="shared" ref="F1111:J1111" si="1869">F1112+F1115</f>
        <v>2800</v>
      </c>
      <c r="G1111" s="194">
        <f t="shared" si="1869"/>
        <v>700</v>
      </c>
      <c r="H1111" s="194">
        <f t="shared" si="1869"/>
        <v>800</v>
      </c>
      <c r="I1111" s="194">
        <f t="shared" si="1869"/>
        <v>650</v>
      </c>
      <c r="J1111" s="194">
        <f t="shared" si="1869"/>
        <v>650</v>
      </c>
      <c r="K1111" s="23">
        <f t="shared" si="1848"/>
        <v>2800</v>
      </c>
      <c r="L1111" s="23">
        <f t="shared" si="1849"/>
        <v>0</v>
      </c>
      <c r="M1111" s="194">
        <f t="shared" ref="M1111:O1111" si="1870">M1112+M1115</f>
        <v>2800</v>
      </c>
      <c r="N1111" s="194">
        <f t="shared" si="1870"/>
        <v>2800</v>
      </c>
      <c r="O1111" s="194">
        <f t="shared" si="1870"/>
        <v>2800</v>
      </c>
      <c r="P1111" s="112">
        <f t="shared" ref="P1111" si="1871">P1112+P1115</f>
        <v>0</v>
      </c>
    </row>
    <row r="1112" spans="1:16" ht="12.75" customHeight="1">
      <c r="A1112" s="43"/>
      <c r="B1112" s="28" t="s">
        <v>261</v>
      </c>
      <c r="C1112" s="29">
        <v>1</v>
      </c>
      <c r="D1112" s="252">
        <f t="shared" ref="D1112:E1112" si="1872">D1113+D1114</f>
        <v>2475</v>
      </c>
      <c r="E1112" s="38">
        <f t="shared" si="1872"/>
        <v>2963</v>
      </c>
      <c r="F1112" s="466">
        <f t="shared" ref="F1112:J1112" si="1873">F1113+F1114</f>
        <v>2800</v>
      </c>
      <c r="G1112" s="252">
        <f t="shared" si="1873"/>
        <v>700</v>
      </c>
      <c r="H1112" s="252">
        <f t="shared" si="1873"/>
        <v>800</v>
      </c>
      <c r="I1112" s="252">
        <f t="shared" si="1873"/>
        <v>650</v>
      </c>
      <c r="J1112" s="252">
        <f t="shared" si="1873"/>
        <v>650</v>
      </c>
      <c r="K1112" s="23">
        <f t="shared" si="1848"/>
        <v>2800</v>
      </c>
      <c r="L1112" s="23">
        <f t="shared" si="1849"/>
        <v>0</v>
      </c>
      <c r="M1112" s="252">
        <f t="shared" ref="M1112:O1112" si="1874">M1113+M1114</f>
        <v>2800</v>
      </c>
      <c r="N1112" s="252">
        <f t="shared" si="1874"/>
        <v>2800</v>
      </c>
      <c r="O1112" s="252">
        <f t="shared" si="1874"/>
        <v>2800</v>
      </c>
      <c r="P1112" s="38">
        <f t="shared" ref="P1112" si="1875">P1113+P1114</f>
        <v>0</v>
      </c>
    </row>
    <row r="1113" spans="1:16" ht="12.75" customHeight="1">
      <c r="A1113" s="43"/>
      <c r="B1113" s="28" t="s">
        <v>262</v>
      </c>
      <c r="C1113" s="29">
        <v>10</v>
      </c>
      <c r="D1113" s="187">
        <v>1700</v>
      </c>
      <c r="E1113" s="30">
        <v>2111</v>
      </c>
      <c r="F1113" s="93">
        <v>2000</v>
      </c>
      <c r="G1113" s="187">
        <v>500</v>
      </c>
      <c r="H1113" s="187">
        <v>500</v>
      </c>
      <c r="I1113" s="187">
        <v>500</v>
      </c>
      <c r="J1113" s="187">
        <v>500</v>
      </c>
      <c r="K1113" s="23">
        <f t="shared" si="1848"/>
        <v>2000</v>
      </c>
      <c r="L1113" s="23">
        <f t="shared" si="1849"/>
        <v>0</v>
      </c>
      <c r="M1113" s="187">
        <v>2000</v>
      </c>
      <c r="N1113" s="187">
        <v>2000</v>
      </c>
      <c r="O1113" s="187">
        <v>2000</v>
      </c>
      <c r="P1113" s="30"/>
    </row>
    <row r="1114" spans="1:16" ht="15.75" customHeight="1">
      <c r="A1114" s="43"/>
      <c r="B1114" s="28" t="s">
        <v>263</v>
      </c>
      <c r="C1114" s="29">
        <v>20</v>
      </c>
      <c r="D1114" s="187">
        <v>775</v>
      </c>
      <c r="E1114" s="30">
        <v>852</v>
      </c>
      <c r="F1114" s="93">
        <v>800</v>
      </c>
      <c r="G1114" s="187">
        <v>200</v>
      </c>
      <c r="H1114" s="187">
        <f>200+100</f>
        <v>300</v>
      </c>
      <c r="I1114" s="187">
        <v>150</v>
      </c>
      <c r="J1114" s="187">
        <v>150</v>
      </c>
      <c r="K1114" s="23">
        <f t="shared" si="1848"/>
        <v>800</v>
      </c>
      <c r="L1114" s="23">
        <f t="shared" si="1849"/>
        <v>0</v>
      </c>
      <c r="M1114" s="187">
        <v>800</v>
      </c>
      <c r="N1114" s="187">
        <v>800</v>
      </c>
      <c r="O1114" s="187">
        <v>800</v>
      </c>
      <c r="P1114" s="30"/>
    </row>
    <row r="1115" spans="1:16" ht="31.5" hidden="1" customHeight="1">
      <c r="A1115" s="43"/>
      <c r="B1115" s="16" t="s">
        <v>272</v>
      </c>
      <c r="C1115" s="29" t="s">
        <v>376</v>
      </c>
      <c r="D1115" s="187"/>
      <c r="E1115" s="30"/>
      <c r="F1115" s="93"/>
      <c r="G1115" s="187"/>
      <c r="H1115" s="187"/>
      <c r="I1115" s="187"/>
      <c r="J1115" s="187"/>
      <c r="K1115" s="23">
        <f t="shared" si="1848"/>
        <v>0</v>
      </c>
      <c r="L1115" s="23">
        <f t="shared" si="1849"/>
        <v>0</v>
      </c>
      <c r="M1115" s="187"/>
      <c r="N1115" s="187"/>
      <c r="O1115" s="187"/>
      <c r="P1115" s="30"/>
    </row>
    <row r="1116" spans="1:16" ht="0.75" customHeight="1">
      <c r="A1116" s="43"/>
      <c r="B1116" s="25" t="s">
        <v>273</v>
      </c>
      <c r="C1116" s="29"/>
      <c r="D1116" s="60">
        <f t="shared" ref="D1116:E1116" si="1876">D1117</f>
        <v>6</v>
      </c>
      <c r="E1116" s="150">
        <f t="shared" si="1876"/>
        <v>0</v>
      </c>
      <c r="F1116" s="239">
        <f t="shared" ref="F1116:P1116" si="1877">F1117</f>
        <v>0</v>
      </c>
      <c r="G1116" s="60">
        <f t="shared" si="1877"/>
        <v>0</v>
      </c>
      <c r="H1116" s="60">
        <f t="shared" si="1877"/>
        <v>0</v>
      </c>
      <c r="I1116" s="60">
        <f t="shared" si="1877"/>
        <v>0</v>
      </c>
      <c r="J1116" s="60">
        <f t="shared" si="1877"/>
        <v>0</v>
      </c>
      <c r="K1116" s="23">
        <f t="shared" si="1848"/>
        <v>0</v>
      </c>
      <c r="L1116" s="23">
        <f t="shared" si="1849"/>
        <v>0</v>
      </c>
      <c r="M1116" s="60">
        <f t="shared" si="1877"/>
        <v>0</v>
      </c>
      <c r="N1116" s="60">
        <f t="shared" si="1877"/>
        <v>0</v>
      </c>
      <c r="O1116" s="60">
        <f t="shared" si="1877"/>
        <v>0</v>
      </c>
      <c r="P1116" s="150">
        <f t="shared" si="1877"/>
        <v>0</v>
      </c>
    </row>
    <row r="1117" spans="1:16" ht="19.5" hidden="1" customHeight="1">
      <c r="A1117" s="43"/>
      <c r="B1117" s="28" t="s">
        <v>327</v>
      </c>
      <c r="C1117" s="29">
        <v>70</v>
      </c>
      <c r="D1117" s="187">
        <v>6</v>
      </c>
      <c r="E1117" s="30"/>
      <c r="F1117" s="93"/>
      <c r="G1117" s="187"/>
      <c r="H1117" s="187"/>
      <c r="I1117" s="187"/>
      <c r="J1117" s="187"/>
      <c r="K1117" s="23">
        <f t="shared" si="1848"/>
        <v>0</v>
      </c>
      <c r="L1117" s="23">
        <f t="shared" si="1849"/>
        <v>0</v>
      </c>
      <c r="M1117" s="187"/>
      <c r="N1117" s="187"/>
      <c r="O1117" s="187"/>
      <c r="P1117" s="30"/>
    </row>
    <row r="1118" spans="1:16" ht="21" customHeight="1">
      <c r="A1118" s="43" t="s">
        <v>621</v>
      </c>
      <c r="B1118" s="155" t="s">
        <v>622</v>
      </c>
      <c r="C1118" s="130" t="s">
        <v>623</v>
      </c>
      <c r="D1118" s="267">
        <f t="shared" ref="D1118:E1121" si="1878">D1125+D1134+D1143+D1153+D1162</f>
        <v>20524</v>
      </c>
      <c r="E1118" s="157">
        <f t="shared" si="1878"/>
        <v>18182</v>
      </c>
      <c r="F1118" s="480">
        <f t="shared" ref="F1118:J1121" si="1879">F1125+F1134+F1143+F1153+F1162</f>
        <v>21855</v>
      </c>
      <c r="G1118" s="267">
        <f t="shared" si="1879"/>
        <v>8221</v>
      </c>
      <c r="H1118" s="267">
        <f t="shared" si="1879"/>
        <v>4498</v>
      </c>
      <c r="I1118" s="267">
        <f t="shared" si="1879"/>
        <v>4582</v>
      </c>
      <c r="J1118" s="267">
        <f t="shared" si="1879"/>
        <v>4554</v>
      </c>
      <c r="K1118" s="23">
        <f t="shared" si="1848"/>
        <v>21855</v>
      </c>
      <c r="L1118" s="23">
        <f t="shared" si="1849"/>
        <v>0</v>
      </c>
      <c r="M1118" s="267">
        <f t="shared" ref="M1118:O1118" si="1880">M1125+M1134+M1143+M1153+M1162</f>
        <v>18120</v>
      </c>
      <c r="N1118" s="267">
        <f t="shared" si="1880"/>
        <v>18120</v>
      </c>
      <c r="O1118" s="267">
        <f t="shared" si="1880"/>
        <v>18120</v>
      </c>
      <c r="P1118" s="157">
        <f t="shared" ref="P1118" si="1881">P1125+P1134+P1143+P1153+P1162</f>
        <v>0</v>
      </c>
    </row>
    <row r="1119" spans="1:16" ht="14.25">
      <c r="A1119" s="43"/>
      <c r="B1119" s="25" t="s">
        <v>260</v>
      </c>
      <c r="C1119" s="29"/>
      <c r="D1119" s="194">
        <f t="shared" si="1878"/>
        <v>16724</v>
      </c>
      <c r="E1119" s="112">
        <f t="shared" si="1878"/>
        <v>18182</v>
      </c>
      <c r="F1119" s="476">
        <f t="shared" si="1879"/>
        <v>18046</v>
      </c>
      <c r="G1119" s="194">
        <f t="shared" si="1879"/>
        <v>4412</v>
      </c>
      <c r="H1119" s="194">
        <f t="shared" si="1879"/>
        <v>4498</v>
      </c>
      <c r="I1119" s="194">
        <f t="shared" si="1879"/>
        <v>4582</v>
      </c>
      <c r="J1119" s="194">
        <f t="shared" si="1879"/>
        <v>4554</v>
      </c>
      <c r="K1119" s="23">
        <f t="shared" si="1848"/>
        <v>18046</v>
      </c>
      <c r="L1119" s="23">
        <f t="shared" si="1849"/>
        <v>0</v>
      </c>
      <c r="M1119" s="194">
        <f t="shared" ref="M1119:O1119" si="1882">M1126+M1135+M1144+M1154+M1163</f>
        <v>18120</v>
      </c>
      <c r="N1119" s="194">
        <f t="shared" si="1882"/>
        <v>18120</v>
      </c>
      <c r="O1119" s="194">
        <f t="shared" si="1882"/>
        <v>18120</v>
      </c>
      <c r="P1119" s="112">
        <f t="shared" ref="P1119" si="1883">P1126+P1135+P1144+P1154+P1163</f>
        <v>0</v>
      </c>
    </row>
    <row r="1120" spans="1:16" ht="14.25">
      <c r="A1120" s="43"/>
      <c r="B1120" s="25" t="s">
        <v>261</v>
      </c>
      <c r="C1120" s="26">
        <v>1</v>
      </c>
      <c r="D1120" s="194">
        <f t="shared" si="1878"/>
        <v>16724</v>
      </c>
      <c r="E1120" s="112">
        <f t="shared" si="1878"/>
        <v>18182</v>
      </c>
      <c r="F1120" s="476">
        <f t="shared" si="1879"/>
        <v>18046</v>
      </c>
      <c r="G1120" s="194">
        <f t="shared" si="1879"/>
        <v>4412</v>
      </c>
      <c r="H1120" s="194">
        <f t="shared" si="1879"/>
        <v>4498</v>
      </c>
      <c r="I1120" s="194">
        <f t="shared" si="1879"/>
        <v>4582</v>
      </c>
      <c r="J1120" s="194">
        <f t="shared" si="1879"/>
        <v>4554</v>
      </c>
      <c r="K1120" s="23">
        <f t="shared" si="1848"/>
        <v>18046</v>
      </c>
      <c r="L1120" s="23">
        <f t="shared" si="1849"/>
        <v>0</v>
      </c>
      <c r="M1120" s="194">
        <f t="shared" ref="M1120:O1120" si="1884">M1127+M1136+M1145+M1155+M1164</f>
        <v>18120</v>
      </c>
      <c r="N1120" s="194">
        <f t="shared" si="1884"/>
        <v>18120</v>
      </c>
      <c r="O1120" s="194">
        <f t="shared" si="1884"/>
        <v>18120</v>
      </c>
      <c r="P1120" s="112">
        <f t="shared" ref="P1120" si="1885">P1127+P1136+P1145+P1155+P1164</f>
        <v>0</v>
      </c>
    </row>
    <row r="1121" spans="1:16" ht="25.5">
      <c r="A1121" s="43"/>
      <c r="B1121" s="504" t="s">
        <v>1112</v>
      </c>
      <c r="C1121" s="26" t="s">
        <v>481</v>
      </c>
      <c r="D1121" s="194">
        <f t="shared" si="1878"/>
        <v>16724</v>
      </c>
      <c r="E1121" s="112">
        <f t="shared" si="1878"/>
        <v>18182</v>
      </c>
      <c r="F1121" s="476">
        <f t="shared" si="1879"/>
        <v>18046</v>
      </c>
      <c r="G1121" s="194">
        <f t="shared" si="1879"/>
        <v>4412</v>
      </c>
      <c r="H1121" s="194">
        <f t="shared" si="1879"/>
        <v>4498</v>
      </c>
      <c r="I1121" s="194">
        <f t="shared" si="1879"/>
        <v>4582</v>
      </c>
      <c r="J1121" s="194">
        <f t="shared" si="1879"/>
        <v>4554</v>
      </c>
      <c r="K1121" s="23">
        <f t="shared" si="1848"/>
        <v>18046</v>
      </c>
      <c r="L1121" s="23">
        <f t="shared" si="1849"/>
        <v>0</v>
      </c>
      <c r="M1121" s="194">
        <f t="shared" ref="M1121:O1121" si="1886">M1128+M1137+M1146+M1156+M1165</f>
        <v>18120</v>
      </c>
      <c r="N1121" s="194">
        <f t="shared" si="1886"/>
        <v>18120</v>
      </c>
      <c r="O1121" s="194">
        <f t="shared" si="1886"/>
        <v>18120</v>
      </c>
      <c r="P1121" s="112">
        <f t="shared" ref="P1121" si="1887">P1128+P1137+P1146+P1156+P1165</f>
        <v>0</v>
      </c>
    </row>
    <row r="1122" spans="1:16" ht="14.25">
      <c r="A1122" s="43"/>
      <c r="B1122" s="25" t="s">
        <v>624</v>
      </c>
      <c r="C1122" s="26">
        <v>85.01</v>
      </c>
      <c r="D1122" s="194">
        <f t="shared" ref="D1122:E1122" si="1888">D1140+D1131+D1150</f>
        <v>0</v>
      </c>
      <c r="E1122" s="112">
        <f t="shared" si="1888"/>
        <v>0</v>
      </c>
      <c r="F1122" s="476">
        <f t="shared" ref="F1122:J1122" si="1889">F1140+F1131+F1150</f>
        <v>0</v>
      </c>
      <c r="G1122" s="194">
        <f t="shared" si="1889"/>
        <v>0</v>
      </c>
      <c r="H1122" s="194">
        <f t="shared" si="1889"/>
        <v>0</v>
      </c>
      <c r="I1122" s="194">
        <f t="shared" si="1889"/>
        <v>0</v>
      </c>
      <c r="J1122" s="194">
        <f t="shared" si="1889"/>
        <v>0</v>
      </c>
      <c r="K1122" s="23">
        <f t="shared" si="1848"/>
        <v>0</v>
      </c>
      <c r="L1122" s="23">
        <f t="shared" si="1849"/>
        <v>0</v>
      </c>
      <c r="M1122" s="194">
        <f t="shared" ref="M1122:O1122" si="1890">M1140+M1131+M1150</f>
        <v>0</v>
      </c>
      <c r="N1122" s="194">
        <f t="shared" si="1890"/>
        <v>0</v>
      </c>
      <c r="O1122" s="194">
        <f t="shared" si="1890"/>
        <v>0</v>
      </c>
      <c r="P1122" s="112">
        <f t="shared" ref="P1122" si="1891">P1140+P1131+P1150</f>
        <v>0</v>
      </c>
    </row>
    <row r="1123" spans="1:16" ht="14.25">
      <c r="A1123" s="43"/>
      <c r="B1123" s="25" t="s">
        <v>273</v>
      </c>
      <c r="C1123" s="29"/>
      <c r="D1123" s="194">
        <f t="shared" ref="D1123:E1123" si="1892">D1132+D1141+D1151+D1160+D1168</f>
        <v>3800</v>
      </c>
      <c r="E1123" s="112">
        <f t="shared" si="1892"/>
        <v>0</v>
      </c>
      <c r="F1123" s="476">
        <f t="shared" ref="F1123:J1123" si="1893">F1132+F1141+F1151+F1160+F1168</f>
        <v>3809</v>
      </c>
      <c r="G1123" s="194">
        <f t="shared" si="1893"/>
        <v>3809</v>
      </c>
      <c r="H1123" s="194">
        <f t="shared" si="1893"/>
        <v>0</v>
      </c>
      <c r="I1123" s="194">
        <f t="shared" si="1893"/>
        <v>0</v>
      </c>
      <c r="J1123" s="194">
        <f t="shared" si="1893"/>
        <v>0</v>
      </c>
      <c r="K1123" s="23">
        <f t="shared" si="1848"/>
        <v>3809</v>
      </c>
      <c r="L1123" s="23">
        <f t="shared" si="1849"/>
        <v>0</v>
      </c>
      <c r="M1123" s="194">
        <f t="shared" ref="M1123:O1123" si="1894">M1132+M1141+M1151+M1160+M1168</f>
        <v>0</v>
      </c>
      <c r="N1123" s="194">
        <f t="shared" si="1894"/>
        <v>0</v>
      </c>
      <c r="O1123" s="194">
        <f t="shared" si="1894"/>
        <v>0</v>
      </c>
      <c r="P1123" s="112">
        <f t="shared" ref="P1123" si="1895">P1132+P1141+P1151+P1160+P1168</f>
        <v>0</v>
      </c>
    </row>
    <row r="1124" spans="1:16" ht="14.25">
      <c r="A1124" s="43"/>
      <c r="B1124" s="31" t="s">
        <v>279</v>
      </c>
      <c r="C1124" s="26" t="s">
        <v>280</v>
      </c>
      <c r="D1124" s="252">
        <f t="shared" ref="D1124:E1124" si="1896">D1133+D1142+D1152+D1160+D1168</f>
        <v>3800</v>
      </c>
      <c r="E1124" s="38">
        <f t="shared" si="1896"/>
        <v>0</v>
      </c>
      <c r="F1124" s="466">
        <f t="shared" ref="F1124:J1124" si="1897">F1133+F1142+F1152+F1160+F1168</f>
        <v>3809</v>
      </c>
      <c r="G1124" s="252">
        <f t="shared" si="1897"/>
        <v>3809</v>
      </c>
      <c r="H1124" s="252">
        <f t="shared" si="1897"/>
        <v>0</v>
      </c>
      <c r="I1124" s="252">
        <f t="shared" si="1897"/>
        <v>0</v>
      </c>
      <c r="J1124" s="252">
        <f t="shared" si="1897"/>
        <v>0</v>
      </c>
      <c r="K1124" s="23">
        <f t="shared" si="1848"/>
        <v>3809</v>
      </c>
      <c r="L1124" s="23">
        <f t="shared" si="1849"/>
        <v>0</v>
      </c>
      <c r="M1124" s="252">
        <f t="shared" ref="M1124:O1124" si="1898">M1133+M1142+M1152+M1160+M1168</f>
        <v>0</v>
      </c>
      <c r="N1124" s="252">
        <f t="shared" si="1898"/>
        <v>0</v>
      </c>
      <c r="O1124" s="252">
        <f t="shared" si="1898"/>
        <v>0</v>
      </c>
      <c r="P1124" s="38">
        <f t="shared" ref="P1124" si="1899">P1133+P1142+P1152+P1160+P1168</f>
        <v>0</v>
      </c>
    </row>
    <row r="1125" spans="1:16" ht="26.25" customHeight="1">
      <c r="A1125" s="43" t="s">
        <v>625</v>
      </c>
      <c r="B1125" s="155" t="s">
        <v>483</v>
      </c>
      <c r="C1125" s="130" t="s">
        <v>623</v>
      </c>
      <c r="D1125" s="267">
        <f t="shared" ref="D1125:E1125" si="1900">D1126+D1132</f>
        <v>2189</v>
      </c>
      <c r="E1125" s="157">
        <f t="shared" si="1900"/>
        <v>2475</v>
      </c>
      <c r="F1125" s="480">
        <f t="shared" ref="F1125:J1125" si="1901">F1126+F1132</f>
        <v>2565</v>
      </c>
      <c r="G1125" s="267">
        <f t="shared" si="1901"/>
        <v>735</v>
      </c>
      <c r="H1125" s="267">
        <f t="shared" si="1901"/>
        <v>605</v>
      </c>
      <c r="I1125" s="267">
        <f t="shared" si="1901"/>
        <v>615</v>
      </c>
      <c r="J1125" s="267">
        <f t="shared" si="1901"/>
        <v>610</v>
      </c>
      <c r="K1125" s="23">
        <f t="shared" si="1848"/>
        <v>2565</v>
      </c>
      <c r="L1125" s="23">
        <f t="shared" si="1849"/>
        <v>0</v>
      </c>
      <c r="M1125" s="267">
        <f t="shared" ref="M1125:O1125" si="1902">M1126+M1132</f>
        <v>2500</v>
      </c>
      <c r="N1125" s="267">
        <f t="shared" si="1902"/>
        <v>2500</v>
      </c>
      <c r="O1125" s="267">
        <f t="shared" si="1902"/>
        <v>2500</v>
      </c>
      <c r="P1125" s="157">
        <f t="shared" ref="P1125" si="1903">P1126+P1132</f>
        <v>0</v>
      </c>
    </row>
    <row r="1126" spans="1:16" ht="14.25">
      <c r="A1126" s="43"/>
      <c r="B1126" s="25" t="s">
        <v>260</v>
      </c>
      <c r="C1126" s="29"/>
      <c r="D1126" s="194">
        <f t="shared" ref="D1126:E1126" si="1904">D1127+D1131</f>
        <v>2189</v>
      </c>
      <c r="E1126" s="112">
        <f t="shared" si="1904"/>
        <v>2475</v>
      </c>
      <c r="F1126" s="476">
        <f t="shared" ref="F1126:J1126" si="1905">F1127+F1131</f>
        <v>2455</v>
      </c>
      <c r="G1126" s="194">
        <f t="shared" si="1905"/>
        <v>625</v>
      </c>
      <c r="H1126" s="194">
        <f t="shared" si="1905"/>
        <v>605</v>
      </c>
      <c r="I1126" s="194">
        <f t="shared" si="1905"/>
        <v>615</v>
      </c>
      <c r="J1126" s="194">
        <f t="shared" si="1905"/>
        <v>610</v>
      </c>
      <c r="K1126" s="23">
        <f t="shared" si="1848"/>
        <v>2455</v>
      </c>
      <c r="L1126" s="23">
        <f t="shared" si="1849"/>
        <v>0</v>
      </c>
      <c r="M1126" s="194">
        <f t="shared" ref="M1126:O1126" si="1906">M1127+M1131</f>
        <v>2500</v>
      </c>
      <c r="N1126" s="194">
        <f t="shared" si="1906"/>
        <v>2500</v>
      </c>
      <c r="O1126" s="194">
        <f t="shared" si="1906"/>
        <v>2500</v>
      </c>
      <c r="P1126" s="112">
        <f t="shared" ref="P1126" si="1907">P1127+P1131</f>
        <v>0</v>
      </c>
    </row>
    <row r="1127" spans="1:16" ht="14.25">
      <c r="A1127" s="43"/>
      <c r="B1127" s="28" t="s">
        <v>261</v>
      </c>
      <c r="C1127" s="29">
        <v>1</v>
      </c>
      <c r="D1127" s="252">
        <f t="shared" ref="D1127:E1127" si="1908">D1128</f>
        <v>2189</v>
      </c>
      <c r="E1127" s="38">
        <f t="shared" si="1908"/>
        <v>2475</v>
      </c>
      <c r="F1127" s="466">
        <f t="shared" ref="F1127:P1127" si="1909">F1128</f>
        <v>2455</v>
      </c>
      <c r="G1127" s="252">
        <f t="shared" si="1909"/>
        <v>625</v>
      </c>
      <c r="H1127" s="252">
        <f t="shared" si="1909"/>
        <v>605</v>
      </c>
      <c r="I1127" s="252">
        <f t="shared" si="1909"/>
        <v>615</v>
      </c>
      <c r="J1127" s="252">
        <f t="shared" si="1909"/>
        <v>610</v>
      </c>
      <c r="K1127" s="23">
        <f t="shared" si="1848"/>
        <v>2455</v>
      </c>
      <c r="L1127" s="23">
        <f t="shared" si="1849"/>
        <v>0</v>
      </c>
      <c r="M1127" s="252">
        <f t="shared" si="1909"/>
        <v>2500</v>
      </c>
      <c r="N1127" s="252">
        <f t="shared" si="1909"/>
        <v>2500</v>
      </c>
      <c r="O1127" s="252">
        <f t="shared" si="1909"/>
        <v>2500</v>
      </c>
      <c r="P1127" s="38">
        <f t="shared" si="1909"/>
        <v>0</v>
      </c>
    </row>
    <row r="1128" spans="1:16" ht="14.25">
      <c r="A1128" s="43"/>
      <c r="B1128" s="28" t="s">
        <v>1108</v>
      </c>
      <c r="C1128" s="29" t="s">
        <v>481</v>
      </c>
      <c r="D1128" s="252">
        <f t="shared" ref="D1128:E1128" si="1910">D1129+D1130</f>
        <v>2189</v>
      </c>
      <c r="E1128" s="38">
        <f t="shared" si="1910"/>
        <v>2475</v>
      </c>
      <c r="F1128" s="466">
        <f t="shared" ref="F1128:J1128" si="1911">F1129+F1130</f>
        <v>2455</v>
      </c>
      <c r="G1128" s="252">
        <f t="shared" si="1911"/>
        <v>625</v>
      </c>
      <c r="H1128" s="252">
        <f t="shared" si="1911"/>
        <v>605</v>
      </c>
      <c r="I1128" s="252">
        <f t="shared" si="1911"/>
        <v>615</v>
      </c>
      <c r="J1128" s="252">
        <f t="shared" si="1911"/>
        <v>610</v>
      </c>
      <c r="K1128" s="23">
        <f t="shared" si="1848"/>
        <v>2455</v>
      </c>
      <c r="L1128" s="23">
        <f t="shared" si="1849"/>
        <v>0</v>
      </c>
      <c r="M1128" s="252">
        <f t="shared" ref="M1128:O1128" si="1912">M1129+M1130</f>
        <v>2500</v>
      </c>
      <c r="N1128" s="252">
        <f t="shared" si="1912"/>
        <v>2500</v>
      </c>
      <c r="O1128" s="252">
        <f t="shared" si="1912"/>
        <v>2500</v>
      </c>
      <c r="P1128" s="38">
        <f t="shared" ref="P1128" si="1913">P1129+P1130</f>
        <v>0</v>
      </c>
    </row>
    <row r="1129" spans="1:16" ht="12.75" customHeight="1">
      <c r="A1129" s="43"/>
      <c r="B1129" s="28" t="s">
        <v>262</v>
      </c>
      <c r="C1129" s="29">
        <v>10</v>
      </c>
      <c r="D1129" s="187">
        <v>1739</v>
      </c>
      <c r="E1129" s="30">
        <v>1955</v>
      </c>
      <c r="F1129" s="93">
        <v>1955</v>
      </c>
      <c r="G1129" s="187">
        <v>500</v>
      </c>
      <c r="H1129" s="187">
        <v>480</v>
      </c>
      <c r="I1129" s="187">
        <v>490</v>
      </c>
      <c r="J1129" s="187">
        <v>485</v>
      </c>
      <c r="K1129" s="23">
        <f t="shared" si="1848"/>
        <v>1955</v>
      </c>
      <c r="L1129" s="23">
        <f t="shared" si="1849"/>
        <v>0</v>
      </c>
      <c r="M1129" s="187">
        <v>2000</v>
      </c>
      <c r="N1129" s="187">
        <v>2000</v>
      </c>
      <c r="O1129" s="187">
        <v>2000</v>
      </c>
      <c r="P1129" s="30"/>
    </row>
    <row r="1130" spans="1:16" ht="14.25" customHeight="1">
      <c r="A1130" s="43"/>
      <c r="B1130" s="28" t="s">
        <v>263</v>
      </c>
      <c r="C1130" s="29">
        <v>20</v>
      </c>
      <c r="D1130" s="187">
        <v>450</v>
      </c>
      <c r="E1130" s="30">
        <v>520</v>
      </c>
      <c r="F1130" s="93">
        <v>500</v>
      </c>
      <c r="G1130" s="187">
        <v>125</v>
      </c>
      <c r="H1130" s="187">
        <v>125</v>
      </c>
      <c r="I1130" s="187">
        <v>125</v>
      </c>
      <c r="J1130" s="187">
        <v>125</v>
      </c>
      <c r="K1130" s="23">
        <f t="shared" si="1848"/>
        <v>500</v>
      </c>
      <c r="L1130" s="23">
        <f t="shared" si="1849"/>
        <v>0</v>
      </c>
      <c r="M1130" s="187">
        <v>500</v>
      </c>
      <c r="N1130" s="187">
        <v>500</v>
      </c>
      <c r="O1130" s="187">
        <v>500</v>
      </c>
      <c r="P1130" s="30"/>
    </row>
    <row r="1131" spans="1:16" ht="14.25" hidden="1" customHeight="1">
      <c r="A1131" s="43"/>
      <c r="B1131" s="25" t="s">
        <v>624</v>
      </c>
      <c r="C1131" s="26">
        <v>85.01</v>
      </c>
      <c r="D1131" s="187"/>
      <c r="E1131" s="30"/>
      <c r="F1131" s="93"/>
      <c r="G1131" s="187"/>
      <c r="H1131" s="187"/>
      <c r="I1131" s="187"/>
      <c r="J1131" s="187"/>
      <c r="K1131" s="23">
        <f t="shared" si="1848"/>
        <v>0</v>
      </c>
      <c r="L1131" s="23">
        <f t="shared" si="1849"/>
        <v>0</v>
      </c>
      <c r="M1131" s="187"/>
      <c r="N1131" s="187"/>
      <c r="O1131" s="187"/>
      <c r="P1131" s="30"/>
    </row>
    <row r="1132" spans="1:16" ht="17.25" customHeight="1">
      <c r="A1132" s="43"/>
      <c r="B1132" s="25" t="s">
        <v>273</v>
      </c>
      <c r="C1132" s="29"/>
      <c r="D1132" s="252">
        <f t="shared" ref="D1132:E1132" si="1914">D1133</f>
        <v>0</v>
      </c>
      <c r="E1132" s="38">
        <f t="shared" si="1914"/>
        <v>0</v>
      </c>
      <c r="F1132" s="466">
        <f t="shared" ref="F1132:P1132" si="1915">F1133</f>
        <v>110</v>
      </c>
      <c r="G1132" s="252">
        <f t="shared" si="1915"/>
        <v>110</v>
      </c>
      <c r="H1132" s="252">
        <f t="shared" si="1915"/>
        <v>0</v>
      </c>
      <c r="I1132" s="252">
        <f t="shared" si="1915"/>
        <v>0</v>
      </c>
      <c r="J1132" s="252">
        <f t="shared" si="1915"/>
        <v>0</v>
      </c>
      <c r="K1132" s="23">
        <f t="shared" si="1848"/>
        <v>110</v>
      </c>
      <c r="L1132" s="23">
        <f t="shared" si="1849"/>
        <v>0</v>
      </c>
      <c r="M1132" s="252">
        <f t="shared" si="1915"/>
        <v>0</v>
      </c>
      <c r="N1132" s="252">
        <f t="shared" si="1915"/>
        <v>0</v>
      </c>
      <c r="O1132" s="252">
        <f t="shared" si="1915"/>
        <v>0</v>
      </c>
      <c r="P1132" s="38">
        <f t="shared" si="1915"/>
        <v>0</v>
      </c>
    </row>
    <row r="1133" spans="1:16" ht="23.25" customHeight="1">
      <c r="A1133" s="43"/>
      <c r="B1133" s="28" t="s">
        <v>279</v>
      </c>
      <c r="C1133" s="29" t="s">
        <v>280</v>
      </c>
      <c r="D1133" s="187">
        <v>0</v>
      </c>
      <c r="E1133" s="30"/>
      <c r="F1133" s="93">
        <v>110</v>
      </c>
      <c r="G1133" s="187">
        <v>110</v>
      </c>
      <c r="H1133" s="187"/>
      <c r="I1133" s="187"/>
      <c r="J1133" s="187"/>
      <c r="K1133" s="23">
        <f t="shared" si="1848"/>
        <v>110</v>
      </c>
      <c r="L1133" s="23">
        <f t="shared" si="1849"/>
        <v>0</v>
      </c>
      <c r="M1133" s="187">
        <v>0</v>
      </c>
      <c r="N1133" s="187">
        <v>0</v>
      </c>
      <c r="O1133" s="187">
        <v>0</v>
      </c>
      <c r="P1133" s="30"/>
    </row>
    <row r="1134" spans="1:16" ht="27" customHeight="1">
      <c r="A1134" s="43" t="s">
        <v>626</v>
      </c>
      <c r="B1134" s="155" t="s">
        <v>485</v>
      </c>
      <c r="C1134" s="130" t="s">
        <v>623</v>
      </c>
      <c r="D1134" s="267">
        <f t="shared" ref="D1134:E1134" si="1916">D1135+D1141</f>
        <v>5475</v>
      </c>
      <c r="E1134" s="157">
        <f t="shared" si="1916"/>
        <v>3240</v>
      </c>
      <c r="F1134" s="480">
        <f t="shared" ref="F1134:J1134" si="1917">F1135+F1141</f>
        <v>6879</v>
      </c>
      <c r="G1134" s="267">
        <f t="shared" si="1917"/>
        <v>4379</v>
      </c>
      <c r="H1134" s="267">
        <f t="shared" si="1917"/>
        <v>800</v>
      </c>
      <c r="I1134" s="267">
        <f t="shared" si="1917"/>
        <v>850</v>
      </c>
      <c r="J1134" s="267">
        <f t="shared" si="1917"/>
        <v>850</v>
      </c>
      <c r="K1134" s="23">
        <f t="shared" si="1848"/>
        <v>6879</v>
      </c>
      <c r="L1134" s="23">
        <f t="shared" si="1849"/>
        <v>0</v>
      </c>
      <c r="M1134" s="267">
        <f t="shared" ref="M1134:O1134" si="1918">M1135+M1141</f>
        <v>3200</v>
      </c>
      <c r="N1134" s="267">
        <f t="shared" si="1918"/>
        <v>3200</v>
      </c>
      <c r="O1134" s="267">
        <f t="shared" si="1918"/>
        <v>3200</v>
      </c>
      <c r="P1134" s="157">
        <f t="shared" ref="P1134" si="1919">P1135+P1141</f>
        <v>0</v>
      </c>
    </row>
    <row r="1135" spans="1:16" ht="14.25">
      <c r="A1135" s="43"/>
      <c r="B1135" s="25" t="s">
        <v>260</v>
      </c>
      <c r="C1135" s="29"/>
      <c r="D1135" s="194">
        <f t="shared" ref="D1135:E1135" si="1920">D1136</f>
        <v>2925</v>
      </c>
      <c r="E1135" s="112">
        <f t="shared" si="1920"/>
        <v>3240</v>
      </c>
      <c r="F1135" s="476">
        <f t="shared" ref="F1135:P1135" si="1921">F1136</f>
        <v>3200</v>
      </c>
      <c r="G1135" s="194">
        <f t="shared" si="1921"/>
        <v>700</v>
      </c>
      <c r="H1135" s="194">
        <f t="shared" si="1921"/>
        <v>800</v>
      </c>
      <c r="I1135" s="194">
        <f t="shared" si="1921"/>
        <v>850</v>
      </c>
      <c r="J1135" s="194">
        <f t="shared" si="1921"/>
        <v>850</v>
      </c>
      <c r="K1135" s="23">
        <f t="shared" si="1848"/>
        <v>3200</v>
      </c>
      <c r="L1135" s="23">
        <f t="shared" si="1849"/>
        <v>0</v>
      </c>
      <c r="M1135" s="194">
        <f t="shared" si="1921"/>
        <v>3200</v>
      </c>
      <c r="N1135" s="194">
        <f t="shared" si="1921"/>
        <v>3200</v>
      </c>
      <c r="O1135" s="194">
        <f t="shared" si="1921"/>
        <v>3200</v>
      </c>
      <c r="P1135" s="112">
        <f t="shared" si="1921"/>
        <v>0</v>
      </c>
    </row>
    <row r="1136" spans="1:16" ht="14.25">
      <c r="A1136" s="43"/>
      <c r="B1136" s="28" t="s">
        <v>261</v>
      </c>
      <c r="C1136" s="29">
        <v>1</v>
      </c>
      <c r="D1136" s="252">
        <f t="shared" ref="D1136:E1136" si="1922">D1137+D1140</f>
        <v>2925</v>
      </c>
      <c r="E1136" s="38">
        <f t="shared" si="1922"/>
        <v>3240</v>
      </c>
      <c r="F1136" s="466">
        <f t="shared" ref="F1136:J1136" si="1923">F1137+F1140</f>
        <v>3200</v>
      </c>
      <c r="G1136" s="252">
        <f t="shared" si="1923"/>
        <v>700</v>
      </c>
      <c r="H1136" s="252">
        <f t="shared" si="1923"/>
        <v>800</v>
      </c>
      <c r="I1136" s="252">
        <f t="shared" si="1923"/>
        <v>850</v>
      </c>
      <c r="J1136" s="252">
        <f t="shared" si="1923"/>
        <v>850</v>
      </c>
      <c r="K1136" s="23">
        <f t="shared" si="1848"/>
        <v>3200</v>
      </c>
      <c r="L1136" s="23">
        <f t="shared" si="1849"/>
        <v>0</v>
      </c>
      <c r="M1136" s="252">
        <f t="shared" ref="M1136:O1136" si="1924">M1137+M1140</f>
        <v>3200</v>
      </c>
      <c r="N1136" s="252">
        <f t="shared" si="1924"/>
        <v>3200</v>
      </c>
      <c r="O1136" s="252">
        <f t="shared" si="1924"/>
        <v>3200</v>
      </c>
      <c r="P1136" s="38">
        <f t="shared" ref="P1136" si="1925">P1137+P1140</f>
        <v>0</v>
      </c>
    </row>
    <row r="1137" spans="1:16" ht="33.75" customHeight="1">
      <c r="A1137" s="43"/>
      <c r="B1137" s="504" t="s">
        <v>1112</v>
      </c>
      <c r="C1137" s="29" t="s">
        <v>481</v>
      </c>
      <c r="D1137" s="252">
        <f t="shared" ref="D1137:E1137" si="1926">D1138+D1139</f>
        <v>2925</v>
      </c>
      <c r="E1137" s="38">
        <f t="shared" si="1926"/>
        <v>3240</v>
      </c>
      <c r="F1137" s="466">
        <f t="shared" ref="F1137:J1137" si="1927">F1138+F1139</f>
        <v>3200</v>
      </c>
      <c r="G1137" s="252">
        <f t="shared" si="1927"/>
        <v>700</v>
      </c>
      <c r="H1137" s="252">
        <f t="shared" si="1927"/>
        <v>800</v>
      </c>
      <c r="I1137" s="252">
        <f t="shared" si="1927"/>
        <v>850</v>
      </c>
      <c r="J1137" s="252">
        <f t="shared" si="1927"/>
        <v>850</v>
      </c>
      <c r="K1137" s="23">
        <f t="shared" si="1848"/>
        <v>3200</v>
      </c>
      <c r="L1137" s="23">
        <f t="shared" si="1849"/>
        <v>0</v>
      </c>
      <c r="M1137" s="252">
        <f t="shared" ref="M1137:O1137" si="1928">M1138+M1139</f>
        <v>3200</v>
      </c>
      <c r="N1137" s="252">
        <f t="shared" si="1928"/>
        <v>3200</v>
      </c>
      <c r="O1137" s="252">
        <f t="shared" si="1928"/>
        <v>3200</v>
      </c>
      <c r="P1137" s="38">
        <f t="shared" ref="P1137" si="1929">P1138+P1139</f>
        <v>0</v>
      </c>
    </row>
    <row r="1138" spans="1:16" ht="15.75" customHeight="1">
      <c r="A1138" s="43"/>
      <c r="B1138" s="28" t="s">
        <v>262</v>
      </c>
      <c r="C1138" s="29">
        <v>10</v>
      </c>
      <c r="D1138" s="187">
        <v>1875</v>
      </c>
      <c r="E1138" s="30">
        <v>1940</v>
      </c>
      <c r="F1138" s="93">
        <v>2000</v>
      </c>
      <c r="G1138" s="187">
        <v>500</v>
      </c>
      <c r="H1138" s="187">
        <v>500</v>
      </c>
      <c r="I1138" s="187">
        <v>500</v>
      </c>
      <c r="J1138" s="187">
        <v>500</v>
      </c>
      <c r="K1138" s="23">
        <f t="shared" si="1848"/>
        <v>2000</v>
      </c>
      <c r="L1138" s="23">
        <f t="shared" si="1849"/>
        <v>0</v>
      </c>
      <c r="M1138" s="187">
        <v>2000</v>
      </c>
      <c r="N1138" s="187">
        <v>2000</v>
      </c>
      <c r="O1138" s="187">
        <v>2000</v>
      </c>
      <c r="P1138" s="30"/>
    </row>
    <row r="1139" spans="1:16" ht="16.5" customHeight="1">
      <c r="A1139" s="43"/>
      <c r="B1139" s="28" t="s">
        <v>263</v>
      </c>
      <c r="C1139" s="29">
        <v>20</v>
      </c>
      <c r="D1139" s="187">
        <v>1050</v>
      </c>
      <c r="E1139" s="30">
        <v>1300</v>
      </c>
      <c r="F1139" s="93">
        <v>1200</v>
      </c>
      <c r="G1139" s="187">
        <v>200</v>
      </c>
      <c r="H1139" s="187">
        <v>300</v>
      </c>
      <c r="I1139" s="187">
        <v>350</v>
      </c>
      <c r="J1139" s="187">
        <v>350</v>
      </c>
      <c r="K1139" s="23">
        <f t="shared" si="1848"/>
        <v>1200</v>
      </c>
      <c r="L1139" s="23">
        <f t="shared" si="1849"/>
        <v>0</v>
      </c>
      <c r="M1139" s="187">
        <v>1200</v>
      </c>
      <c r="N1139" s="187">
        <v>1200</v>
      </c>
      <c r="O1139" s="187">
        <v>1200</v>
      </c>
      <c r="P1139" s="30"/>
    </row>
    <row r="1140" spans="1:16" ht="12.75" hidden="1" customHeight="1">
      <c r="A1140" s="43"/>
      <c r="B1140" s="25" t="s">
        <v>624</v>
      </c>
      <c r="C1140" s="26">
        <v>85.01</v>
      </c>
      <c r="D1140" s="187"/>
      <c r="E1140" s="30"/>
      <c r="F1140" s="93"/>
      <c r="G1140" s="187"/>
      <c r="H1140" s="187"/>
      <c r="I1140" s="187"/>
      <c r="J1140" s="187"/>
      <c r="K1140" s="23">
        <f t="shared" si="1848"/>
        <v>0</v>
      </c>
      <c r="L1140" s="23">
        <f t="shared" si="1849"/>
        <v>0</v>
      </c>
      <c r="M1140" s="187"/>
      <c r="N1140" s="187"/>
      <c r="O1140" s="187"/>
      <c r="P1140" s="30"/>
    </row>
    <row r="1141" spans="1:16" ht="15.75" customHeight="1">
      <c r="A1141" s="43"/>
      <c r="B1141" s="25" t="s">
        <v>273</v>
      </c>
      <c r="C1141" s="29"/>
      <c r="D1141" s="194">
        <f t="shared" ref="D1141:E1141" si="1930">D1142</f>
        <v>2550</v>
      </c>
      <c r="E1141" s="112">
        <f t="shared" si="1930"/>
        <v>0</v>
      </c>
      <c r="F1141" s="476">
        <f t="shared" ref="F1141:P1141" si="1931">F1142</f>
        <v>3679</v>
      </c>
      <c r="G1141" s="194">
        <f t="shared" si="1931"/>
        <v>3679</v>
      </c>
      <c r="H1141" s="194">
        <f t="shared" si="1931"/>
        <v>0</v>
      </c>
      <c r="I1141" s="194">
        <f t="shared" si="1931"/>
        <v>0</v>
      </c>
      <c r="J1141" s="194">
        <f t="shared" si="1931"/>
        <v>0</v>
      </c>
      <c r="K1141" s="23">
        <f t="shared" si="1848"/>
        <v>3679</v>
      </c>
      <c r="L1141" s="23">
        <f t="shared" si="1849"/>
        <v>0</v>
      </c>
      <c r="M1141" s="194">
        <f t="shared" si="1931"/>
        <v>0</v>
      </c>
      <c r="N1141" s="194">
        <f t="shared" si="1931"/>
        <v>0</v>
      </c>
      <c r="O1141" s="194">
        <f t="shared" si="1931"/>
        <v>0</v>
      </c>
      <c r="P1141" s="112">
        <f t="shared" si="1931"/>
        <v>0</v>
      </c>
    </row>
    <row r="1142" spans="1:16" ht="14.25">
      <c r="A1142" s="43"/>
      <c r="B1142" s="28" t="s">
        <v>279</v>
      </c>
      <c r="C1142" s="29" t="s">
        <v>280</v>
      </c>
      <c r="D1142" s="187">
        <v>2550</v>
      </c>
      <c r="E1142" s="30"/>
      <c r="F1142" s="93">
        <f>3678+1</f>
        <v>3679</v>
      </c>
      <c r="G1142" s="187">
        <f>3678+1</f>
        <v>3679</v>
      </c>
      <c r="H1142" s="187"/>
      <c r="I1142" s="187"/>
      <c r="J1142" s="187"/>
      <c r="K1142" s="23">
        <f t="shared" si="1848"/>
        <v>3679</v>
      </c>
      <c r="L1142" s="23">
        <f t="shared" si="1849"/>
        <v>0</v>
      </c>
      <c r="M1142" s="187">
        <v>0</v>
      </c>
      <c r="N1142" s="187">
        <v>0</v>
      </c>
      <c r="O1142" s="187">
        <v>0</v>
      </c>
      <c r="P1142" s="30"/>
    </row>
    <row r="1143" spans="1:16" ht="24.75" customHeight="1">
      <c r="A1143" s="43" t="s">
        <v>627</v>
      </c>
      <c r="B1143" s="155" t="s">
        <v>628</v>
      </c>
      <c r="C1143" s="130" t="s">
        <v>623</v>
      </c>
      <c r="D1143" s="267">
        <f t="shared" ref="D1143:E1143" si="1932">D1144+D1151</f>
        <v>7580</v>
      </c>
      <c r="E1143" s="157">
        <f t="shared" si="1932"/>
        <v>6800</v>
      </c>
      <c r="F1143" s="480">
        <f t="shared" ref="F1143:J1143" si="1933">F1144+F1151</f>
        <v>6790</v>
      </c>
      <c r="G1143" s="267">
        <f t="shared" si="1933"/>
        <v>1687</v>
      </c>
      <c r="H1143" s="267">
        <f t="shared" si="1933"/>
        <v>1688</v>
      </c>
      <c r="I1143" s="267">
        <f t="shared" si="1933"/>
        <v>1707</v>
      </c>
      <c r="J1143" s="267">
        <f t="shared" si="1933"/>
        <v>1708</v>
      </c>
      <c r="K1143" s="23">
        <f t="shared" si="1848"/>
        <v>6790</v>
      </c>
      <c r="L1143" s="23">
        <f t="shared" si="1849"/>
        <v>0</v>
      </c>
      <c r="M1143" s="267">
        <f t="shared" ref="M1143:O1143" si="1934">M1144+M1151</f>
        <v>6770</v>
      </c>
      <c r="N1143" s="267">
        <f t="shared" si="1934"/>
        <v>6770</v>
      </c>
      <c r="O1143" s="267">
        <f t="shared" si="1934"/>
        <v>6770</v>
      </c>
      <c r="P1143" s="157">
        <f t="shared" ref="P1143" si="1935">P1144+P1151</f>
        <v>0</v>
      </c>
    </row>
    <row r="1144" spans="1:16" ht="14.25">
      <c r="A1144" s="43"/>
      <c r="B1144" s="25" t="s">
        <v>260</v>
      </c>
      <c r="C1144" s="29"/>
      <c r="D1144" s="194">
        <f t="shared" ref="D1144:E1144" si="1936">D1145+D1150</f>
        <v>6330</v>
      </c>
      <c r="E1144" s="112">
        <f t="shared" si="1936"/>
        <v>6800</v>
      </c>
      <c r="F1144" s="476">
        <f t="shared" ref="F1144:J1144" si="1937">F1145+F1150</f>
        <v>6770</v>
      </c>
      <c r="G1144" s="194">
        <f t="shared" si="1937"/>
        <v>1667</v>
      </c>
      <c r="H1144" s="194">
        <f t="shared" si="1937"/>
        <v>1688</v>
      </c>
      <c r="I1144" s="194">
        <f t="shared" si="1937"/>
        <v>1707</v>
      </c>
      <c r="J1144" s="194">
        <f t="shared" si="1937"/>
        <v>1708</v>
      </c>
      <c r="K1144" s="23">
        <f t="shared" si="1848"/>
        <v>6770</v>
      </c>
      <c r="L1144" s="23">
        <f t="shared" si="1849"/>
        <v>0</v>
      </c>
      <c r="M1144" s="194">
        <f t="shared" ref="M1144:O1144" si="1938">M1145+M1150</f>
        <v>6770</v>
      </c>
      <c r="N1144" s="194">
        <f t="shared" si="1938"/>
        <v>6770</v>
      </c>
      <c r="O1144" s="194">
        <f t="shared" si="1938"/>
        <v>6770</v>
      </c>
      <c r="P1144" s="112">
        <f t="shared" ref="P1144" si="1939">P1145+P1150</f>
        <v>0</v>
      </c>
    </row>
    <row r="1145" spans="1:16" ht="14.25">
      <c r="A1145" s="43"/>
      <c r="B1145" s="28" t="s">
        <v>261</v>
      </c>
      <c r="C1145" s="29">
        <v>1</v>
      </c>
      <c r="D1145" s="252">
        <f t="shared" ref="D1145:E1145" si="1940">D1146</f>
        <v>6330</v>
      </c>
      <c r="E1145" s="38">
        <f t="shared" si="1940"/>
        <v>6800</v>
      </c>
      <c r="F1145" s="466">
        <f t="shared" ref="F1145:P1145" si="1941">F1146</f>
        <v>6770</v>
      </c>
      <c r="G1145" s="252">
        <f t="shared" si="1941"/>
        <v>1667</v>
      </c>
      <c r="H1145" s="252">
        <f t="shared" si="1941"/>
        <v>1688</v>
      </c>
      <c r="I1145" s="252">
        <f t="shared" si="1941"/>
        <v>1707</v>
      </c>
      <c r="J1145" s="252">
        <f t="shared" si="1941"/>
        <v>1708</v>
      </c>
      <c r="K1145" s="23">
        <f t="shared" si="1848"/>
        <v>6770</v>
      </c>
      <c r="L1145" s="23">
        <f t="shared" si="1849"/>
        <v>0</v>
      </c>
      <c r="M1145" s="252">
        <f t="shared" si="1941"/>
        <v>6770</v>
      </c>
      <c r="N1145" s="252">
        <f t="shared" si="1941"/>
        <v>6770</v>
      </c>
      <c r="O1145" s="252">
        <f t="shared" si="1941"/>
        <v>6770</v>
      </c>
      <c r="P1145" s="38">
        <f t="shared" si="1941"/>
        <v>0</v>
      </c>
    </row>
    <row r="1146" spans="1:16" ht="25.5">
      <c r="A1146" s="43"/>
      <c r="B1146" s="504" t="s">
        <v>1112</v>
      </c>
      <c r="C1146" s="29" t="s">
        <v>481</v>
      </c>
      <c r="D1146" s="252">
        <f t="shared" ref="D1146:E1146" si="1942">D1147+D1148+D1149</f>
        <v>6330</v>
      </c>
      <c r="E1146" s="38">
        <f t="shared" si="1942"/>
        <v>6800</v>
      </c>
      <c r="F1146" s="466">
        <f t="shared" ref="F1146:J1146" si="1943">F1147+F1148+F1149</f>
        <v>6770</v>
      </c>
      <c r="G1146" s="252">
        <f t="shared" si="1943"/>
        <v>1667</v>
      </c>
      <c r="H1146" s="252">
        <f t="shared" si="1943"/>
        <v>1688</v>
      </c>
      <c r="I1146" s="252">
        <f t="shared" si="1943"/>
        <v>1707</v>
      </c>
      <c r="J1146" s="252">
        <f t="shared" si="1943"/>
        <v>1708</v>
      </c>
      <c r="K1146" s="23">
        <f t="shared" si="1848"/>
        <v>6770</v>
      </c>
      <c r="L1146" s="23">
        <f t="shared" si="1849"/>
        <v>0</v>
      </c>
      <c r="M1146" s="252">
        <f t="shared" ref="M1146:O1146" si="1944">M1147+M1148+M1149</f>
        <v>6770</v>
      </c>
      <c r="N1146" s="252">
        <f t="shared" si="1944"/>
        <v>6770</v>
      </c>
      <c r="O1146" s="252">
        <f t="shared" si="1944"/>
        <v>6770</v>
      </c>
      <c r="P1146" s="38">
        <f t="shared" ref="P1146" si="1945">P1147+P1148+P1149</f>
        <v>0</v>
      </c>
    </row>
    <row r="1147" spans="1:16" ht="15.75" customHeight="1">
      <c r="A1147" s="43"/>
      <c r="B1147" s="28" t="s">
        <v>262</v>
      </c>
      <c r="C1147" s="29">
        <v>10</v>
      </c>
      <c r="D1147" s="187">
        <v>5360</v>
      </c>
      <c r="E1147" s="30">
        <v>5800</v>
      </c>
      <c r="F1147" s="93">
        <v>5800</v>
      </c>
      <c r="G1147" s="187">
        <v>1450</v>
      </c>
      <c r="H1147" s="187">
        <v>1450</v>
      </c>
      <c r="I1147" s="187">
        <v>1450</v>
      </c>
      <c r="J1147" s="187">
        <v>1450</v>
      </c>
      <c r="K1147" s="23">
        <f t="shared" si="1848"/>
        <v>5800</v>
      </c>
      <c r="L1147" s="23">
        <f t="shared" si="1849"/>
        <v>0</v>
      </c>
      <c r="M1147" s="187">
        <v>5800</v>
      </c>
      <c r="N1147" s="187">
        <v>5800</v>
      </c>
      <c r="O1147" s="187">
        <v>5800</v>
      </c>
      <c r="P1147" s="30"/>
    </row>
    <row r="1148" spans="1:16" ht="15" customHeight="1">
      <c r="A1148" s="43"/>
      <c r="B1148" s="28" t="s">
        <v>263</v>
      </c>
      <c r="C1148" s="29">
        <v>20</v>
      </c>
      <c r="D1148" s="187">
        <v>870</v>
      </c>
      <c r="E1148" s="30">
        <v>930</v>
      </c>
      <c r="F1148" s="93">
        <v>900</v>
      </c>
      <c r="G1148" s="187">
        <v>197</v>
      </c>
      <c r="H1148" s="187">
        <v>223</v>
      </c>
      <c r="I1148" s="187">
        <v>240</v>
      </c>
      <c r="J1148" s="187">
        <v>240</v>
      </c>
      <c r="K1148" s="23">
        <f t="shared" si="1848"/>
        <v>900</v>
      </c>
      <c r="L1148" s="23">
        <f t="shared" si="1849"/>
        <v>0</v>
      </c>
      <c r="M1148" s="187">
        <v>900</v>
      </c>
      <c r="N1148" s="187">
        <v>900</v>
      </c>
      <c r="O1148" s="187">
        <v>900</v>
      </c>
      <c r="P1148" s="30"/>
    </row>
    <row r="1149" spans="1:16" ht="17.25" customHeight="1">
      <c r="A1149" s="43"/>
      <c r="B1149" s="28" t="s">
        <v>528</v>
      </c>
      <c r="C1149" s="29">
        <v>59</v>
      </c>
      <c r="D1149" s="187">
        <v>100</v>
      </c>
      <c r="E1149" s="30">
        <v>70</v>
      </c>
      <c r="F1149" s="93">
        <v>70</v>
      </c>
      <c r="G1149" s="187">
        <v>20</v>
      </c>
      <c r="H1149" s="187">
        <v>15</v>
      </c>
      <c r="I1149" s="187">
        <v>17</v>
      </c>
      <c r="J1149" s="187">
        <v>18</v>
      </c>
      <c r="K1149" s="23">
        <f t="shared" si="1848"/>
        <v>70</v>
      </c>
      <c r="L1149" s="23">
        <f t="shared" si="1849"/>
        <v>0</v>
      </c>
      <c r="M1149" s="187">
        <v>70</v>
      </c>
      <c r="N1149" s="187">
        <v>70</v>
      </c>
      <c r="O1149" s="187">
        <v>70</v>
      </c>
      <c r="P1149" s="30"/>
    </row>
    <row r="1150" spans="1:16" ht="13.5" hidden="1" customHeight="1">
      <c r="A1150" s="43"/>
      <c r="B1150" s="25" t="s">
        <v>624</v>
      </c>
      <c r="C1150" s="26">
        <v>85.01</v>
      </c>
      <c r="D1150" s="187"/>
      <c r="E1150" s="30"/>
      <c r="F1150" s="93"/>
      <c r="G1150" s="187"/>
      <c r="H1150" s="187"/>
      <c r="I1150" s="187"/>
      <c r="J1150" s="187"/>
      <c r="K1150" s="23">
        <f t="shared" si="1848"/>
        <v>0</v>
      </c>
      <c r="L1150" s="23">
        <f t="shared" si="1849"/>
        <v>0</v>
      </c>
      <c r="M1150" s="187"/>
      <c r="N1150" s="187"/>
      <c r="O1150" s="187"/>
      <c r="P1150" s="30"/>
    </row>
    <row r="1151" spans="1:16" ht="13.5" customHeight="1">
      <c r="A1151" s="43"/>
      <c r="B1151" s="25" t="s">
        <v>273</v>
      </c>
      <c r="C1151" s="29"/>
      <c r="D1151" s="194">
        <f t="shared" ref="D1151:E1151" si="1946">D1152</f>
        <v>1250</v>
      </c>
      <c r="E1151" s="112">
        <f t="shared" si="1946"/>
        <v>0</v>
      </c>
      <c r="F1151" s="476">
        <f t="shared" ref="F1151:P1151" si="1947">F1152</f>
        <v>20</v>
      </c>
      <c r="G1151" s="194">
        <f t="shared" si="1947"/>
        <v>20</v>
      </c>
      <c r="H1151" s="194">
        <f t="shared" si="1947"/>
        <v>0</v>
      </c>
      <c r="I1151" s="194">
        <f t="shared" si="1947"/>
        <v>0</v>
      </c>
      <c r="J1151" s="194">
        <f t="shared" si="1947"/>
        <v>0</v>
      </c>
      <c r="K1151" s="23">
        <f t="shared" si="1848"/>
        <v>20</v>
      </c>
      <c r="L1151" s="23">
        <f t="shared" si="1849"/>
        <v>0</v>
      </c>
      <c r="M1151" s="194">
        <f t="shared" si="1947"/>
        <v>0</v>
      </c>
      <c r="N1151" s="194">
        <f t="shared" si="1947"/>
        <v>0</v>
      </c>
      <c r="O1151" s="194">
        <f t="shared" si="1947"/>
        <v>0</v>
      </c>
      <c r="P1151" s="112">
        <f t="shared" si="1947"/>
        <v>0</v>
      </c>
    </row>
    <row r="1152" spans="1:16" ht="18.75" customHeight="1">
      <c r="A1152" s="43"/>
      <c r="B1152" s="28" t="s">
        <v>279</v>
      </c>
      <c r="C1152" s="29" t="s">
        <v>280</v>
      </c>
      <c r="D1152" s="187">
        <v>1250</v>
      </c>
      <c r="E1152" s="30"/>
      <c r="F1152" s="93">
        <v>20</v>
      </c>
      <c r="G1152" s="187">
        <v>20</v>
      </c>
      <c r="H1152" s="187"/>
      <c r="I1152" s="187"/>
      <c r="J1152" s="187"/>
      <c r="K1152" s="23">
        <f t="shared" si="1848"/>
        <v>20</v>
      </c>
      <c r="L1152" s="23">
        <f t="shared" si="1849"/>
        <v>0</v>
      </c>
      <c r="M1152" s="187">
        <v>0</v>
      </c>
      <c r="N1152" s="187">
        <v>0</v>
      </c>
      <c r="O1152" s="187">
        <v>0</v>
      </c>
      <c r="P1152" s="30"/>
    </row>
    <row r="1153" spans="1:16" ht="26.25" customHeight="1">
      <c r="A1153" s="43" t="s">
        <v>629</v>
      </c>
      <c r="B1153" s="155" t="s">
        <v>630</v>
      </c>
      <c r="C1153" s="130" t="s">
        <v>623</v>
      </c>
      <c r="D1153" s="267">
        <f t="shared" ref="D1153:E1153" si="1948">D1154+D1160</f>
        <v>2600</v>
      </c>
      <c r="E1153" s="157">
        <f t="shared" si="1948"/>
        <v>2812</v>
      </c>
      <c r="F1153" s="480">
        <f t="shared" ref="F1153:J1153" si="1949">F1154+F1160</f>
        <v>2771</v>
      </c>
      <c r="G1153" s="267">
        <f t="shared" si="1949"/>
        <v>700</v>
      </c>
      <c r="H1153" s="267">
        <f t="shared" si="1949"/>
        <v>690</v>
      </c>
      <c r="I1153" s="267">
        <f t="shared" si="1949"/>
        <v>700</v>
      </c>
      <c r="J1153" s="267">
        <f t="shared" si="1949"/>
        <v>681</v>
      </c>
      <c r="K1153" s="23">
        <f t="shared" si="1848"/>
        <v>2771</v>
      </c>
      <c r="L1153" s="23">
        <f t="shared" si="1849"/>
        <v>0</v>
      </c>
      <c r="M1153" s="267">
        <f t="shared" ref="M1153:O1153" si="1950">M1154+M1160</f>
        <v>2800</v>
      </c>
      <c r="N1153" s="267">
        <f t="shared" si="1950"/>
        <v>2800</v>
      </c>
      <c r="O1153" s="267">
        <f t="shared" si="1950"/>
        <v>2800</v>
      </c>
      <c r="P1153" s="157">
        <f t="shared" ref="P1153" si="1951">P1154+P1160</f>
        <v>0</v>
      </c>
    </row>
    <row r="1154" spans="1:16" ht="15" customHeight="1">
      <c r="A1154" s="43"/>
      <c r="B1154" s="25" t="s">
        <v>260</v>
      </c>
      <c r="C1154" s="29"/>
      <c r="D1154" s="252">
        <f t="shared" ref="D1154:E1155" si="1952">D1155</f>
        <v>2600</v>
      </c>
      <c r="E1154" s="38">
        <f t="shared" si="1952"/>
        <v>2812</v>
      </c>
      <c r="F1154" s="466">
        <f t="shared" ref="F1154:P1155" si="1953">F1155</f>
        <v>2771</v>
      </c>
      <c r="G1154" s="252">
        <f t="shared" si="1953"/>
        <v>700</v>
      </c>
      <c r="H1154" s="252">
        <f t="shared" si="1953"/>
        <v>690</v>
      </c>
      <c r="I1154" s="252">
        <f t="shared" si="1953"/>
        <v>700</v>
      </c>
      <c r="J1154" s="252">
        <f t="shared" si="1953"/>
        <v>681</v>
      </c>
      <c r="K1154" s="23">
        <f t="shared" si="1848"/>
        <v>2771</v>
      </c>
      <c r="L1154" s="23">
        <f t="shared" si="1849"/>
        <v>0</v>
      </c>
      <c r="M1154" s="252">
        <f t="shared" si="1953"/>
        <v>2800</v>
      </c>
      <c r="N1154" s="252">
        <f t="shared" si="1953"/>
        <v>2800</v>
      </c>
      <c r="O1154" s="252">
        <f t="shared" si="1953"/>
        <v>2800</v>
      </c>
      <c r="P1154" s="38">
        <f t="shared" si="1953"/>
        <v>0</v>
      </c>
    </row>
    <row r="1155" spans="1:16" ht="15" customHeight="1">
      <c r="A1155" s="43"/>
      <c r="B1155" s="28" t="s">
        <v>261</v>
      </c>
      <c r="C1155" s="29">
        <v>1</v>
      </c>
      <c r="D1155" s="252">
        <f t="shared" si="1952"/>
        <v>2600</v>
      </c>
      <c r="E1155" s="38">
        <f t="shared" si="1952"/>
        <v>2812</v>
      </c>
      <c r="F1155" s="466">
        <f t="shared" si="1953"/>
        <v>2771</v>
      </c>
      <c r="G1155" s="252">
        <f t="shared" si="1953"/>
        <v>700</v>
      </c>
      <c r="H1155" s="252">
        <f t="shared" si="1953"/>
        <v>690</v>
      </c>
      <c r="I1155" s="252">
        <f t="shared" si="1953"/>
        <v>700</v>
      </c>
      <c r="J1155" s="252">
        <f t="shared" si="1953"/>
        <v>681</v>
      </c>
      <c r="K1155" s="23">
        <f t="shared" si="1848"/>
        <v>2771</v>
      </c>
      <c r="L1155" s="23">
        <f t="shared" si="1849"/>
        <v>0</v>
      </c>
      <c r="M1155" s="252">
        <f t="shared" si="1953"/>
        <v>2800</v>
      </c>
      <c r="N1155" s="252">
        <f t="shared" si="1953"/>
        <v>2800</v>
      </c>
      <c r="O1155" s="252">
        <f t="shared" si="1953"/>
        <v>2800</v>
      </c>
      <c r="P1155" s="38">
        <f t="shared" si="1953"/>
        <v>0</v>
      </c>
    </row>
    <row r="1156" spans="1:16" ht="24.75" customHeight="1">
      <c r="A1156" s="43"/>
      <c r="B1156" s="504" t="s">
        <v>1112</v>
      </c>
      <c r="C1156" s="29" t="s">
        <v>481</v>
      </c>
      <c r="D1156" s="252">
        <f t="shared" ref="D1156:E1156" si="1954">D1157+D1158</f>
        <v>2600</v>
      </c>
      <c r="E1156" s="38">
        <f t="shared" si="1954"/>
        <v>2812</v>
      </c>
      <c r="F1156" s="466">
        <f t="shared" ref="F1156:J1156" si="1955">F1157+F1158</f>
        <v>2771</v>
      </c>
      <c r="G1156" s="252">
        <f t="shared" si="1955"/>
        <v>700</v>
      </c>
      <c r="H1156" s="252">
        <f t="shared" si="1955"/>
        <v>690</v>
      </c>
      <c r="I1156" s="252">
        <f t="shared" si="1955"/>
        <v>700</v>
      </c>
      <c r="J1156" s="252">
        <f t="shared" si="1955"/>
        <v>681</v>
      </c>
      <c r="K1156" s="23">
        <f t="shared" si="1848"/>
        <v>2771</v>
      </c>
      <c r="L1156" s="23">
        <f t="shared" si="1849"/>
        <v>0</v>
      </c>
      <c r="M1156" s="252">
        <f t="shared" ref="M1156:O1156" si="1956">M1157+M1158</f>
        <v>2800</v>
      </c>
      <c r="N1156" s="252">
        <f t="shared" si="1956"/>
        <v>2800</v>
      </c>
      <c r="O1156" s="252">
        <f t="shared" si="1956"/>
        <v>2800</v>
      </c>
      <c r="P1156" s="38">
        <f t="shared" ref="P1156" si="1957">P1157+P1158</f>
        <v>0</v>
      </c>
    </row>
    <row r="1157" spans="1:16" ht="15" customHeight="1">
      <c r="A1157" s="43"/>
      <c r="B1157" s="28" t="s">
        <v>262</v>
      </c>
      <c r="C1157" s="29">
        <v>10</v>
      </c>
      <c r="D1157" s="187">
        <v>1900</v>
      </c>
      <c r="E1157" s="30">
        <v>2071</v>
      </c>
      <c r="F1157" s="93">
        <v>2071</v>
      </c>
      <c r="G1157" s="187">
        <v>500</v>
      </c>
      <c r="H1157" s="187">
        <v>520</v>
      </c>
      <c r="I1157" s="187">
        <v>530</v>
      </c>
      <c r="J1157" s="187">
        <v>521</v>
      </c>
      <c r="K1157" s="23">
        <f t="shared" si="1848"/>
        <v>2071</v>
      </c>
      <c r="L1157" s="23">
        <f t="shared" si="1849"/>
        <v>0</v>
      </c>
      <c r="M1157" s="187">
        <v>2100</v>
      </c>
      <c r="N1157" s="187">
        <v>2100</v>
      </c>
      <c r="O1157" s="187">
        <v>2100</v>
      </c>
      <c r="P1157" s="30"/>
    </row>
    <row r="1158" spans="1:16" ht="13.5" customHeight="1">
      <c r="A1158" s="43"/>
      <c r="B1158" s="28" t="s">
        <v>263</v>
      </c>
      <c r="C1158" s="29">
        <v>20</v>
      </c>
      <c r="D1158" s="187">
        <v>700</v>
      </c>
      <c r="E1158" s="30">
        <v>741</v>
      </c>
      <c r="F1158" s="93">
        <v>700</v>
      </c>
      <c r="G1158" s="187">
        <v>200</v>
      </c>
      <c r="H1158" s="187">
        <v>170</v>
      </c>
      <c r="I1158" s="187">
        <v>170</v>
      </c>
      <c r="J1158" s="187">
        <v>160</v>
      </c>
      <c r="K1158" s="23">
        <f t="shared" si="1848"/>
        <v>700</v>
      </c>
      <c r="L1158" s="23">
        <f t="shared" si="1849"/>
        <v>0</v>
      </c>
      <c r="M1158" s="187">
        <v>700</v>
      </c>
      <c r="N1158" s="187">
        <v>700</v>
      </c>
      <c r="O1158" s="187">
        <v>700</v>
      </c>
      <c r="P1158" s="30"/>
    </row>
    <row r="1159" spans="1:16" ht="13.5" customHeight="1">
      <c r="A1159" s="43"/>
      <c r="B1159" s="25" t="s">
        <v>624</v>
      </c>
      <c r="C1159" s="26">
        <v>85.01</v>
      </c>
      <c r="D1159" s="187"/>
      <c r="E1159" s="30"/>
      <c r="F1159" s="93"/>
      <c r="G1159" s="187"/>
      <c r="H1159" s="187"/>
      <c r="I1159" s="187"/>
      <c r="J1159" s="187"/>
      <c r="K1159" s="23">
        <f t="shared" si="1848"/>
        <v>0</v>
      </c>
      <c r="L1159" s="23">
        <f t="shared" si="1849"/>
        <v>0</v>
      </c>
      <c r="M1159" s="187"/>
      <c r="N1159" s="187"/>
      <c r="O1159" s="187"/>
      <c r="P1159" s="30"/>
    </row>
    <row r="1160" spans="1:16" ht="13.5" customHeight="1">
      <c r="A1160" s="43"/>
      <c r="B1160" s="25" t="s">
        <v>273</v>
      </c>
      <c r="C1160" s="29"/>
      <c r="D1160" s="187">
        <f t="shared" ref="D1160:E1160" si="1958">D1161</f>
        <v>0</v>
      </c>
      <c r="E1160" s="30">
        <f t="shared" si="1958"/>
        <v>0</v>
      </c>
      <c r="F1160" s="93">
        <f t="shared" ref="F1160:P1160" si="1959">F1161</f>
        <v>0</v>
      </c>
      <c r="G1160" s="187">
        <f t="shared" si="1959"/>
        <v>0</v>
      </c>
      <c r="H1160" s="187">
        <f t="shared" si="1959"/>
        <v>0</v>
      </c>
      <c r="I1160" s="187">
        <f t="shared" si="1959"/>
        <v>0</v>
      </c>
      <c r="J1160" s="187">
        <f t="shared" si="1959"/>
        <v>0</v>
      </c>
      <c r="K1160" s="23">
        <f t="shared" si="1848"/>
        <v>0</v>
      </c>
      <c r="L1160" s="23">
        <f t="shared" si="1849"/>
        <v>0</v>
      </c>
      <c r="M1160" s="187">
        <f t="shared" si="1959"/>
        <v>0</v>
      </c>
      <c r="N1160" s="187">
        <f t="shared" si="1959"/>
        <v>0</v>
      </c>
      <c r="O1160" s="187">
        <f t="shared" si="1959"/>
        <v>0</v>
      </c>
      <c r="P1160" s="30">
        <f t="shared" si="1959"/>
        <v>0</v>
      </c>
    </row>
    <row r="1161" spans="1:16" ht="13.5" customHeight="1">
      <c r="A1161" s="43"/>
      <c r="B1161" s="28" t="s">
        <v>279</v>
      </c>
      <c r="C1161" s="29" t="s">
        <v>280</v>
      </c>
      <c r="D1161" s="187">
        <v>0</v>
      </c>
      <c r="E1161" s="30"/>
      <c r="F1161" s="93"/>
      <c r="G1161" s="187"/>
      <c r="H1161" s="187"/>
      <c r="I1161" s="187"/>
      <c r="J1161" s="187"/>
      <c r="K1161" s="23">
        <f t="shared" si="1848"/>
        <v>0</v>
      </c>
      <c r="L1161" s="23">
        <f t="shared" si="1849"/>
        <v>0</v>
      </c>
      <c r="M1161" s="187"/>
      <c r="N1161" s="187"/>
      <c r="O1161" s="187"/>
      <c r="P1161" s="30"/>
    </row>
    <row r="1162" spans="1:16" ht="13.5" customHeight="1">
      <c r="A1162" s="43" t="s">
        <v>631</v>
      </c>
      <c r="B1162" s="155" t="s">
        <v>632</v>
      </c>
      <c r="C1162" s="130" t="s">
        <v>623</v>
      </c>
      <c r="D1162" s="267">
        <f t="shared" ref="D1162:E1162" si="1960">D1163+D1168</f>
        <v>2680</v>
      </c>
      <c r="E1162" s="157">
        <f t="shared" si="1960"/>
        <v>2855</v>
      </c>
      <c r="F1162" s="480">
        <f t="shared" ref="F1162:J1162" si="1961">F1163+F1168</f>
        <v>2850</v>
      </c>
      <c r="G1162" s="267">
        <f t="shared" si="1961"/>
        <v>720</v>
      </c>
      <c r="H1162" s="267">
        <f t="shared" si="1961"/>
        <v>715</v>
      </c>
      <c r="I1162" s="267">
        <f t="shared" si="1961"/>
        <v>710</v>
      </c>
      <c r="J1162" s="267">
        <f t="shared" si="1961"/>
        <v>705</v>
      </c>
      <c r="K1162" s="23">
        <f t="shared" ref="K1162:K1225" si="1962">G1162+H1162+I1162+J1162</f>
        <v>2850</v>
      </c>
      <c r="L1162" s="23">
        <f t="shared" ref="L1162:L1225" si="1963">F1162-K1162</f>
        <v>0</v>
      </c>
      <c r="M1162" s="267">
        <f t="shared" ref="M1162:O1162" si="1964">M1163+M1168</f>
        <v>2850</v>
      </c>
      <c r="N1162" s="267">
        <f t="shared" si="1964"/>
        <v>2850</v>
      </c>
      <c r="O1162" s="267">
        <f t="shared" si="1964"/>
        <v>2850</v>
      </c>
      <c r="P1162" s="157">
        <f t="shared" ref="P1162" si="1965">P1163+P1168</f>
        <v>0</v>
      </c>
    </row>
    <row r="1163" spans="1:16" ht="15" customHeight="1">
      <c r="A1163" s="43"/>
      <c r="B1163" s="25" t="s">
        <v>260</v>
      </c>
      <c r="C1163" s="29"/>
      <c r="D1163" s="194">
        <f t="shared" ref="D1163:E1164" si="1966">D1164</f>
        <v>2680</v>
      </c>
      <c r="E1163" s="112">
        <f t="shared" si="1966"/>
        <v>2855</v>
      </c>
      <c r="F1163" s="476">
        <f t="shared" ref="F1163:P1164" si="1967">F1164</f>
        <v>2850</v>
      </c>
      <c r="G1163" s="194">
        <f t="shared" si="1967"/>
        <v>720</v>
      </c>
      <c r="H1163" s="194">
        <f t="shared" si="1967"/>
        <v>715</v>
      </c>
      <c r="I1163" s="194">
        <f t="shared" si="1967"/>
        <v>710</v>
      </c>
      <c r="J1163" s="194">
        <f t="shared" si="1967"/>
        <v>705</v>
      </c>
      <c r="K1163" s="23">
        <f t="shared" si="1962"/>
        <v>2850</v>
      </c>
      <c r="L1163" s="23">
        <f t="shared" si="1963"/>
        <v>0</v>
      </c>
      <c r="M1163" s="194">
        <f t="shared" si="1967"/>
        <v>2850</v>
      </c>
      <c r="N1163" s="194">
        <f t="shared" si="1967"/>
        <v>2850</v>
      </c>
      <c r="O1163" s="194">
        <f t="shared" si="1967"/>
        <v>2850</v>
      </c>
      <c r="P1163" s="112">
        <f t="shared" si="1967"/>
        <v>0</v>
      </c>
    </row>
    <row r="1164" spans="1:16" ht="15" customHeight="1">
      <c r="A1164" s="43"/>
      <c r="B1164" s="28" t="s">
        <v>261</v>
      </c>
      <c r="C1164" s="29">
        <v>1</v>
      </c>
      <c r="D1164" s="252">
        <f t="shared" si="1966"/>
        <v>2680</v>
      </c>
      <c r="E1164" s="38">
        <f t="shared" si="1966"/>
        <v>2855</v>
      </c>
      <c r="F1164" s="466">
        <f t="shared" si="1967"/>
        <v>2850</v>
      </c>
      <c r="G1164" s="252">
        <f t="shared" si="1967"/>
        <v>720</v>
      </c>
      <c r="H1164" s="252">
        <f t="shared" si="1967"/>
        <v>715</v>
      </c>
      <c r="I1164" s="252">
        <f t="shared" si="1967"/>
        <v>710</v>
      </c>
      <c r="J1164" s="252">
        <f t="shared" si="1967"/>
        <v>705</v>
      </c>
      <c r="K1164" s="23">
        <f t="shared" si="1962"/>
        <v>2850</v>
      </c>
      <c r="L1164" s="23">
        <f t="shared" si="1963"/>
        <v>0</v>
      </c>
      <c r="M1164" s="252">
        <f t="shared" si="1967"/>
        <v>2850</v>
      </c>
      <c r="N1164" s="252">
        <f t="shared" si="1967"/>
        <v>2850</v>
      </c>
      <c r="O1164" s="252">
        <f t="shared" si="1967"/>
        <v>2850</v>
      </c>
      <c r="P1164" s="38">
        <f t="shared" si="1967"/>
        <v>0</v>
      </c>
    </row>
    <row r="1165" spans="1:16" ht="27" customHeight="1">
      <c r="A1165" s="43"/>
      <c r="B1165" s="504" t="s">
        <v>1112</v>
      </c>
      <c r="C1165" s="29" t="s">
        <v>481</v>
      </c>
      <c r="D1165" s="252">
        <f t="shared" ref="D1165:E1165" si="1968">D1166+D1167</f>
        <v>2680</v>
      </c>
      <c r="E1165" s="38">
        <f t="shared" si="1968"/>
        <v>2855</v>
      </c>
      <c r="F1165" s="466">
        <f t="shared" ref="F1165:J1165" si="1969">F1166+F1167</f>
        <v>2850</v>
      </c>
      <c r="G1165" s="252">
        <f t="shared" si="1969"/>
        <v>720</v>
      </c>
      <c r="H1165" s="252">
        <f t="shared" si="1969"/>
        <v>715</v>
      </c>
      <c r="I1165" s="252">
        <f t="shared" si="1969"/>
        <v>710</v>
      </c>
      <c r="J1165" s="252">
        <f t="shared" si="1969"/>
        <v>705</v>
      </c>
      <c r="K1165" s="23">
        <f t="shared" si="1962"/>
        <v>2850</v>
      </c>
      <c r="L1165" s="23">
        <f t="shared" si="1963"/>
        <v>0</v>
      </c>
      <c r="M1165" s="252">
        <f t="shared" ref="M1165:O1165" si="1970">M1166+M1167</f>
        <v>2850</v>
      </c>
      <c r="N1165" s="252">
        <f t="shared" si="1970"/>
        <v>2850</v>
      </c>
      <c r="O1165" s="252">
        <f t="shared" si="1970"/>
        <v>2850</v>
      </c>
      <c r="P1165" s="38">
        <f t="shared" ref="P1165" si="1971">P1166+P1167</f>
        <v>0</v>
      </c>
    </row>
    <row r="1166" spans="1:16" ht="15" customHeight="1">
      <c r="A1166" s="43"/>
      <c r="B1166" s="28" t="s">
        <v>262</v>
      </c>
      <c r="C1166" s="29">
        <v>10</v>
      </c>
      <c r="D1166" s="187">
        <v>2030</v>
      </c>
      <c r="E1166" s="30">
        <v>2200</v>
      </c>
      <c r="F1166" s="93">
        <v>2200</v>
      </c>
      <c r="G1166" s="187">
        <v>550</v>
      </c>
      <c r="H1166" s="187">
        <v>550</v>
      </c>
      <c r="I1166" s="187">
        <v>550</v>
      </c>
      <c r="J1166" s="187">
        <v>550</v>
      </c>
      <c r="K1166" s="23">
        <f t="shared" si="1962"/>
        <v>2200</v>
      </c>
      <c r="L1166" s="23">
        <f t="shared" si="1963"/>
        <v>0</v>
      </c>
      <c r="M1166" s="187">
        <v>2200</v>
      </c>
      <c r="N1166" s="187">
        <v>2200</v>
      </c>
      <c r="O1166" s="187">
        <v>2200</v>
      </c>
      <c r="P1166" s="30"/>
    </row>
    <row r="1167" spans="1:16" ht="17.25" customHeight="1">
      <c r="A1167" s="43"/>
      <c r="B1167" s="28" t="s">
        <v>388</v>
      </c>
      <c r="C1167" s="29">
        <v>20</v>
      </c>
      <c r="D1167" s="187">
        <v>650</v>
      </c>
      <c r="E1167" s="30">
        <v>655</v>
      </c>
      <c r="F1167" s="93">
        <v>650</v>
      </c>
      <c r="G1167" s="187">
        <v>170</v>
      </c>
      <c r="H1167" s="187">
        <v>165</v>
      </c>
      <c r="I1167" s="187">
        <v>160</v>
      </c>
      <c r="J1167" s="187">
        <v>155</v>
      </c>
      <c r="K1167" s="23">
        <f t="shared" si="1962"/>
        <v>650</v>
      </c>
      <c r="L1167" s="23">
        <f t="shared" si="1963"/>
        <v>0</v>
      </c>
      <c r="M1167" s="187">
        <v>650</v>
      </c>
      <c r="N1167" s="187">
        <v>650</v>
      </c>
      <c r="O1167" s="187">
        <v>650</v>
      </c>
      <c r="P1167" s="30"/>
    </row>
    <row r="1168" spans="1:16" ht="15.75" hidden="1" customHeight="1">
      <c r="A1168" s="43"/>
      <c r="B1168" s="25" t="s">
        <v>273</v>
      </c>
      <c r="C1168" s="29"/>
      <c r="D1168" s="187"/>
      <c r="E1168" s="30"/>
      <c r="F1168" s="93"/>
      <c r="G1168" s="187"/>
      <c r="H1168" s="187"/>
      <c r="I1168" s="187"/>
      <c r="J1168" s="187"/>
      <c r="K1168" s="23">
        <f t="shared" si="1962"/>
        <v>0</v>
      </c>
      <c r="L1168" s="23">
        <f t="shared" si="1963"/>
        <v>0</v>
      </c>
      <c r="M1168" s="187"/>
      <c r="N1168" s="187"/>
      <c r="O1168" s="187"/>
      <c r="P1168" s="30"/>
    </row>
    <row r="1169" spans="1:16" ht="15" hidden="1" customHeight="1">
      <c r="A1169" s="43"/>
      <c r="B1169" s="28" t="s">
        <v>279</v>
      </c>
      <c r="C1169" s="29" t="s">
        <v>280</v>
      </c>
      <c r="D1169" s="187"/>
      <c r="E1169" s="30"/>
      <c r="F1169" s="93"/>
      <c r="G1169" s="187"/>
      <c r="H1169" s="187"/>
      <c r="I1169" s="187"/>
      <c r="J1169" s="187"/>
      <c r="K1169" s="23">
        <f t="shared" si="1962"/>
        <v>0</v>
      </c>
      <c r="L1169" s="23">
        <f t="shared" si="1963"/>
        <v>0</v>
      </c>
      <c r="M1169" s="187"/>
      <c r="N1169" s="187"/>
      <c r="O1169" s="187"/>
      <c r="P1169" s="30"/>
    </row>
    <row r="1170" spans="1:16" ht="13.5" hidden="1" customHeight="1">
      <c r="A1170" s="43" t="s">
        <v>633</v>
      </c>
      <c r="B1170" s="155" t="s">
        <v>634</v>
      </c>
      <c r="C1170" s="130" t="s">
        <v>635</v>
      </c>
      <c r="D1170" s="267">
        <f t="shared" ref="D1170:E1172" si="1972">D1171</f>
        <v>0</v>
      </c>
      <c r="E1170" s="157">
        <f t="shared" si="1972"/>
        <v>0</v>
      </c>
      <c r="F1170" s="480">
        <f t="shared" ref="F1170:P1172" si="1973">F1171</f>
        <v>0</v>
      </c>
      <c r="G1170" s="267">
        <f t="shared" si="1973"/>
        <v>0</v>
      </c>
      <c r="H1170" s="267">
        <f t="shared" si="1973"/>
        <v>0</v>
      </c>
      <c r="I1170" s="267">
        <f t="shared" si="1973"/>
        <v>0</v>
      </c>
      <c r="J1170" s="267">
        <f t="shared" si="1973"/>
        <v>0</v>
      </c>
      <c r="K1170" s="23">
        <f t="shared" si="1962"/>
        <v>0</v>
      </c>
      <c r="L1170" s="23">
        <f t="shared" si="1963"/>
        <v>0</v>
      </c>
      <c r="M1170" s="267">
        <f t="shared" si="1973"/>
        <v>0</v>
      </c>
      <c r="N1170" s="267">
        <f t="shared" si="1973"/>
        <v>0</v>
      </c>
      <c r="O1170" s="267">
        <f t="shared" si="1973"/>
        <v>0</v>
      </c>
      <c r="P1170" s="157">
        <f t="shared" si="1973"/>
        <v>0</v>
      </c>
    </row>
    <row r="1171" spans="1:16" ht="14.25" hidden="1">
      <c r="A1171" s="43"/>
      <c r="B1171" s="25" t="s">
        <v>260</v>
      </c>
      <c r="C1171" s="29"/>
      <c r="D1171" s="194">
        <f t="shared" si="1972"/>
        <v>0</v>
      </c>
      <c r="E1171" s="112">
        <f t="shared" si="1972"/>
        <v>0</v>
      </c>
      <c r="F1171" s="476">
        <f t="shared" si="1973"/>
        <v>0</v>
      </c>
      <c r="G1171" s="194">
        <f t="shared" si="1973"/>
        <v>0</v>
      </c>
      <c r="H1171" s="194">
        <f t="shared" si="1973"/>
        <v>0</v>
      </c>
      <c r="I1171" s="194">
        <f t="shared" si="1973"/>
        <v>0</v>
      </c>
      <c r="J1171" s="194">
        <f t="shared" si="1973"/>
        <v>0</v>
      </c>
      <c r="K1171" s="23">
        <f t="shared" si="1962"/>
        <v>0</v>
      </c>
      <c r="L1171" s="23">
        <f t="shared" si="1963"/>
        <v>0</v>
      </c>
      <c r="M1171" s="194">
        <f t="shared" si="1973"/>
        <v>0</v>
      </c>
      <c r="N1171" s="194">
        <f t="shared" si="1973"/>
        <v>0</v>
      </c>
      <c r="O1171" s="194">
        <f t="shared" si="1973"/>
        <v>0</v>
      </c>
      <c r="P1171" s="112">
        <f t="shared" si="1973"/>
        <v>0</v>
      </c>
    </row>
    <row r="1172" spans="1:16" ht="14.25" hidden="1">
      <c r="A1172" s="43"/>
      <c r="B1172" s="28" t="s">
        <v>261</v>
      </c>
      <c r="C1172" s="29">
        <v>1</v>
      </c>
      <c r="D1172" s="252">
        <f t="shared" si="1972"/>
        <v>0</v>
      </c>
      <c r="E1172" s="38">
        <f t="shared" si="1972"/>
        <v>0</v>
      </c>
      <c r="F1172" s="466">
        <f t="shared" si="1973"/>
        <v>0</v>
      </c>
      <c r="G1172" s="252">
        <f t="shared" si="1973"/>
        <v>0</v>
      </c>
      <c r="H1172" s="252">
        <f t="shared" si="1973"/>
        <v>0</v>
      </c>
      <c r="I1172" s="252">
        <f t="shared" si="1973"/>
        <v>0</v>
      </c>
      <c r="J1172" s="252">
        <f t="shared" si="1973"/>
        <v>0</v>
      </c>
      <c r="K1172" s="23">
        <f t="shared" si="1962"/>
        <v>0</v>
      </c>
      <c r="L1172" s="23">
        <f t="shared" si="1963"/>
        <v>0</v>
      </c>
      <c r="M1172" s="252">
        <f t="shared" si="1973"/>
        <v>0</v>
      </c>
      <c r="N1172" s="252">
        <f t="shared" si="1973"/>
        <v>0</v>
      </c>
      <c r="O1172" s="252">
        <f t="shared" si="1973"/>
        <v>0</v>
      </c>
      <c r="P1172" s="38">
        <f t="shared" si="1973"/>
        <v>0</v>
      </c>
    </row>
    <row r="1173" spans="1:16" ht="20.25" hidden="1" customHeight="1">
      <c r="A1173" s="43"/>
      <c r="B1173" s="28" t="s">
        <v>433</v>
      </c>
      <c r="C1173" s="29" t="s">
        <v>434</v>
      </c>
      <c r="D1173" s="187"/>
      <c r="E1173" s="30"/>
      <c r="F1173" s="93"/>
      <c r="G1173" s="187"/>
      <c r="H1173" s="187"/>
      <c r="I1173" s="187"/>
      <c r="J1173" s="187"/>
      <c r="K1173" s="23">
        <f t="shared" si="1962"/>
        <v>0</v>
      </c>
      <c r="L1173" s="23">
        <f t="shared" si="1963"/>
        <v>0</v>
      </c>
      <c r="M1173" s="187"/>
      <c r="N1173" s="187"/>
      <c r="O1173" s="187"/>
      <c r="P1173" s="30"/>
    </row>
    <row r="1174" spans="1:16" ht="17.25" hidden="1" customHeight="1">
      <c r="A1174" s="43"/>
      <c r="B1174" s="25" t="s">
        <v>636</v>
      </c>
      <c r="C1174" s="29" t="s">
        <v>635</v>
      </c>
      <c r="D1174" s="187"/>
      <c r="E1174" s="30"/>
      <c r="F1174" s="93"/>
      <c r="G1174" s="187"/>
      <c r="H1174" s="187"/>
      <c r="I1174" s="187"/>
      <c r="J1174" s="187"/>
      <c r="K1174" s="23">
        <f t="shared" si="1962"/>
        <v>0</v>
      </c>
      <c r="L1174" s="23">
        <f t="shared" si="1963"/>
        <v>0</v>
      </c>
      <c r="M1174" s="187"/>
      <c r="N1174" s="187"/>
      <c r="O1174" s="187"/>
      <c r="P1174" s="30"/>
    </row>
    <row r="1175" spans="1:16" ht="17.25" hidden="1" customHeight="1">
      <c r="A1175" s="43"/>
      <c r="B1175" s="25" t="s">
        <v>260</v>
      </c>
      <c r="C1175" s="29"/>
      <c r="D1175" s="187"/>
      <c r="E1175" s="30"/>
      <c r="F1175" s="93"/>
      <c r="G1175" s="187"/>
      <c r="H1175" s="187"/>
      <c r="I1175" s="187"/>
      <c r="J1175" s="187"/>
      <c r="K1175" s="23">
        <f t="shared" si="1962"/>
        <v>0</v>
      </c>
      <c r="L1175" s="23">
        <f t="shared" si="1963"/>
        <v>0</v>
      </c>
      <c r="M1175" s="187"/>
      <c r="N1175" s="187"/>
      <c r="O1175" s="187"/>
      <c r="P1175" s="30"/>
    </row>
    <row r="1176" spans="1:16" ht="18" hidden="1" customHeight="1">
      <c r="A1176" s="43"/>
      <c r="B1176" s="28" t="s">
        <v>261</v>
      </c>
      <c r="C1176" s="29">
        <v>1</v>
      </c>
      <c r="D1176" s="187"/>
      <c r="E1176" s="30"/>
      <c r="F1176" s="93"/>
      <c r="G1176" s="187"/>
      <c r="H1176" s="187"/>
      <c r="I1176" s="187"/>
      <c r="J1176" s="187"/>
      <c r="K1176" s="23">
        <f t="shared" si="1962"/>
        <v>0</v>
      </c>
      <c r="L1176" s="23">
        <f t="shared" si="1963"/>
        <v>0</v>
      </c>
      <c r="M1176" s="187"/>
      <c r="N1176" s="187"/>
      <c r="O1176" s="187"/>
      <c r="P1176" s="30"/>
    </row>
    <row r="1177" spans="1:16" ht="46.5" hidden="1" customHeight="1">
      <c r="A1177" s="43"/>
      <c r="B1177" s="223" t="s">
        <v>637</v>
      </c>
      <c r="C1177" s="224" t="s">
        <v>638</v>
      </c>
      <c r="D1177" s="187"/>
      <c r="E1177" s="30"/>
      <c r="F1177" s="93"/>
      <c r="G1177" s="187"/>
      <c r="H1177" s="187"/>
      <c r="I1177" s="187"/>
      <c r="J1177" s="187"/>
      <c r="K1177" s="23">
        <f t="shared" si="1962"/>
        <v>0</v>
      </c>
      <c r="L1177" s="23">
        <f t="shared" si="1963"/>
        <v>0</v>
      </c>
      <c r="M1177" s="187"/>
      <c r="N1177" s="187"/>
      <c r="O1177" s="187"/>
      <c r="P1177" s="30"/>
    </row>
    <row r="1178" spans="1:16" ht="39" hidden="1" customHeight="1">
      <c r="A1178" s="43"/>
      <c r="B1178" s="223" t="s">
        <v>639</v>
      </c>
      <c r="C1178" s="224" t="s">
        <v>640</v>
      </c>
      <c r="D1178" s="187"/>
      <c r="E1178" s="30"/>
      <c r="F1178" s="93"/>
      <c r="G1178" s="187"/>
      <c r="H1178" s="187"/>
      <c r="I1178" s="187"/>
      <c r="J1178" s="187"/>
      <c r="K1178" s="23">
        <f t="shared" si="1962"/>
        <v>0</v>
      </c>
      <c r="L1178" s="23">
        <f t="shared" si="1963"/>
        <v>0</v>
      </c>
      <c r="M1178" s="187"/>
      <c r="N1178" s="187"/>
      <c r="O1178" s="187"/>
      <c r="P1178" s="30"/>
    </row>
    <row r="1179" spans="1:16" ht="26.25" customHeight="1">
      <c r="A1179" s="111" t="s">
        <v>641</v>
      </c>
      <c r="B1179" s="225" t="s">
        <v>642</v>
      </c>
      <c r="C1179" s="22">
        <v>69.02</v>
      </c>
      <c r="D1179" s="273">
        <f t="shared" ref="D1179:E1181" si="1974">D1191+D1235</f>
        <v>481</v>
      </c>
      <c r="E1179" s="193">
        <f t="shared" si="1974"/>
        <v>336</v>
      </c>
      <c r="F1179" s="487">
        <f t="shared" ref="F1179:J1181" si="1975">F1191+F1235</f>
        <v>1323</v>
      </c>
      <c r="G1179" s="273">
        <f t="shared" si="1975"/>
        <v>1071</v>
      </c>
      <c r="H1179" s="273">
        <f t="shared" si="1975"/>
        <v>84</v>
      </c>
      <c r="I1179" s="273">
        <f t="shared" si="1975"/>
        <v>84</v>
      </c>
      <c r="J1179" s="273">
        <f t="shared" si="1975"/>
        <v>84</v>
      </c>
      <c r="K1179" s="23">
        <f t="shared" si="1962"/>
        <v>1323</v>
      </c>
      <c r="L1179" s="23">
        <f t="shared" si="1963"/>
        <v>0</v>
      </c>
      <c r="M1179" s="273">
        <f t="shared" ref="M1179:O1179" si="1976">M1191+M1235</f>
        <v>336</v>
      </c>
      <c r="N1179" s="273">
        <f t="shared" si="1976"/>
        <v>336</v>
      </c>
      <c r="O1179" s="273">
        <f t="shared" si="1976"/>
        <v>336</v>
      </c>
      <c r="P1179" s="193">
        <f t="shared" ref="P1179" si="1977">P1191+P1235</f>
        <v>0</v>
      </c>
    </row>
    <row r="1180" spans="1:16" ht="18" customHeight="1">
      <c r="A1180" s="43"/>
      <c r="B1180" s="25" t="s">
        <v>260</v>
      </c>
      <c r="C1180" s="26"/>
      <c r="D1180" s="273">
        <f t="shared" si="1974"/>
        <v>181</v>
      </c>
      <c r="E1180" s="193">
        <f t="shared" si="1974"/>
        <v>336</v>
      </c>
      <c r="F1180" s="487">
        <f t="shared" si="1975"/>
        <v>336</v>
      </c>
      <c r="G1180" s="273">
        <f t="shared" si="1975"/>
        <v>84</v>
      </c>
      <c r="H1180" s="273">
        <f t="shared" si="1975"/>
        <v>84</v>
      </c>
      <c r="I1180" s="273">
        <f t="shared" si="1975"/>
        <v>84</v>
      </c>
      <c r="J1180" s="273">
        <f t="shared" si="1975"/>
        <v>84</v>
      </c>
      <c r="K1180" s="23">
        <f t="shared" si="1962"/>
        <v>336</v>
      </c>
      <c r="L1180" s="23">
        <f t="shared" si="1963"/>
        <v>0</v>
      </c>
      <c r="M1180" s="273">
        <f t="shared" ref="M1180:O1180" si="1978">M1192+M1236</f>
        <v>336</v>
      </c>
      <c r="N1180" s="273">
        <f t="shared" si="1978"/>
        <v>336</v>
      </c>
      <c r="O1180" s="273">
        <f t="shared" si="1978"/>
        <v>336</v>
      </c>
      <c r="P1180" s="193">
        <f t="shared" ref="P1180" si="1979">P1192+P1236</f>
        <v>0</v>
      </c>
    </row>
    <row r="1181" spans="1:16" ht="14.25">
      <c r="A1181" s="43"/>
      <c r="B1181" s="28" t="s">
        <v>261</v>
      </c>
      <c r="C1181" s="29">
        <v>1</v>
      </c>
      <c r="D1181" s="252">
        <f t="shared" si="1974"/>
        <v>181</v>
      </c>
      <c r="E1181" s="38">
        <f t="shared" si="1974"/>
        <v>336</v>
      </c>
      <c r="F1181" s="466">
        <f t="shared" si="1975"/>
        <v>336</v>
      </c>
      <c r="G1181" s="252">
        <f t="shared" si="1975"/>
        <v>84</v>
      </c>
      <c r="H1181" s="252">
        <f t="shared" si="1975"/>
        <v>84</v>
      </c>
      <c r="I1181" s="252">
        <f t="shared" si="1975"/>
        <v>84</v>
      </c>
      <c r="J1181" s="252">
        <f t="shared" si="1975"/>
        <v>84</v>
      </c>
      <c r="K1181" s="23">
        <f t="shared" si="1962"/>
        <v>336</v>
      </c>
      <c r="L1181" s="23">
        <f t="shared" si="1963"/>
        <v>0</v>
      </c>
      <c r="M1181" s="252">
        <f t="shared" ref="M1181:O1181" si="1980">M1193+M1237</f>
        <v>336</v>
      </c>
      <c r="N1181" s="252">
        <f t="shared" si="1980"/>
        <v>336</v>
      </c>
      <c r="O1181" s="252">
        <f t="shared" si="1980"/>
        <v>336</v>
      </c>
      <c r="P1181" s="38">
        <f t="shared" ref="P1181" si="1981">P1193+P1237</f>
        <v>0</v>
      </c>
    </row>
    <row r="1182" spans="1:16" ht="14.25">
      <c r="A1182" s="43"/>
      <c r="B1182" s="28" t="s">
        <v>262</v>
      </c>
      <c r="C1182" s="29">
        <v>10</v>
      </c>
      <c r="D1182" s="252">
        <f t="shared" ref="D1182:E1182" si="1982">D1194</f>
        <v>0</v>
      </c>
      <c r="E1182" s="38">
        <f t="shared" si="1982"/>
        <v>0</v>
      </c>
      <c r="F1182" s="466">
        <f t="shared" ref="F1182:J1182" si="1983">F1194</f>
        <v>0</v>
      </c>
      <c r="G1182" s="252">
        <f t="shared" si="1983"/>
        <v>0</v>
      </c>
      <c r="H1182" s="252">
        <f t="shared" si="1983"/>
        <v>0</v>
      </c>
      <c r="I1182" s="252">
        <f t="shared" si="1983"/>
        <v>0</v>
      </c>
      <c r="J1182" s="252">
        <f t="shared" si="1983"/>
        <v>0</v>
      </c>
      <c r="K1182" s="23">
        <f t="shared" si="1962"/>
        <v>0</v>
      </c>
      <c r="L1182" s="23">
        <f t="shared" si="1963"/>
        <v>0</v>
      </c>
      <c r="M1182" s="252">
        <f t="shared" ref="M1182:O1182" si="1984">M1194</f>
        <v>0</v>
      </c>
      <c r="N1182" s="252">
        <f t="shared" si="1984"/>
        <v>0</v>
      </c>
      <c r="O1182" s="252">
        <f t="shared" si="1984"/>
        <v>0</v>
      </c>
      <c r="P1182" s="38">
        <f t="shared" ref="P1182" si="1985">P1194</f>
        <v>0</v>
      </c>
    </row>
    <row r="1183" spans="1:16" ht="13.5" customHeight="1">
      <c r="A1183" s="43"/>
      <c r="B1183" s="28" t="s">
        <v>263</v>
      </c>
      <c r="C1183" s="29">
        <v>20</v>
      </c>
      <c r="D1183" s="252">
        <f t="shared" ref="D1183:E1183" si="1986">D1195+D1238</f>
        <v>181</v>
      </c>
      <c r="E1183" s="38">
        <f t="shared" si="1986"/>
        <v>336</v>
      </c>
      <c r="F1183" s="466">
        <f t="shared" ref="F1183:J1183" si="1987">F1195+F1238</f>
        <v>336</v>
      </c>
      <c r="G1183" s="252">
        <f t="shared" si="1987"/>
        <v>84</v>
      </c>
      <c r="H1183" s="252">
        <f t="shared" si="1987"/>
        <v>84</v>
      </c>
      <c r="I1183" s="252">
        <f t="shared" si="1987"/>
        <v>84</v>
      </c>
      <c r="J1183" s="252">
        <f t="shared" si="1987"/>
        <v>84</v>
      </c>
      <c r="K1183" s="23">
        <f t="shared" si="1962"/>
        <v>336</v>
      </c>
      <c r="L1183" s="23">
        <f t="shared" si="1963"/>
        <v>0</v>
      </c>
      <c r="M1183" s="252">
        <f t="shared" ref="M1183:O1183" si="1988">M1195+M1238</f>
        <v>336</v>
      </c>
      <c r="N1183" s="252">
        <f t="shared" si="1988"/>
        <v>336</v>
      </c>
      <c r="O1183" s="252">
        <f t="shared" si="1988"/>
        <v>336</v>
      </c>
      <c r="P1183" s="38">
        <f t="shared" ref="P1183" si="1989">P1195+P1238</f>
        <v>0</v>
      </c>
    </row>
    <row r="1184" spans="1:16" ht="30" hidden="1" customHeight="1">
      <c r="A1184" s="43"/>
      <c r="B1184" s="51" t="s">
        <v>272</v>
      </c>
      <c r="C1184" s="29" t="s">
        <v>376</v>
      </c>
      <c r="D1184" s="252">
        <f t="shared" ref="D1184:E1184" si="1990">D1208</f>
        <v>0</v>
      </c>
      <c r="E1184" s="38">
        <f t="shared" si="1990"/>
        <v>0</v>
      </c>
      <c r="F1184" s="466">
        <f t="shared" ref="F1184:J1184" si="1991">F1208</f>
        <v>0</v>
      </c>
      <c r="G1184" s="252">
        <f t="shared" si="1991"/>
        <v>0</v>
      </c>
      <c r="H1184" s="252">
        <f t="shared" si="1991"/>
        <v>0</v>
      </c>
      <c r="I1184" s="252">
        <f t="shared" si="1991"/>
        <v>0</v>
      </c>
      <c r="J1184" s="252">
        <f t="shared" si="1991"/>
        <v>0</v>
      </c>
      <c r="K1184" s="23">
        <f t="shared" si="1962"/>
        <v>0</v>
      </c>
      <c r="L1184" s="23">
        <f t="shared" si="1963"/>
        <v>0</v>
      </c>
      <c r="M1184" s="252">
        <f t="shared" ref="M1184:O1184" si="1992">M1208</f>
        <v>0</v>
      </c>
      <c r="N1184" s="252">
        <f t="shared" si="1992"/>
        <v>0</v>
      </c>
      <c r="O1184" s="252">
        <f t="shared" si="1992"/>
        <v>0</v>
      </c>
      <c r="P1184" s="38">
        <f t="shared" ref="P1184" si="1993">P1208</f>
        <v>0</v>
      </c>
    </row>
    <row r="1185" spans="1:16" ht="14.25" customHeight="1">
      <c r="A1185" s="43"/>
      <c r="B1185" s="25" t="s">
        <v>273</v>
      </c>
      <c r="C1185" s="29"/>
      <c r="D1185" s="194">
        <f t="shared" ref="D1185:E1185" si="1994">D1197+D1239</f>
        <v>300</v>
      </c>
      <c r="E1185" s="112">
        <f t="shared" si="1994"/>
        <v>0</v>
      </c>
      <c r="F1185" s="476">
        <f t="shared" ref="F1185:J1185" si="1995">F1197+F1239</f>
        <v>987</v>
      </c>
      <c r="G1185" s="194">
        <f t="shared" si="1995"/>
        <v>987</v>
      </c>
      <c r="H1185" s="194">
        <f t="shared" si="1995"/>
        <v>0</v>
      </c>
      <c r="I1185" s="194">
        <f t="shared" si="1995"/>
        <v>0</v>
      </c>
      <c r="J1185" s="194">
        <f t="shared" si="1995"/>
        <v>0</v>
      </c>
      <c r="K1185" s="23">
        <f t="shared" si="1962"/>
        <v>987</v>
      </c>
      <c r="L1185" s="23">
        <f t="shared" si="1963"/>
        <v>0</v>
      </c>
      <c r="M1185" s="194">
        <f t="shared" ref="M1185:O1185" si="1996">M1197+M1239</f>
        <v>0</v>
      </c>
      <c r="N1185" s="194">
        <f t="shared" si="1996"/>
        <v>0</v>
      </c>
      <c r="O1185" s="194">
        <f t="shared" si="1996"/>
        <v>0</v>
      </c>
      <c r="P1185" s="112">
        <f t="shared" ref="P1185" si="1997">P1197+P1239</f>
        <v>0</v>
      </c>
    </row>
    <row r="1186" spans="1:16" ht="14.25" hidden="1" customHeight="1">
      <c r="A1186" s="43"/>
      <c r="B1186" s="25"/>
      <c r="C1186" s="29"/>
      <c r="D1186" s="187"/>
      <c r="E1186" s="30"/>
      <c r="F1186" s="93"/>
      <c r="G1186" s="187"/>
      <c r="H1186" s="187"/>
      <c r="I1186" s="187"/>
      <c r="J1186" s="187"/>
      <c r="K1186" s="23">
        <f t="shared" si="1962"/>
        <v>0</v>
      </c>
      <c r="L1186" s="23">
        <f t="shared" si="1963"/>
        <v>0</v>
      </c>
      <c r="M1186" s="187"/>
      <c r="N1186" s="187"/>
      <c r="O1186" s="187"/>
      <c r="P1186" s="30"/>
    </row>
    <row r="1187" spans="1:16" ht="15" customHeight="1">
      <c r="A1187" s="43"/>
      <c r="B1187" s="25" t="s">
        <v>282</v>
      </c>
      <c r="C1187" s="29">
        <v>56</v>
      </c>
      <c r="D1187" s="40">
        <f t="shared" ref="D1187:E1187" si="1998">D1200</f>
        <v>0</v>
      </c>
      <c r="E1187" s="41">
        <f t="shared" si="1998"/>
        <v>0</v>
      </c>
      <c r="F1187" s="468">
        <f t="shared" ref="F1187:J1187" si="1999">F1200</f>
        <v>487</v>
      </c>
      <c r="G1187" s="40">
        <f t="shared" si="1999"/>
        <v>487</v>
      </c>
      <c r="H1187" s="40">
        <f t="shared" si="1999"/>
        <v>0</v>
      </c>
      <c r="I1187" s="40">
        <f t="shared" si="1999"/>
        <v>0</v>
      </c>
      <c r="J1187" s="40">
        <f t="shared" si="1999"/>
        <v>0</v>
      </c>
      <c r="K1187" s="23">
        <f t="shared" si="1962"/>
        <v>487</v>
      </c>
      <c r="L1187" s="23">
        <f t="shared" si="1963"/>
        <v>0</v>
      </c>
      <c r="M1187" s="40">
        <f t="shared" ref="M1187:O1187" si="2000">M1200</f>
        <v>0</v>
      </c>
      <c r="N1187" s="40">
        <f t="shared" si="2000"/>
        <v>0</v>
      </c>
      <c r="O1187" s="40">
        <f t="shared" si="2000"/>
        <v>0</v>
      </c>
      <c r="P1187" s="41">
        <f t="shared" ref="P1187" si="2001">P1200</f>
        <v>0</v>
      </c>
    </row>
    <row r="1188" spans="1:16" ht="29.25" hidden="1" customHeight="1">
      <c r="A1188" s="43"/>
      <c r="B1188" s="25" t="s">
        <v>282</v>
      </c>
      <c r="C1188" s="29">
        <v>58</v>
      </c>
      <c r="D1188" s="187"/>
      <c r="E1188" s="30"/>
      <c r="F1188" s="93"/>
      <c r="G1188" s="187"/>
      <c r="H1188" s="187"/>
      <c r="I1188" s="187"/>
      <c r="J1188" s="187"/>
      <c r="K1188" s="23">
        <f t="shared" si="1962"/>
        <v>0</v>
      </c>
      <c r="L1188" s="23">
        <f t="shared" si="1963"/>
        <v>0</v>
      </c>
      <c r="M1188" s="187"/>
      <c r="N1188" s="187"/>
      <c r="O1188" s="187"/>
      <c r="P1188" s="30"/>
    </row>
    <row r="1189" spans="1:16" ht="15.75" customHeight="1">
      <c r="A1189" s="43"/>
      <c r="B1189" s="28" t="s">
        <v>327</v>
      </c>
      <c r="C1189" s="29">
        <v>70</v>
      </c>
      <c r="D1189" s="252">
        <f t="shared" ref="D1189:E1190" si="2002">D1201</f>
        <v>300</v>
      </c>
      <c r="E1189" s="38">
        <f t="shared" si="2002"/>
        <v>0</v>
      </c>
      <c r="F1189" s="466">
        <f t="shared" ref="F1189:J1190" si="2003">F1201</f>
        <v>500</v>
      </c>
      <c r="G1189" s="252">
        <f t="shared" si="2003"/>
        <v>500</v>
      </c>
      <c r="H1189" s="252">
        <f t="shared" si="2003"/>
        <v>0</v>
      </c>
      <c r="I1189" s="252">
        <f t="shared" si="2003"/>
        <v>0</v>
      </c>
      <c r="J1189" s="252">
        <f t="shared" si="2003"/>
        <v>0</v>
      </c>
      <c r="K1189" s="23">
        <f t="shared" si="1962"/>
        <v>500</v>
      </c>
      <c r="L1189" s="23">
        <f t="shared" si="1963"/>
        <v>0</v>
      </c>
      <c r="M1189" s="252">
        <f t="shared" ref="M1189:O1189" si="2004">M1201</f>
        <v>0</v>
      </c>
      <c r="N1189" s="252">
        <f t="shared" si="2004"/>
        <v>0</v>
      </c>
      <c r="O1189" s="252">
        <f t="shared" si="2004"/>
        <v>0</v>
      </c>
      <c r="P1189" s="38">
        <f t="shared" ref="P1189" si="2005">P1201</f>
        <v>0</v>
      </c>
    </row>
    <row r="1190" spans="1:16" ht="38.25" hidden="1" customHeight="1">
      <c r="A1190" s="43"/>
      <c r="B1190" s="51" t="s">
        <v>294</v>
      </c>
      <c r="C1190" s="29" t="s">
        <v>643</v>
      </c>
      <c r="D1190" s="252">
        <f t="shared" si="2002"/>
        <v>0</v>
      </c>
      <c r="E1190" s="38">
        <f t="shared" si="2002"/>
        <v>0</v>
      </c>
      <c r="F1190" s="466">
        <f t="shared" si="2003"/>
        <v>0</v>
      </c>
      <c r="G1190" s="252">
        <f t="shared" si="2003"/>
        <v>0</v>
      </c>
      <c r="H1190" s="252">
        <f t="shared" si="2003"/>
        <v>0</v>
      </c>
      <c r="I1190" s="252">
        <f t="shared" si="2003"/>
        <v>0</v>
      </c>
      <c r="J1190" s="252">
        <f t="shared" si="2003"/>
        <v>0</v>
      </c>
      <c r="K1190" s="23">
        <f t="shared" si="1962"/>
        <v>0</v>
      </c>
      <c r="L1190" s="23">
        <f t="shared" si="1963"/>
        <v>0</v>
      </c>
      <c r="M1190" s="252">
        <f t="shared" ref="M1190:O1190" si="2006">M1202</f>
        <v>0</v>
      </c>
      <c r="N1190" s="252">
        <f t="shared" si="2006"/>
        <v>0</v>
      </c>
      <c r="O1190" s="252">
        <f t="shared" si="2006"/>
        <v>0</v>
      </c>
      <c r="P1190" s="38">
        <f t="shared" ref="P1190" si="2007">P1202</f>
        <v>0</v>
      </c>
    </row>
    <row r="1191" spans="1:16" ht="19.5" customHeight="1">
      <c r="A1191" s="111">
        <v>1</v>
      </c>
      <c r="B1191" s="188" t="s">
        <v>644</v>
      </c>
      <c r="C1191" s="123" t="s">
        <v>645</v>
      </c>
      <c r="D1191" s="264">
        <f t="shared" ref="D1191:E1191" si="2008">D1203+D1214+D1220+D1224+D1211</f>
        <v>300</v>
      </c>
      <c r="E1191" s="124">
        <f t="shared" si="2008"/>
        <v>0</v>
      </c>
      <c r="F1191" s="229">
        <f t="shared" ref="F1191:J1191" si="2009">F1203+F1214+F1220+F1224+F1211</f>
        <v>987</v>
      </c>
      <c r="G1191" s="264">
        <f t="shared" si="2009"/>
        <v>987</v>
      </c>
      <c r="H1191" s="264">
        <f t="shared" si="2009"/>
        <v>0</v>
      </c>
      <c r="I1191" s="264">
        <f t="shared" si="2009"/>
        <v>0</v>
      </c>
      <c r="J1191" s="264">
        <f t="shared" si="2009"/>
        <v>0</v>
      </c>
      <c r="K1191" s="23">
        <f t="shared" si="1962"/>
        <v>987</v>
      </c>
      <c r="L1191" s="23">
        <f t="shared" si="1963"/>
        <v>0</v>
      </c>
      <c r="M1191" s="264">
        <f t="shared" ref="M1191:O1191" si="2010">M1203+M1214+M1220+M1224+M1211</f>
        <v>0</v>
      </c>
      <c r="N1191" s="264">
        <f t="shared" si="2010"/>
        <v>0</v>
      </c>
      <c r="O1191" s="264">
        <f t="shared" si="2010"/>
        <v>0</v>
      </c>
      <c r="P1191" s="124">
        <f t="shared" ref="P1191" si="2011">P1203+P1214+P1220+P1224+P1211</f>
        <v>0</v>
      </c>
    </row>
    <row r="1192" spans="1:16" ht="14.25" hidden="1">
      <c r="A1192" s="43"/>
      <c r="B1192" s="25" t="s">
        <v>260</v>
      </c>
      <c r="C1192" s="26"/>
      <c r="D1192" s="194">
        <f t="shared" ref="D1192:E1193" si="2012">D1204+D1225</f>
        <v>0</v>
      </c>
      <c r="E1192" s="112">
        <f t="shared" si="2012"/>
        <v>0</v>
      </c>
      <c r="F1192" s="476">
        <f t="shared" ref="F1192:J1193" si="2013">F1204+F1225</f>
        <v>0</v>
      </c>
      <c r="G1192" s="194">
        <f t="shared" si="2013"/>
        <v>0</v>
      </c>
      <c r="H1192" s="194">
        <f t="shared" si="2013"/>
        <v>0</v>
      </c>
      <c r="I1192" s="194">
        <f t="shared" si="2013"/>
        <v>0</v>
      </c>
      <c r="J1192" s="194">
        <f t="shared" si="2013"/>
        <v>0</v>
      </c>
      <c r="K1192" s="23">
        <f t="shared" si="1962"/>
        <v>0</v>
      </c>
      <c r="L1192" s="23">
        <f t="shared" si="1963"/>
        <v>0</v>
      </c>
      <c r="M1192" s="194">
        <f t="shared" ref="M1192:O1192" si="2014">M1204+M1225</f>
        <v>0</v>
      </c>
      <c r="N1192" s="194">
        <f t="shared" si="2014"/>
        <v>0</v>
      </c>
      <c r="O1192" s="194">
        <f t="shared" si="2014"/>
        <v>0</v>
      </c>
      <c r="P1192" s="112">
        <f t="shared" ref="P1192" si="2015">P1204+P1225</f>
        <v>0</v>
      </c>
    </row>
    <row r="1193" spans="1:16" ht="14.25" hidden="1">
      <c r="A1193" s="43"/>
      <c r="B1193" s="28" t="s">
        <v>261</v>
      </c>
      <c r="C1193" s="26">
        <v>1</v>
      </c>
      <c r="D1193" s="194">
        <f t="shared" si="2012"/>
        <v>0</v>
      </c>
      <c r="E1193" s="112">
        <f t="shared" si="2012"/>
        <v>0</v>
      </c>
      <c r="F1193" s="476">
        <f t="shared" si="2013"/>
        <v>0</v>
      </c>
      <c r="G1193" s="194">
        <f t="shared" si="2013"/>
        <v>0</v>
      </c>
      <c r="H1193" s="194">
        <f t="shared" si="2013"/>
        <v>0</v>
      </c>
      <c r="I1193" s="194">
        <f t="shared" si="2013"/>
        <v>0</v>
      </c>
      <c r="J1193" s="194">
        <f t="shared" si="2013"/>
        <v>0</v>
      </c>
      <c r="K1193" s="23">
        <f t="shared" si="1962"/>
        <v>0</v>
      </c>
      <c r="L1193" s="23">
        <f t="shared" si="1963"/>
        <v>0</v>
      </c>
      <c r="M1193" s="194">
        <f t="shared" ref="M1193:O1193" si="2016">M1205+M1226</f>
        <v>0</v>
      </c>
      <c r="N1193" s="194">
        <f t="shared" si="2016"/>
        <v>0</v>
      </c>
      <c r="O1193" s="194">
        <f t="shared" si="2016"/>
        <v>0</v>
      </c>
      <c r="P1193" s="112">
        <f t="shared" ref="P1193" si="2017">P1205+P1226</f>
        <v>0</v>
      </c>
    </row>
    <row r="1194" spans="1:16" ht="14.25" hidden="1">
      <c r="A1194" s="43"/>
      <c r="B1194" s="28" t="s">
        <v>262</v>
      </c>
      <c r="C1194" s="26">
        <v>10</v>
      </c>
      <c r="D1194" s="194">
        <f t="shared" ref="D1194:E1194" si="2018">D1206</f>
        <v>0</v>
      </c>
      <c r="E1194" s="112">
        <f t="shared" si="2018"/>
        <v>0</v>
      </c>
      <c r="F1194" s="476">
        <f t="shared" ref="F1194:J1194" si="2019">F1206</f>
        <v>0</v>
      </c>
      <c r="G1194" s="194">
        <f t="shared" si="2019"/>
        <v>0</v>
      </c>
      <c r="H1194" s="194">
        <f t="shared" si="2019"/>
        <v>0</v>
      </c>
      <c r="I1194" s="194">
        <f t="shared" si="2019"/>
        <v>0</v>
      </c>
      <c r="J1194" s="194">
        <f t="shared" si="2019"/>
        <v>0</v>
      </c>
      <c r="K1194" s="23">
        <f t="shared" si="1962"/>
        <v>0</v>
      </c>
      <c r="L1194" s="23">
        <f t="shared" si="1963"/>
        <v>0</v>
      </c>
      <c r="M1194" s="194">
        <f t="shared" ref="M1194:O1194" si="2020">M1206</f>
        <v>0</v>
      </c>
      <c r="N1194" s="194">
        <f t="shared" si="2020"/>
        <v>0</v>
      </c>
      <c r="O1194" s="194">
        <f t="shared" si="2020"/>
        <v>0</v>
      </c>
      <c r="P1194" s="112">
        <f t="shared" ref="P1194" si="2021">P1206</f>
        <v>0</v>
      </c>
    </row>
    <row r="1195" spans="1:16" ht="14.25" hidden="1">
      <c r="A1195" s="43"/>
      <c r="B1195" s="28" t="s">
        <v>263</v>
      </c>
      <c r="C1195" s="26">
        <v>20</v>
      </c>
      <c r="D1195" s="194">
        <f t="shared" ref="D1195:E1195" si="2022">D1207+D1227</f>
        <v>0</v>
      </c>
      <c r="E1195" s="112">
        <f t="shared" si="2022"/>
        <v>0</v>
      </c>
      <c r="F1195" s="476">
        <f t="shared" ref="F1195:J1195" si="2023">F1207+F1227</f>
        <v>0</v>
      </c>
      <c r="G1195" s="194">
        <f t="shared" si="2023"/>
        <v>0</v>
      </c>
      <c r="H1195" s="194">
        <f t="shared" si="2023"/>
        <v>0</v>
      </c>
      <c r="I1195" s="194">
        <f t="shared" si="2023"/>
        <v>0</v>
      </c>
      <c r="J1195" s="194">
        <f t="shared" si="2023"/>
        <v>0</v>
      </c>
      <c r="K1195" s="23">
        <f t="shared" si="1962"/>
        <v>0</v>
      </c>
      <c r="L1195" s="23">
        <f t="shared" si="1963"/>
        <v>0</v>
      </c>
      <c r="M1195" s="194">
        <f t="shared" ref="M1195:O1195" si="2024">M1207+M1227</f>
        <v>0</v>
      </c>
      <c r="N1195" s="194">
        <f t="shared" si="2024"/>
        <v>0</v>
      </c>
      <c r="O1195" s="194">
        <f t="shared" si="2024"/>
        <v>0</v>
      </c>
      <c r="P1195" s="112">
        <f t="shared" ref="P1195" si="2025">P1207+P1227</f>
        <v>0</v>
      </c>
    </row>
    <row r="1196" spans="1:16" ht="20.25" hidden="1" customHeight="1">
      <c r="A1196" s="43"/>
      <c r="B1196" s="28" t="s">
        <v>272</v>
      </c>
      <c r="C1196" s="29" t="s">
        <v>376</v>
      </c>
      <c r="D1196" s="194">
        <f t="shared" ref="D1196:E1196" si="2026">D1208</f>
        <v>0</v>
      </c>
      <c r="E1196" s="112">
        <f t="shared" si="2026"/>
        <v>0</v>
      </c>
      <c r="F1196" s="476">
        <f t="shared" ref="F1196:J1196" si="2027">F1208</f>
        <v>0</v>
      </c>
      <c r="G1196" s="194">
        <f t="shared" si="2027"/>
        <v>0</v>
      </c>
      <c r="H1196" s="194">
        <f t="shared" si="2027"/>
        <v>0</v>
      </c>
      <c r="I1196" s="194">
        <f t="shared" si="2027"/>
        <v>0</v>
      </c>
      <c r="J1196" s="194">
        <f t="shared" si="2027"/>
        <v>0</v>
      </c>
      <c r="K1196" s="23">
        <f t="shared" si="1962"/>
        <v>0</v>
      </c>
      <c r="L1196" s="23">
        <f t="shared" si="1963"/>
        <v>0</v>
      </c>
      <c r="M1196" s="194">
        <f t="shared" ref="M1196:O1196" si="2028">M1208</f>
        <v>0</v>
      </c>
      <c r="N1196" s="194">
        <f t="shared" si="2028"/>
        <v>0</v>
      </c>
      <c r="O1196" s="194">
        <f t="shared" si="2028"/>
        <v>0</v>
      </c>
      <c r="P1196" s="112">
        <f t="shared" ref="P1196" si="2029">P1208</f>
        <v>0</v>
      </c>
    </row>
    <row r="1197" spans="1:16" ht="19.5" customHeight="1">
      <c r="A1197" s="43"/>
      <c r="B1197" s="25" t="s">
        <v>273</v>
      </c>
      <c r="C1197" s="26"/>
      <c r="D1197" s="194">
        <f t="shared" ref="D1197:E1197" si="2030">D1209+D1215+D1221+D1228+D1212</f>
        <v>300</v>
      </c>
      <c r="E1197" s="112">
        <f t="shared" si="2030"/>
        <v>0</v>
      </c>
      <c r="F1197" s="476">
        <f t="shared" ref="F1197:J1197" si="2031">F1209+F1215+F1221+F1228+F1212</f>
        <v>987</v>
      </c>
      <c r="G1197" s="194">
        <f t="shared" si="2031"/>
        <v>987</v>
      </c>
      <c r="H1197" s="194">
        <f t="shared" si="2031"/>
        <v>0</v>
      </c>
      <c r="I1197" s="194">
        <f t="shared" si="2031"/>
        <v>0</v>
      </c>
      <c r="J1197" s="194">
        <f t="shared" si="2031"/>
        <v>0</v>
      </c>
      <c r="K1197" s="23">
        <f t="shared" si="1962"/>
        <v>987</v>
      </c>
      <c r="L1197" s="23">
        <f t="shared" si="1963"/>
        <v>0</v>
      </c>
      <c r="M1197" s="194">
        <f t="shared" ref="M1197:O1197" si="2032">M1209+M1215+M1221+M1228+M1212</f>
        <v>0</v>
      </c>
      <c r="N1197" s="194">
        <f t="shared" si="2032"/>
        <v>0</v>
      </c>
      <c r="O1197" s="194">
        <f t="shared" si="2032"/>
        <v>0</v>
      </c>
      <c r="P1197" s="112">
        <f t="shared" ref="P1197" si="2033">P1209+P1215+P1221+P1228+P1212</f>
        <v>0</v>
      </c>
    </row>
    <row r="1198" spans="1:16" ht="0.75" hidden="1" customHeight="1">
      <c r="A1198" s="43"/>
      <c r="B1198" s="25" t="s">
        <v>282</v>
      </c>
      <c r="C1198" s="26">
        <v>56</v>
      </c>
      <c r="D1198" s="187"/>
      <c r="E1198" s="30"/>
      <c r="F1198" s="93"/>
      <c r="G1198" s="187"/>
      <c r="H1198" s="187"/>
      <c r="I1198" s="187"/>
      <c r="J1198" s="187"/>
      <c r="K1198" s="23">
        <f t="shared" si="1962"/>
        <v>0</v>
      </c>
      <c r="L1198" s="23">
        <f t="shared" si="1963"/>
        <v>0</v>
      </c>
      <c r="M1198" s="187"/>
      <c r="N1198" s="187"/>
      <c r="O1198" s="187"/>
      <c r="P1198" s="30"/>
    </row>
    <row r="1199" spans="1:16" ht="14.25" hidden="1" customHeight="1">
      <c r="A1199" s="43"/>
      <c r="B1199" s="25" t="s">
        <v>282</v>
      </c>
      <c r="C1199" s="26">
        <v>58</v>
      </c>
      <c r="D1199" s="187"/>
      <c r="E1199" s="30"/>
      <c r="F1199" s="93"/>
      <c r="G1199" s="187"/>
      <c r="H1199" s="187"/>
      <c r="I1199" s="187"/>
      <c r="J1199" s="187"/>
      <c r="K1199" s="23">
        <f t="shared" si="1962"/>
        <v>0</v>
      </c>
      <c r="L1199" s="23">
        <f t="shared" si="1963"/>
        <v>0</v>
      </c>
      <c r="M1199" s="187"/>
      <c r="N1199" s="187"/>
      <c r="O1199" s="187"/>
      <c r="P1199" s="30"/>
    </row>
    <row r="1200" spans="1:16" ht="14.25" customHeight="1">
      <c r="A1200" s="43"/>
      <c r="B1200" s="25" t="s">
        <v>282</v>
      </c>
      <c r="C1200" s="29">
        <v>56</v>
      </c>
      <c r="D1200" s="187">
        <f t="shared" ref="D1200:E1200" si="2034">D1223</f>
        <v>0</v>
      </c>
      <c r="E1200" s="30">
        <f t="shared" si="2034"/>
        <v>0</v>
      </c>
      <c r="F1200" s="93">
        <f t="shared" ref="F1200:J1200" si="2035">F1223</f>
        <v>487</v>
      </c>
      <c r="G1200" s="187">
        <f t="shared" si="2035"/>
        <v>487</v>
      </c>
      <c r="H1200" s="187">
        <f t="shared" si="2035"/>
        <v>0</v>
      </c>
      <c r="I1200" s="187">
        <f t="shared" si="2035"/>
        <v>0</v>
      </c>
      <c r="J1200" s="187">
        <f t="shared" si="2035"/>
        <v>0</v>
      </c>
      <c r="K1200" s="23">
        <f t="shared" si="1962"/>
        <v>487</v>
      </c>
      <c r="L1200" s="23">
        <f t="shared" si="1963"/>
        <v>0</v>
      </c>
      <c r="M1200" s="187">
        <f t="shared" ref="M1200:O1200" si="2036">M1223</f>
        <v>0</v>
      </c>
      <c r="N1200" s="187">
        <f t="shared" si="2036"/>
        <v>0</v>
      </c>
      <c r="O1200" s="187">
        <f t="shared" si="2036"/>
        <v>0</v>
      </c>
      <c r="P1200" s="30">
        <f t="shared" ref="P1200" si="2037">P1223</f>
        <v>0</v>
      </c>
    </row>
    <row r="1201" spans="1:16" ht="12.75" customHeight="1">
      <c r="A1201" s="43"/>
      <c r="B1201" s="28" t="s">
        <v>327</v>
      </c>
      <c r="C1201" s="26">
        <v>70</v>
      </c>
      <c r="D1201" s="194">
        <f t="shared" ref="D1201:E1201" si="2038">D1210+D1213</f>
        <v>300</v>
      </c>
      <c r="E1201" s="112">
        <f t="shared" si="2038"/>
        <v>0</v>
      </c>
      <c r="F1201" s="476">
        <f t="shared" ref="F1201:J1201" si="2039">F1210+F1213</f>
        <v>500</v>
      </c>
      <c r="G1201" s="194">
        <f t="shared" si="2039"/>
        <v>500</v>
      </c>
      <c r="H1201" s="194">
        <f t="shared" si="2039"/>
        <v>0</v>
      </c>
      <c r="I1201" s="194">
        <f t="shared" si="2039"/>
        <v>0</v>
      </c>
      <c r="J1201" s="194">
        <f t="shared" si="2039"/>
        <v>0</v>
      </c>
      <c r="K1201" s="23">
        <f t="shared" si="1962"/>
        <v>500</v>
      </c>
      <c r="L1201" s="23">
        <f t="shared" si="1963"/>
        <v>0</v>
      </c>
      <c r="M1201" s="194">
        <f t="shared" ref="M1201:O1201" si="2040">M1210+M1213</f>
        <v>0</v>
      </c>
      <c r="N1201" s="194">
        <f t="shared" si="2040"/>
        <v>0</v>
      </c>
      <c r="O1201" s="194">
        <f t="shared" si="2040"/>
        <v>0</v>
      </c>
      <c r="P1201" s="112">
        <f t="shared" ref="P1201" si="2041">P1210+P1213</f>
        <v>0</v>
      </c>
    </row>
    <row r="1202" spans="1:16" ht="29.25" hidden="1" customHeight="1">
      <c r="A1202" s="43"/>
      <c r="B1202" s="51" t="s">
        <v>294</v>
      </c>
      <c r="C1202" s="29" t="s">
        <v>643</v>
      </c>
      <c r="D1202" s="194">
        <f t="shared" ref="D1202:E1202" si="2042">D1234</f>
        <v>0</v>
      </c>
      <c r="E1202" s="112">
        <f t="shared" si="2042"/>
        <v>0</v>
      </c>
      <c r="F1202" s="476">
        <f t="shared" ref="F1202:J1202" si="2043">F1234</f>
        <v>0</v>
      </c>
      <c r="G1202" s="194">
        <f t="shared" si="2043"/>
        <v>0</v>
      </c>
      <c r="H1202" s="194">
        <f t="shared" si="2043"/>
        <v>0</v>
      </c>
      <c r="I1202" s="194">
        <f t="shared" si="2043"/>
        <v>0</v>
      </c>
      <c r="J1202" s="194">
        <f t="shared" si="2043"/>
        <v>0</v>
      </c>
      <c r="K1202" s="23">
        <f t="shared" si="1962"/>
        <v>0</v>
      </c>
      <c r="L1202" s="23">
        <f t="shared" si="1963"/>
        <v>0</v>
      </c>
      <c r="M1202" s="194">
        <f t="shared" ref="M1202:O1202" si="2044">M1234</f>
        <v>0</v>
      </c>
      <c r="N1202" s="194">
        <f t="shared" si="2044"/>
        <v>0</v>
      </c>
      <c r="O1202" s="194">
        <f t="shared" si="2044"/>
        <v>0</v>
      </c>
      <c r="P1202" s="112">
        <f t="shared" ref="P1202" si="2045">P1234</f>
        <v>0</v>
      </c>
    </row>
    <row r="1203" spans="1:16" ht="14.25" hidden="1">
      <c r="A1203" s="43" t="s">
        <v>428</v>
      </c>
      <c r="B1203" s="155" t="s">
        <v>418</v>
      </c>
      <c r="C1203" s="156" t="s">
        <v>646</v>
      </c>
      <c r="D1203" s="267">
        <f t="shared" ref="D1203:E1203" si="2046">D1204+D1209</f>
        <v>0</v>
      </c>
      <c r="E1203" s="157">
        <f t="shared" si="2046"/>
        <v>0</v>
      </c>
      <c r="F1203" s="480">
        <f t="shared" ref="F1203:J1203" si="2047">F1204+F1209</f>
        <v>0</v>
      </c>
      <c r="G1203" s="267">
        <f t="shared" si="2047"/>
        <v>0</v>
      </c>
      <c r="H1203" s="267">
        <f t="shared" si="2047"/>
        <v>0</v>
      </c>
      <c r="I1203" s="267">
        <f t="shared" si="2047"/>
        <v>0</v>
      </c>
      <c r="J1203" s="267">
        <f t="shared" si="2047"/>
        <v>0</v>
      </c>
      <c r="K1203" s="23">
        <f t="shared" si="1962"/>
        <v>0</v>
      </c>
      <c r="L1203" s="23">
        <f t="shared" si="1963"/>
        <v>0</v>
      </c>
      <c r="M1203" s="267">
        <f t="shared" ref="M1203:O1203" si="2048">M1204+M1209</f>
        <v>0</v>
      </c>
      <c r="N1203" s="267">
        <f t="shared" si="2048"/>
        <v>0</v>
      </c>
      <c r="O1203" s="267">
        <f t="shared" si="2048"/>
        <v>0</v>
      </c>
      <c r="P1203" s="157">
        <f t="shared" ref="P1203" si="2049">P1204+P1209</f>
        <v>0</v>
      </c>
    </row>
    <row r="1204" spans="1:16" ht="14.25" hidden="1">
      <c r="A1204" s="43"/>
      <c r="B1204" s="25" t="s">
        <v>260</v>
      </c>
      <c r="C1204" s="29"/>
      <c r="D1204" s="194">
        <f t="shared" ref="D1204:E1204" si="2050">D1205+D1208</f>
        <v>0</v>
      </c>
      <c r="E1204" s="112">
        <f t="shared" si="2050"/>
        <v>0</v>
      </c>
      <c r="F1204" s="476">
        <f t="shared" ref="F1204:J1204" si="2051">F1205+F1208</f>
        <v>0</v>
      </c>
      <c r="G1204" s="194">
        <f t="shared" si="2051"/>
        <v>0</v>
      </c>
      <c r="H1204" s="194">
        <f t="shared" si="2051"/>
        <v>0</v>
      </c>
      <c r="I1204" s="194">
        <f t="shared" si="2051"/>
        <v>0</v>
      </c>
      <c r="J1204" s="194">
        <f t="shared" si="2051"/>
        <v>0</v>
      </c>
      <c r="K1204" s="23">
        <f t="shared" si="1962"/>
        <v>0</v>
      </c>
      <c r="L1204" s="23">
        <f t="shared" si="1963"/>
        <v>0</v>
      </c>
      <c r="M1204" s="194">
        <f t="shared" ref="M1204:O1204" si="2052">M1205+M1208</f>
        <v>0</v>
      </c>
      <c r="N1204" s="194">
        <f t="shared" si="2052"/>
        <v>0</v>
      </c>
      <c r="O1204" s="194">
        <f t="shared" si="2052"/>
        <v>0</v>
      </c>
      <c r="P1204" s="112">
        <f t="shared" ref="P1204" si="2053">P1205+P1208</f>
        <v>0</v>
      </c>
    </row>
    <row r="1205" spans="1:16" ht="14.25" hidden="1">
      <c r="A1205" s="43"/>
      <c r="B1205" s="28" t="s">
        <v>261</v>
      </c>
      <c r="C1205" s="29">
        <v>1</v>
      </c>
      <c r="D1205" s="252">
        <f t="shared" ref="D1205:E1205" si="2054">D1206+D1207</f>
        <v>0</v>
      </c>
      <c r="E1205" s="38">
        <f t="shared" si="2054"/>
        <v>0</v>
      </c>
      <c r="F1205" s="466">
        <f t="shared" ref="F1205:J1205" si="2055">F1206+F1207</f>
        <v>0</v>
      </c>
      <c r="G1205" s="252">
        <f t="shared" si="2055"/>
        <v>0</v>
      </c>
      <c r="H1205" s="252">
        <f t="shared" si="2055"/>
        <v>0</v>
      </c>
      <c r="I1205" s="252">
        <f t="shared" si="2055"/>
        <v>0</v>
      </c>
      <c r="J1205" s="252">
        <f t="shared" si="2055"/>
        <v>0</v>
      </c>
      <c r="K1205" s="23">
        <f t="shared" si="1962"/>
        <v>0</v>
      </c>
      <c r="L1205" s="23">
        <f t="shared" si="1963"/>
        <v>0</v>
      </c>
      <c r="M1205" s="252">
        <f t="shared" ref="M1205:O1205" si="2056">M1206+M1207</f>
        <v>0</v>
      </c>
      <c r="N1205" s="252">
        <f t="shared" si="2056"/>
        <v>0</v>
      </c>
      <c r="O1205" s="252">
        <f t="shared" si="2056"/>
        <v>0</v>
      </c>
      <c r="P1205" s="38">
        <f t="shared" ref="P1205" si="2057">P1206+P1207</f>
        <v>0</v>
      </c>
    </row>
    <row r="1206" spans="1:16" ht="14.25" hidden="1">
      <c r="A1206" s="43"/>
      <c r="B1206" s="28" t="s">
        <v>262</v>
      </c>
      <c r="C1206" s="29">
        <v>10</v>
      </c>
      <c r="D1206" s="187"/>
      <c r="E1206" s="30"/>
      <c r="F1206" s="93"/>
      <c r="G1206" s="187"/>
      <c r="H1206" s="187"/>
      <c r="I1206" s="187"/>
      <c r="J1206" s="187"/>
      <c r="K1206" s="23">
        <f t="shared" si="1962"/>
        <v>0</v>
      </c>
      <c r="L1206" s="23">
        <f t="shared" si="1963"/>
        <v>0</v>
      </c>
      <c r="M1206" s="187"/>
      <c r="N1206" s="187"/>
      <c r="O1206" s="187"/>
      <c r="P1206" s="30"/>
    </row>
    <row r="1207" spans="1:16" ht="17.25" hidden="1" customHeight="1">
      <c r="A1207" s="43"/>
      <c r="B1207" s="28" t="s">
        <v>263</v>
      </c>
      <c r="C1207" s="29">
        <v>20</v>
      </c>
      <c r="D1207" s="187"/>
      <c r="E1207" s="30"/>
      <c r="F1207" s="93"/>
      <c r="G1207" s="187"/>
      <c r="H1207" s="187"/>
      <c r="I1207" s="187"/>
      <c r="J1207" s="187"/>
      <c r="K1207" s="23">
        <f t="shared" si="1962"/>
        <v>0</v>
      </c>
      <c r="L1207" s="23">
        <f t="shared" si="1963"/>
        <v>0</v>
      </c>
      <c r="M1207" s="187"/>
      <c r="N1207" s="187"/>
      <c r="O1207" s="187"/>
      <c r="P1207" s="30"/>
    </row>
    <row r="1208" spans="1:16" ht="15" hidden="1" customHeight="1">
      <c r="A1208" s="43"/>
      <c r="B1208" s="28" t="s">
        <v>272</v>
      </c>
      <c r="C1208" s="29" t="s">
        <v>376</v>
      </c>
      <c r="D1208" s="187"/>
      <c r="E1208" s="30"/>
      <c r="F1208" s="93"/>
      <c r="G1208" s="187"/>
      <c r="H1208" s="187"/>
      <c r="I1208" s="187"/>
      <c r="J1208" s="187"/>
      <c r="K1208" s="23">
        <f t="shared" si="1962"/>
        <v>0</v>
      </c>
      <c r="L1208" s="23">
        <f t="shared" si="1963"/>
        <v>0</v>
      </c>
      <c r="M1208" s="187"/>
      <c r="N1208" s="187"/>
      <c r="O1208" s="187"/>
      <c r="P1208" s="30"/>
    </row>
    <row r="1209" spans="1:16" ht="18.75" customHeight="1">
      <c r="A1209" s="43"/>
      <c r="B1209" s="25" t="s">
        <v>273</v>
      </c>
      <c r="C1209" s="29"/>
      <c r="D1209" s="194">
        <f t="shared" ref="D1209:E1209" si="2058">D1210</f>
        <v>0</v>
      </c>
      <c r="E1209" s="112">
        <f t="shared" si="2058"/>
        <v>0</v>
      </c>
      <c r="F1209" s="476">
        <f t="shared" ref="F1209:P1209" si="2059">F1210</f>
        <v>0</v>
      </c>
      <c r="G1209" s="194">
        <f t="shared" si="2059"/>
        <v>0</v>
      </c>
      <c r="H1209" s="194">
        <f t="shared" si="2059"/>
        <v>0</v>
      </c>
      <c r="I1209" s="194">
        <f t="shared" si="2059"/>
        <v>0</v>
      </c>
      <c r="J1209" s="194">
        <f t="shared" si="2059"/>
        <v>0</v>
      </c>
      <c r="K1209" s="23">
        <f t="shared" si="1962"/>
        <v>0</v>
      </c>
      <c r="L1209" s="23">
        <f t="shared" si="1963"/>
        <v>0</v>
      </c>
      <c r="M1209" s="194">
        <f t="shared" si="2059"/>
        <v>0</v>
      </c>
      <c r="N1209" s="194">
        <f t="shared" si="2059"/>
        <v>0</v>
      </c>
      <c r="O1209" s="194">
        <f t="shared" si="2059"/>
        <v>0</v>
      </c>
      <c r="P1209" s="112">
        <f t="shared" si="2059"/>
        <v>0</v>
      </c>
    </row>
    <row r="1210" spans="1:16" ht="0.75" customHeight="1">
      <c r="A1210" s="43"/>
      <c r="B1210" s="28" t="s">
        <v>327</v>
      </c>
      <c r="C1210" s="29">
        <v>70</v>
      </c>
      <c r="D1210" s="187"/>
      <c r="E1210" s="30"/>
      <c r="F1210" s="93"/>
      <c r="G1210" s="187"/>
      <c r="H1210" s="187"/>
      <c r="I1210" s="187"/>
      <c r="J1210" s="187"/>
      <c r="K1210" s="23">
        <f t="shared" si="1962"/>
        <v>0</v>
      </c>
      <c r="L1210" s="23">
        <f t="shared" si="1963"/>
        <v>0</v>
      </c>
      <c r="M1210" s="187"/>
      <c r="N1210" s="187"/>
      <c r="O1210" s="187"/>
      <c r="P1210" s="30"/>
    </row>
    <row r="1211" spans="1:16" ht="17.25" customHeight="1">
      <c r="A1211" s="43"/>
      <c r="B1211" s="205" t="s">
        <v>647</v>
      </c>
      <c r="C1211" s="206" t="s">
        <v>646</v>
      </c>
      <c r="D1211" s="276">
        <f t="shared" ref="D1211:E1212" si="2060">D1212</f>
        <v>300</v>
      </c>
      <c r="E1211" s="226">
        <f t="shared" si="2060"/>
        <v>0</v>
      </c>
      <c r="F1211" s="492">
        <f t="shared" ref="F1211:P1212" si="2061">F1212</f>
        <v>500</v>
      </c>
      <c r="G1211" s="276">
        <f t="shared" si="2061"/>
        <v>500</v>
      </c>
      <c r="H1211" s="276">
        <f t="shared" si="2061"/>
        <v>0</v>
      </c>
      <c r="I1211" s="276">
        <f t="shared" si="2061"/>
        <v>0</v>
      </c>
      <c r="J1211" s="276">
        <f t="shared" si="2061"/>
        <v>0</v>
      </c>
      <c r="K1211" s="23">
        <f t="shared" si="1962"/>
        <v>500</v>
      </c>
      <c r="L1211" s="23">
        <f t="shared" si="1963"/>
        <v>0</v>
      </c>
      <c r="M1211" s="276">
        <f t="shared" si="2061"/>
        <v>0</v>
      </c>
      <c r="N1211" s="276">
        <f t="shared" si="2061"/>
        <v>0</v>
      </c>
      <c r="O1211" s="276">
        <f t="shared" si="2061"/>
        <v>0</v>
      </c>
      <c r="P1211" s="226">
        <f t="shared" si="2061"/>
        <v>0</v>
      </c>
    </row>
    <row r="1212" spans="1:16" ht="17.25" customHeight="1">
      <c r="A1212" s="43"/>
      <c r="B1212" s="25" t="s">
        <v>273</v>
      </c>
      <c r="C1212" s="29"/>
      <c r="D1212" s="187">
        <f t="shared" si="2060"/>
        <v>300</v>
      </c>
      <c r="E1212" s="30">
        <f t="shared" si="2060"/>
        <v>0</v>
      </c>
      <c r="F1212" s="93">
        <f t="shared" si="2061"/>
        <v>500</v>
      </c>
      <c r="G1212" s="187">
        <f t="shared" si="2061"/>
        <v>500</v>
      </c>
      <c r="H1212" s="187">
        <f t="shared" si="2061"/>
        <v>0</v>
      </c>
      <c r="I1212" s="187">
        <f t="shared" si="2061"/>
        <v>0</v>
      </c>
      <c r="J1212" s="187">
        <f t="shared" si="2061"/>
        <v>0</v>
      </c>
      <c r="K1212" s="23">
        <f t="shared" si="1962"/>
        <v>500</v>
      </c>
      <c r="L1212" s="23">
        <f t="shared" si="1963"/>
        <v>0</v>
      </c>
      <c r="M1212" s="187">
        <f t="shared" si="2061"/>
        <v>0</v>
      </c>
      <c r="N1212" s="187">
        <f t="shared" si="2061"/>
        <v>0</v>
      </c>
      <c r="O1212" s="187">
        <f t="shared" si="2061"/>
        <v>0</v>
      </c>
      <c r="P1212" s="30">
        <f t="shared" si="2061"/>
        <v>0</v>
      </c>
    </row>
    <row r="1213" spans="1:16" ht="15.75" customHeight="1">
      <c r="A1213" s="43"/>
      <c r="B1213" s="28" t="s">
        <v>327</v>
      </c>
      <c r="C1213" s="29">
        <v>70</v>
      </c>
      <c r="D1213" s="187">
        <v>300</v>
      </c>
      <c r="E1213" s="30"/>
      <c r="F1213" s="93">
        <v>500</v>
      </c>
      <c r="G1213" s="187">
        <v>500</v>
      </c>
      <c r="H1213" s="187"/>
      <c r="I1213" s="187"/>
      <c r="J1213" s="187"/>
      <c r="K1213" s="23">
        <f t="shared" si="1962"/>
        <v>500</v>
      </c>
      <c r="L1213" s="23">
        <f t="shared" si="1963"/>
        <v>0</v>
      </c>
      <c r="M1213" s="187">
        <v>0</v>
      </c>
      <c r="N1213" s="187">
        <v>0</v>
      </c>
      <c r="O1213" s="187">
        <v>0</v>
      </c>
      <c r="P1213" s="30"/>
    </row>
    <row r="1214" spans="1:16" ht="27" hidden="1" customHeight="1">
      <c r="A1214" s="43" t="s">
        <v>461</v>
      </c>
      <c r="B1214" s="31" t="s">
        <v>648</v>
      </c>
      <c r="C1214" s="26" t="s">
        <v>646</v>
      </c>
      <c r="D1214" s="187"/>
      <c r="E1214" s="30"/>
      <c r="F1214" s="93"/>
      <c r="G1214" s="187"/>
      <c r="H1214" s="187"/>
      <c r="I1214" s="187"/>
      <c r="J1214" s="187"/>
      <c r="K1214" s="23">
        <f t="shared" si="1962"/>
        <v>0</v>
      </c>
      <c r="L1214" s="23">
        <f t="shared" si="1963"/>
        <v>0</v>
      </c>
      <c r="M1214" s="187"/>
      <c r="N1214" s="187"/>
      <c r="O1214" s="187"/>
      <c r="P1214" s="30"/>
    </row>
    <row r="1215" spans="1:16" ht="19.5" hidden="1" customHeight="1">
      <c r="A1215" s="43"/>
      <c r="B1215" s="25" t="s">
        <v>273</v>
      </c>
      <c r="C1215" s="29"/>
      <c r="D1215" s="187"/>
      <c r="E1215" s="30"/>
      <c r="F1215" s="93"/>
      <c r="G1215" s="187"/>
      <c r="H1215" s="187"/>
      <c r="I1215" s="187"/>
      <c r="J1215" s="187"/>
      <c r="K1215" s="23">
        <f t="shared" si="1962"/>
        <v>0</v>
      </c>
      <c r="L1215" s="23">
        <f t="shared" si="1963"/>
        <v>0</v>
      </c>
      <c r="M1215" s="187"/>
      <c r="N1215" s="187"/>
      <c r="O1215" s="187"/>
      <c r="P1215" s="30"/>
    </row>
    <row r="1216" spans="1:16" ht="18" hidden="1" customHeight="1">
      <c r="A1216" s="43"/>
      <c r="B1216" s="28" t="s">
        <v>282</v>
      </c>
      <c r="C1216" s="29">
        <v>56</v>
      </c>
      <c r="D1216" s="187"/>
      <c r="E1216" s="30"/>
      <c r="F1216" s="93"/>
      <c r="G1216" s="187"/>
      <c r="H1216" s="187"/>
      <c r="I1216" s="187"/>
      <c r="J1216" s="187"/>
      <c r="K1216" s="23">
        <f t="shared" si="1962"/>
        <v>0</v>
      </c>
      <c r="L1216" s="23">
        <f t="shared" si="1963"/>
        <v>0</v>
      </c>
      <c r="M1216" s="187"/>
      <c r="N1216" s="187"/>
      <c r="O1216" s="187"/>
      <c r="P1216" s="30"/>
    </row>
    <row r="1217" spans="1:16" ht="24" hidden="1" customHeight="1">
      <c r="A1217" s="43"/>
      <c r="B1217" s="28" t="s">
        <v>441</v>
      </c>
      <c r="C1217" s="29" t="s">
        <v>442</v>
      </c>
      <c r="D1217" s="187"/>
      <c r="E1217" s="30"/>
      <c r="F1217" s="93"/>
      <c r="G1217" s="187"/>
      <c r="H1217" s="187"/>
      <c r="I1217" s="187"/>
      <c r="J1217" s="187"/>
      <c r="K1217" s="23">
        <f t="shared" si="1962"/>
        <v>0</v>
      </c>
      <c r="L1217" s="23">
        <f t="shared" si="1963"/>
        <v>0</v>
      </c>
      <c r="M1217" s="187"/>
      <c r="N1217" s="187"/>
      <c r="O1217" s="187"/>
      <c r="P1217" s="30"/>
    </row>
    <row r="1218" spans="1:16" ht="24" hidden="1" customHeight="1">
      <c r="A1218" s="43"/>
      <c r="B1218" s="28" t="s">
        <v>443</v>
      </c>
      <c r="C1218" s="29" t="s">
        <v>444</v>
      </c>
      <c r="D1218" s="187"/>
      <c r="E1218" s="30"/>
      <c r="F1218" s="93"/>
      <c r="G1218" s="187"/>
      <c r="H1218" s="187"/>
      <c r="I1218" s="187"/>
      <c r="J1218" s="187"/>
      <c r="K1218" s="23">
        <f t="shared" si="1962"/>
        <v>0</v>
      </c>
      <c r="L1218" s="23">
        <f t="shared" si="1963"/>
        <v>0</v>
      </c>
      <c r="M1218" s="187"/>
      <c r="N1218" s="187"/>
      <c r="O1218" s="187"/>
      <c r="P1218" s="30"/>
    </row>
    <row r="1219" spans="1:16" ht="13.5" hidden="1" customHeight="1">
      <c r="A1219" s="43"/>
      <c r="B1219" s="28" t="s">
        <v>342</v>
      </c>
      <c r="C1219" s="29" t="s">
        <v>445</v>
      </c>
      <c r="D1219" s="187"/>
      <c r="E1219" s="30"/>
      <c r="F1219" s="93"/>
      <c r="G1219" s="187"/>
      <c r="H1219" s="187"/>
      <c r="I1219" s="187"/>
      <c r="J1219" s="187"/>
      <c r="K1219" s="23">
        <f t="shared" si="1962"/>
        <v>0</v>
      </c>
      <c r="L1219" s="23">
        <f t="shared" si="1963"/>
        <v>0</v>
      </c>
      <c r="M1219" s="187"/>
      <c r="N1219" s="187"/>
      <c r="O1219" s="187"/>
      <c r="P1219" s="30"/>
    </row>
    <row r="1220" spans="1:16" ht="39.75" customHeight="1">
      <c r="A1220" s="43" t="s">
        <v>649</v>
      </c>
      <c r="B1220" s="155" t="s">
        <v>650</v>
      </c>
      <c r="C1220" s="156" t="s">
        <v>651</v>
      </c>
      <c r="D1220" s="267">
        <f t="shared" ref="D1220:E1220" si="2062">D1222+D1234</f>
        <v>0</v>
      </c>
      <c r="E1220" s="157">
        <f t="shared" si="2062"/>
        <v>0</v>
      </c>
      <c r="F1220" s="480">
        <f t="shared" ref="F1220:J1220" si="2063">F1222+F1234</f>
        <v>487</v>
      </c>
      <c r="G1220" s="267">
        <f t="shared" si="2063"/>
        <v>487</v>
      </c>
      <c r="H1220" s="267">
        <f t="shared" si="2063"/>
        <v>0</v>
      </c>
      <c r="I1220" s="267">
        <f t="shared" si="2063"/>
        <v>0</v>
      </c>
      <c r="J1220" s="267">
        <f t="shared" si="2063"/>
        <v>0</v>
      </c>
      <c r="K1220" s="23">
        <f t="shared" si="1962"/>
        <v>487</v>
      </c>
      <c r="L1220" s="23">
        <f t="shared" si="1963"/>
        <v>0</v>
      </c>
      <c r="M1220" s="267">
        <f t="shared" ref="M1220:O1220" si="2064">M1222+M1234</f>
        <v>0</v>
      </c>
      <c r="N1220" s="267">
        <f t="shared" si="2064"/>
        <v>0</v>
      </c>
      <c r="O1220" s="267">
        <f t="shared" si="2064"/>
        <v>0</v>
      </c>
      <c r="P1220" s="157">
        <f t="shared" ref="P1220" si="2065">P1222+P1234</f>
        <v>0</v>
      </c>
    </row>
    <row r="1221" spans="1:16" ht="19.5" customHeight="1">
      <c r="A1221" s="43"/>
      <c r="B1221" s="25" t="s">
        <v>273</v>
      </c>
      <c r="C1221" s="29"/>
      <c r="D1221" s="252">
        <f t="shared" ref="D1221:E1221" si="2066">D1222+D1234</f>
        <v>0</v>
      </c>
      <c r="E1221" s="38">
        <f t="shared" si="2066"/>
        <v>0</v>
      </c>
      <c r="F1221" s="466">
        <f t="shared" ref="F1221:J1221" si="2067">F1222+F1234</f>
        <v>487</v>
      </c>
      <c r="G1221" s="252">
        <f t="shared" si="2067"/>
        <v>487</v>
      </c>
      <c r="H1221" s="252">
        <f t="shared" si="2067"/>
        <v>0</v>
      </c>
      <c r="I1221" s="252">
        <f t="shared" si="2067"/>
        <v>0</v>
      </c>
      <c r="J1221" s="252">
        <f t="shared" si="2067"/>
        <v>0</v>
      </c>
      <c r="K1221" s="23">
        <f t="shared" si="1962"/>
        <v>487</v>
      </c>
      <c r="L1221" s="23">
        <f t="shared" si="1963"/>
        <v>0</v>
      </c>
      <c r="M1221" s="252">
        <f t="shared" ref="M1221:O1221" si="2068">M1222+M1234</f>
        <v>0</v>
      </c>
      <c r="N1221" s="252">
        <f t="shared" si="2068"/>
        <v>0</v>
      </c>
      <c r="O1221" s="252">
        <f t="shared" si="2068"/>
        <v>0</v>
      </c>
      <c r="P1221" s="38">
        <f t="shared" ref="P1221" si="2069">P1222+P1234</f>
        <v>0</v>
      </c>
    </row>
    <row r="1222" spans="1:16" ht="14.25" customHeight="1">
      <c r="A1222" s="43"/>
      <c r="B1222" s="28" t="s">
        <v>282</v>
      </c>
      <c r="C1222" s="29">
        <v>56</v>
      </c>
      <c r="D1222" s="252">
        <f t="shared" ref="D1222:E1222" si="2070">D1223</f>
        <v>0</v>
      </c>
      <c r="E1222" s="38">
        <f t="shared" si="2070"/>
        <v>0</v>
      </c>
      <c r="F1222" s="466">
        <f t="shared" ref="F1222:P1222" si="2071">F1223</f>
        <v>487</v>
      </c>
      <c r="G1222" s="252">
        <f t="shared" si="2071"/>
        <v>487</v>
      </c>
      <c r="H1222" s="252">
        <f t="shared" si="2071"/>
        <v>0</v>
      </c>
      <c r="I1222" s="252">
        <f t="shared" si="2071"/>
        <v>0</v>
      </c>
      <c r="J1222" s="252">
        <f t="shared" si="2071"/>
        <v>0</v>
      </c>
      <c r="K1222" s="23">
        <f t="shared" si="1962"/>
        <v>487</v>
      </c>
      <c r="L1222" s="23">
        <f t="shared" si="1963"/>
        <v>0</v>
      </c>
      <c r="M1222" s="252">
        <f t="shared" si="2071"/>
        <v>0</v>
      </c>
      <c r="N1222" s="252">
        <f t="shared" si="2071"/>
        <v>0</v>
      </c>
      <c r="O1222" s="252">
        <f t="shared" si="2071"/>
        <v>0</v>
      </c>
      <c r="P1222" s="38">
        <f t="shared" si="2071"/>
        <v>0</v>
      </c>
    </row>
    <row r="1223" spans="1:16" ht="16.5" customHeight="1">
      <c r="A1223" s="43"/>
      <c r="B1223" s="28" t="s">
        <v>342</v>
      </c>
      <c r="C1223" s="29" t="s">
        <v>652</v>
      </c>
      <c r="D1223" s="187"/>
      <c r="E1223" s="30"/>
      <c r="F1223" s="93">
        <v>487</v>
      </c>
      <c r="G1223" s="187">
        <v>487</v>
      </c>
      <c r="H1223" s="187"/>
      <c r="I1223" s="187"/>
      <c r="J1223" s="187"/>
      <c r="K1223" s="23">
        <f t="shared" si="1962"/>
        <v>487</v>
      </c>
      <c r="L1223" s="23">
        <f t="shared" si="1963"/>
        <v>0</v>
      </c>
      <c r="M1223" s="187">
        <v>0</v>
      </c>
      <c r="N1223" s="187">
        <v>0</v>
      </c>
      <c r="O1223" s="187">
        <v>0</v>
      </c>
      <c r="P1223" s="30"/>
    </row>
    <row r="1224" spans="1:16" ht="72" hidden="1" customHeight="1">
      <c r="A1224" s="43" t="s">
        <v>653</v>
      </c>
      <c r="B1224" s="31" t="s">
        <v>654</v>
      </c>
      <c r="C1224" s="26" t="s">
        <v>651</v>
      </c>
      <c r="D1224" s="187"/>
      <c r="E1224" s="30"/>
      <c r="F1224" s="93"/>
      <c r="G1224" s="187"/>
      <c r="H1224" s="187"/>
      <c r="I1224" s="187"/>
      <c r="J1224" s="187"/>
      <c r="K1224" s="23">
        <f t="shared" si="1962"/>
        <v>0</v>
      </c>
      <c r="L1224" s="23">
        <f t="shared" si="1963"/>
        <v>0</v>
      </c>
      <c r="M1224" s="187"/>
      <c r="N1224" s="187"/>
      <c r="O1224" s="187"/>
      <c r="P1224" s="30"/>
    </row>
    <row r="1225" spans="1:16" ht="24.75" hidden="1" customHeight="1">
      <c r="A1225" s="43"/>
      <c r="B1225" s="25" t="s">
        <v>260</v>
      </c>
      <c r="C1225" s="26"/>
      <c r="D1225" s="187"/>
      <c r="E1225" s="30"/>
      <c r="F1225" s="93"/>
      <c r="G1225" s="187"/>
      <c r="H1225" s="187"/>
      <c r="I1225" s="187"/>
      <c r="J1225" s="187"/>
      <c r="K1225" s="23">
        <f t="shared" si="1962"/>
        <v>0</v>
      </c>
      <c r="L1225" s="23">
        <f t="shared" si="1963"/>
        <v>0</v>
      </c>
      <c r="M1225" s="187"/>
      <c r="N1225" s="187"/>
      <c r="O1225" s="187"/>
      <c r="P1225" s="30"/>
    </row>
    <row r="1226" spans="1:16" s="4" customFormat="1" ht="24.75" hidden="1" customHeight="1">
      <c r="A1226" s="43"/>
      <c r="B1226" s="28" t="s">
        <v>261</v>
      </c>
      <c r="C1226" s="26">
        <v>1</v>
      </c>
      <c r="D1226" s="262"/>
      <c r="E1226" s="98"/>
      <c r="F1226" s="99"/>
      <c r="G1226" s="262"/>
      <c r="H1226" s="262"/>
      <c r="I1226" s="262"/>
      <c r="J1226" s="262"/>
      <c r="K1226" s="23">
        <f t="shared" ref="K1226:K1289" si="2072">G1226+H1226+I1226+J1226</f>
        <v>0</v>
      </c>
      <c r="L1226" s="23">
        <f t="shared" ref="L1226:L1289" si="2073">F1226-K1226</f>
        <v>0</v>
      </c>
      <c r="M1226" s="262"/>
      <c r="N1226" s="262"/>
      <c r="O1226" s="262"/>
      <c r="P1226" s="98"/>
    </row>
    <row r="1227" spans="1:16" s="4" customFormat="1" ht="24.75" hidden="1" customHeight="1">
      <c r="A1227" s="43"/>
      <c r="B1227" s="28" t="s">
        <v>388</v>
      </c>
      <c r="C1227" s="26" t="s">
        <v>655</v>
      </c>
      <c r="D1227" s="262"/>
      <c r="E1227" s="98"/>
      <c r="F1227" s="99"/>
      <c r="G1227" s="262"/>
      <c r="H1227" s="262"/>
      <c r="I1227" s="262"/>
      <c r="J1227" s="262"/>
      <c r="K1227" s="23">
        <f t="shared" si="2072"/>
        <v>0</v>
      </c>
      <c r="L1227" s="23">
        <f t="shared" si="2073"/>
        <v>0</v>
      </c>
      <c r="M1227" s="262"/>
      <c r="N1227" s="262"/>
      <c r="O1227" s="262"/>
      <c r="P1227" s="98"/>
    </row>
    <row r="1228" spans="1:16" s="4" customFormat="1" ht="24.75" hidden="1" customHeight="1">
      <c r="A1228" s="43"/>
      <c r="B1228" s="25" t="s">
        <v>273</v>
      </c>
      <c r="C1228" s="26"/>
      <c r="D1228" s="262"/>
      <c r="E1228" s="98"/>
      <c r="F1228" s="99"/>
      <c r="G1228" s="262"/>
      <c r="H1228" s="262"/>
      <c r="I1228" s="262"/>
      <c r="J1228" s="262"/>
      <c r="K1228" s="23">
        <f t="shared" si="2072"/>
        <v>0</v>
      </c>
      <c r="L1228" s="23">
        <f t="shared" si="2073"/>
        <v>0</v>
      </c>
      <c r="M1228" s="262"/>
      <c r="N1228" s="262"/>
      <c r="O1228" s="262"/>
      <c r="P1228" s="98"/>
    </row>
    <row r="1229" spans="1:16" s="4" customFormat="1" ht="24.75" hidden="1" customHeight="1">
      <c r="A1229" s="43"/>
      <c r="B1229" s="28" t="s">
        <v>656</v>
      </c>
      <c r="C1229" s="26" t="s">
        <v>657</v>
      </c>
      <c r="D1229" s="262"/>
      <c r="E1229" s="98"/>
      <c r="F1229" s="99"/>
      <c r="G1229" s="262"/>
      <c r="H1229" s="262"/>
      <c r="I1229" s="262"/>
      <c r="J1229" s="262"/>
      <c r="K1229" s="23">
        <f t="shared" si="2072"/>
        <v>0</v>
      </c>
      <c r="L1229" s="23">
        <f t="shared" si="2073"/>
        <v>0</v>
      </c>
      <c r="M1229" s="262"/>
      <c r="N1229" s="262"/>
      <c r="O1229" s="262"/>
      <c r="P1229" s="98"/>
    </row>
    <row r="1230" spans="1:16" s="4" customFormat="1" ht="2.25" hidden="1" customHeight="1">
      <c r="A1230" s="43"/>
      <c r="B1230" s="31" t="s">
        <v>658</v>
      </c>
      <c r="C1230" s="26" t="s">
        <v>651</v>
      </c>
      <c r="D1230" s="262">
        <f t="shared" ref="D1230:E1230" si="2074">D1231</f>
        <v>0</v>
      </c>
      <c r="E1230" s="98">
        <f t="shared" si="2074"/>
        <v>0</v>
      </c>
      <c r="F1230" s="99">
        <f t="shared" ref="F1230:P1230" si="2075">F1231</f>
        <v>0</v>
      </c>
      <c r="G1230" s="262">
        <f t="shared" si="2075"/>
        <v>0</v>
      </c>
      <c r="H1230" s="262">
        <f t="shared" si="2075"/>
        <v>0</v>
      </c>
      <c r="I1230" s="262">
        <f t="shared" si="2075"/>
        <v>0</v>
      </c>
      <c r="J1230" s="262">
        <f t="shared" si="2075"/>
        <v>0</v>
      </c>
      <c r="K1230" s="23">
        <f t="shared" si="2072"/>
        <v>0</v>
      </c>
      <c r="L1230" s="23">
        <f t="shared" si="2073"/>
        <v>0</v>
      </c>
      <c r="M1230" s="262">
        <f t="shared" si="2075"/>
        <v>0</v>
      </c>
      <c r="N1230" s="262">
        <f t="shared" si="2075"/>
        <v>0</v>
      </c>
      <c r="O1230" s="262">
        <f t="shared" si="2075"/>
        <v>0</v>
      </c>
      <c r="P1230" s="98">
        <f t="shared" si="2075"/>
        <v>0</v>
      </c>
    </row>
    <row r="1231" spans="1:16" s="4" customFormat="1" ht="24.75" hidden="1" customHeight="1">
      <c r="A1231" s="43"/>
      <c r="B1231" s="28" t="s">
        <v>659</v>
      </c>
      <c r="C1231" s="26"/>
      <c r="D1231" s="262"/>
      <c r="E1231" s="98"/>
      <c r="F1231" s="99"/>
      <c r="G1231" s="262"/>
      <c r="H1231" s="262"/>
      <c r="I1231" s="262"/>
      <c r="J1231" s="262"/>
      <c r="K1231" s="23">
        <f t="shared" si="2072"/>
        <v>0</v>
      </c>
      <c r="L1231" s="23">
        <f t="shared" si="2073"/>
        <v>0</v>
      </c>
      <c r="M1231" s="262"/>
      <c r="N1231" s="262"/>
      <c r="O1231" s="262"/>
      <c r="P1231" s="98"/>
    </row>
    <row r="1232" spans="1:16" s="4" customFormat="1" ht="22.5" hidden="1" customHeight="1">
      <c r="A1232" s="43"/>
      <c r="B1232" s="28" t="s">
        <v>660</v>
      </c>
      <c r="C1232" s="26" t="s">
        <v>661</v>
      </c>
      <c r="D1232" s="262"/>
      <c r="E1232" s="98"/>
      <c r="F1232" s="99"/>
      <c r="G1232" s="262"/>
      <c r="H1232" s="262"/>
      <c r="I1232" s="262"/>
      <c r="J1232" s="262"/>
      <c r="K1232" s="23">
        <f t="shared" si="2072"/>
        <v>0</v>
      </c>
      <c r="L1232" s="23">
        <f t="shared" si="2073"/>
        <v>0</v>
      </c>
      <c r="M1232" s="262"/>
      <c r="N1232" s="262"/>
      <c r="O1232" s="262"/>
      <c r="P1232" s="98"/>
    </row>
    <row r="1233" spans="1:16" s="4" customFormat="1" ht="7.5" hidden="1" customHeight="1">
      <c r="A1233" s="43"/>
      <c r="B1233" s="28" t="s">
        <v>662</v>
      </c>
      <c r="C1233" s="26" t="s">
        <v>663</v>
      </c>
      <c r="D1233" s="262"/>
      <c r="E1233" s="98"/>
      <c r="F1233" s="99"/>
      <c r="G1233" s="262"/>
      <c r="H1233" s="262"/>
      <c r="I1233" s="262"/>
      <c r="J1233" s="262"/>
      <c r="K1233" s="23">
        <f t="shared" si="2072"/>
        <v>0</v>
      </c>
      <c r="L1233" s="23">
        <f t="shared" si="2073"/>
        <v>0</v>
      </c>
      <c r="M1233" s="262"/>
      <c r="N1233" s="262"/>
      <c r="O1233" s="262"/>
      <c r="P1233" s="98"/>
    </row>
    <row r="1234" spans="1:16" s="4" customFormat="1" ht="26.25" hidden="1" customHeight="1">
      <c r="A1234" s="43"/>
      <c r="B1234" s="51" t="s">
        <v>294</v>
      </c>
      <c r="C1234" s="29" t="s">
        <v>643</v>
      </c>
      <c r="D1234" s="262"/>
      <c r="E1234" s="98"/>
      <c r="F1234" s="99"/>
      <c r="G1234" s="262"/>
      <c r="H1234" s="262"/>
      <c r="I1234" s="262"/>
      <c r="J1234" s="262"/>
      <c r="K1234" s="23">
        <f t="shared" si="2072"/>
        <v>0</v>
      </c>
      <c r="L1234" s="23">
        <f t="shared" si="2073"/>
        <v>0</v>
      </c>
      <c r="M1234" s="262"/>
      <c r="N1234" s="262"/>
      <c r="O1234" s="262"/>
      <c r="P1234" s="98"/>
    </row>
    <row r="1235" spans="1:16" ht="18" customHeight="1">
      <c r="A1235" s="111">
        <v>2</v>
      </c>
      <c r="B1235" s="122" t="s">
        <v>664</v>
      </c>
      <c r="C1235" s="123" t="s">
        <v>665</v>
      </c>
      <c r="D1235" s="264">
        <f t="shared" ref="D1235:E1235" si="2076">D1241+D1245+D1251</f>
        <v>181</v>
      </c>
      <c r="E1235" s="124">
        <f t="shared" si="2076"/>
        <v>336</v>
      </c>
      <c r="F1235" s="229">
        <f t="shared" ref="F1235:J1235" si="2077">F1241+F1245+F1251</f>
        <v>336</v>
      </c>
      <c r="G1235" s="264">
        <f t="shared" si="2077"/>
        <v>84</v>
      </c>
      <c r="H1235" s="264">
        <f t="shared" si="2077"/>
        <v>84</v>
      </c>
      <c r="I1235" s="264">
        <f t="shared" si="2077"/>
        <v>84</v>
      </c>
      <c r="J1235" s="264">
        <f t="shared" si="2077"/>
        <v>84</v>
      </c>
      <c r="K1235" s="23">
        <f t="shared" si="2072"/>
        <v>336</v>
      </c>
      <c r="L1235" s="23">
        <f t="shared" si="2073"/>
        <v>0</v>
      </c>
      <c r="M1235" s="264">
        <f t="shared" ref="M1235:O1235" si="2078">M1241+M1245+M1251</f>
        <v>336</v>
      </c>
      <c r="N1235" s="264">
        <f t="shared" si="2078"/>
        <v>336</v>
      </c>
      <c r="O1235" s="264">
        <f t="shared" si="2078"/>
        <v>336</v>
      </c>
      <c r="P1235" s="124">
        <f t="shared" ref="P1235" si="2079">P1241+P1245+P1251</f>
        <v>0</v>
      </c>
    </row>
    <row r="1236" spans="1:16" ht="20.25" customHeight="1">
      <c r="A1236" s="43"/>
      <c r="B1236" s="25" t="s">
        <v>260</v>
      </c>
      <c r="C1236" s="26"/>
      <c r="D1236" s="194">
        <f t="shared" ref="D1236:E1238" si="2080">D1252</f>
        <v>181</v>
      </c>
      <c r="E1236" s="112">
        <f t="shared" si="2080"/>
        <v>336</v>
      </c>
      <c r="F1236" s="476">
        <f t="shared" ref="F1236:J1238" si="2081">F1252</f>
        <v>336</v>
      </c>
      <c r="G1236" s="194">
        <f t="shared" si="2081"/>
        <v>84</v>
      </c>
      <c r="H1236" s="194">
        <f t="shared" si="2081"/>
        <v>84</v>
      </c>
      <c r="I1236" s="194">
        <f t="shared" si="2081"/>
        <v>84</v>
      </c>
      <c r="J1236" s="194">
        <f t="shared" si="2081"/>
        <v>84</v>
      </c>
      <c r="K1236" s="23">
        <f t="shared" si="2072"/>
        <v>336</v>
      </c>
      <c r="L1236" s="23">
        <f t="shared" si="2073"/>
        <v>0</v>
      </c>
      <c r="M1236" s="194">
        <f t="shared" ref="M1236:O1236" si="2082">M1252</f>
        <v>336</v>
      </c>
      <c r="N1236" s="194">
        <f t="shared" si="2082"/>
        <v>336</v>
      </c>
      <c r="O1236" s="194">
        <f t="shared" si="2082"/>
        <v>336</v>
      </c>
      <c r="P1236" s="112">
        <f t="shared" ref="P1236" si="2083">P1252</f>
        <v>0</v>
      </c>
    </row>
    <row r="1237" spans="1:16" ht="21" customHeight="1">
      <c r="A1237" s="43"/>
      <c r="B1237" s="28" t="s">
        <v>261</v>
      </c>
      <c r="C1237" s="26">
        <v>1</v>
      </c>
      <c r="D1237" s="194">
        <f t="shared" si="2080"/>
        <v>181</v>
      </c>
      <c r="E1237" s="112">
        <f t="shared" si="2080"/>
        <v>336</v>
      </c>
      <c r="F1237" s="476">
        <f t="shared" si="2081"/>
        <v>336</v>
      </c>
      <c r="G1237" s="194">
        <f t="shared" si="2081"/>
        <v>84</v>
      </c>
      <c r="H1237" s="194">
        <f t="shared" si="2081"/>
        <v>84</v>
      </c>
      <c r="I1237" s="194">
        <f t="shared" si="2081"/>
        <v>84</v>
      </c>
      <c r="J1237" s="194">
        <f t="shared" si="2081"/>
        <v>84</v>
      </c>
      <c r="K1237" s="23">
        <f t="shared" si="2072"/>
        <v>336</v>
      </c>
      <c r="L1237" s="23">
        <f t="shared" si="2073"/>
        <v>0</v>
      </c>
      <c r="M1237" s="194">
        <f t="shared" ref="M1237:O1237" si="2084">M1253</f>
        <v>336</v>
      </c>
      <c r="N1237" s="194">
        <f t="shared" si="2084"/>
        <v>336</v>
      </c>
      <c r="O1237" s="194">
        <f t="shared" si="2084"/>
        <v>336</v>
      </c>
      <c r="P1237" s="112">
        <f t="shared" ref="P1237" si="2085">P1253</f>
        <v>0</v>
      </c>
    </row>
    <row r="1238" spans="1:16" ht="20.25" customHeight="1">
      <c r="A1238" s="43"/>
      <c r="B1238" s="28" t="s">
        <v>666</v>
      </c>
      <c r="C1238" s="26">
        <v>20</v>
      </c>
      <c r="D1238" s="194">
        <f t="shared" si="2080"/>
        <v>181</v>
      </c>
      <c r="E1238" s="112">
        <f t="shared" si="2080"/>
        <v>336</v>
      </c>
      <c r="F1238" s="476">
        <f t="shared" si="2081"/>
        <v>336</v>
      </c>
      <c r="G1238" s="194">
        <f t="shared" si="2081"/>
        <v>84</v>
      </c>
      <c r="H1238" s="194">
        <f t="shared" si="2081"/>
        <v>84</v>
      </c>
      <c r="I1238" s="194">
        <f t="shared" si="2081"/>
        <v>84</v>
      </c>
      <c r="J1238" s="194">
        <f t="shared" si="2081"/>
        <v>84</v>
      </c>
      <c r="K1238" s="23">
        <f t="shared" si="2072"/>
        <v>336</v>
      </c>
      <c r="L1238" s="23">
        <f t="shared" si="2073"/>
        <v>0</v>
      </c>
      <c r="M1238" s="194">
        <f t="shared" ref="M1238:O1238" si="2086">M1254</f>
        <v>336</v>
      </c>
      <c r="N1238" s="194">
        <f t="shared" si="2086"/>
        <v>336</v>
      </c>
      <c r="O1238" s="194">
        <f t="shared" si="2086"/>
        <v>336</v>
      </c>
      <c r="P1238" s="112">
        <f t="shared" ref="P1238" si="2087">P1254</f>
        <v>0</v>
      </c>
    </row>
    <row r="1239" spans="1:16" ht="24.75" hidden="1" customHeight="1">
      <c r="A1239" s="43"/>
      <c r="B1239" s="25" t="s">
        <v>273</v>
      </c>
      <c r="C1239" s="26"/>
      <c r="D1239" s="187"/>
      <c r="E1239" s="30"/>
      <c r="F1239" s="93"/>
      <c r="G1239" s="187"/>
      <c r="H1239" s="187"/>
      <c r="I1239" s="187"/>
      <c r="J1239" s="187"/>
      <c r="K1239" s="23">
        <f t="shared" si="2072"/>
        <v>0</v>
      </c>
      <c r="L1239" s="23">
        <f t="shared" si="2073"/>
        <v>0</v>
      </c>
      <c r="M1239" s="187"/>
      <c r="N1239" s="187"/>
      <c r="O1239" s="187"/>
      <c r="P1239" s="30"/>
    </row>
    <row r="1240" spans="1:16" ht="24.75" hidden="1" customHeight="1">
      <c r="A1240" s="43"/>
      <c r="B1240" s="28" t="s">
        <v>667</v>
      </c>
      <c r="C1240" s="26">
        <v>56</v>
      </c>
      <c r="D1240" s="187"/>
      <c r="E1240" s="30"/>
      <c r="F1240" s="93"/>
      <c r="G1240" s="187"/>
      <c r="H1240" s="187"/>
      <c r="I1240" s="187"/>
      <c r="J1240" s="187"/>
      <c r="K1240" s="23">
        <f t="shared" si="2072"/>
        <v>0</v>
      </c>
      <c r="L1240" s="23">
        <f t="shared" si="2073"/>
        <v>0</v>
      </c>
      <c r="M1240" s="187"/>
      <c r="N1240" s="187"/>
      <c r="O1240" s="187"/>
      <c r="P1240" s="30"/>
    </row>
    <row r="1241" spans="1:16" ht="18.75" hidden="1" customHeight="1">
      <c r="A1241" s="43" t="s">
        <v>471</v>
      </c>
      <c r="B1241" s="25" t="s">
        <v>668</v>
      </c>
      <c r="C1241" s="26" t="s">
        <v>669</v>
      </c>
      <c r="D1241" s="187"/>
      <c r="E1241" s="30"/>
      <c r="F1241" s="93"/>
      <c r="G1241" s="187"/>
      <c r="H1241" s="187"/>
      <c r="I1241" s="187"/>
      <c r="J1241" s="187"/>
      <c r="K1241" s="23">
        <f t="shared" si="2072"/>
        <v>0</v>
      </c>
      <c r="L1241" s="23">
        <f t="shared" si="2073"/>
        <v>0</v>
      </c>
      <c r="M1241" s="187"/>
      <c r="N1241" s="187"/>
      <c r="O1241" s="187"/>
      <c r="P1241" s="30"/>
    </row>
    <row r="1242" spans="1:16" ht="24.75" hidden="1" customHeight="1">
      <c r="A1242" s="43"/>
      <c r="B1242" s="25" t="s">
        <v>273</v>
      </c>
      <c r="C1242" s="26"/>
      <c r="D1242" s="187"/>
      <c r="E1242" s="30"/>
      <c r="F1242" s="93"/>
      <c r="G1242" s="187"/>
      <c r="H1242" s="187"/>
      <c r="I1242" s="187"/>
      <c r="J1242" s="187"/>
      <c r="K1242" s="23">
        <f t="shared" si="2072"/>
        <v>0</v>
      </c>
      <c r="L1242" s="23">
        <f t="shared" si="2073"/>
        <v>0</v>
      </c>
      <c r="M1242" s="187"/>
      <c r="N1242" s="187"/>
      <c r="O1242" s="187"/>
      <c r="P1242" s="30"/>
    </row>
    <row r="1243" spans="1:16" ht="24" hidden="1" customHeight="1">
      <c r="A1243" s="43"/>
      <c r="B1243" s="28" t="s">
        <v>667</v>
      </c>
      <c r="C1243" s="29">
        <v>56.01</v>
      </c>
      <c r="D1243" s="187"/>
      <c r="E1243" s="30"/>
      <c r="F1243" s="93"/>
      <c r="G1243" s="187"/>
      <c r="H1243" s="187"/>
      <c r="I1243" s="187"/>
      <c r="J1243" s="187"/>
      <c r="K1243" s="23">
        <f t="shared" si="2072"/>
        <v>0</v>
      </c>
      <c r="L1243" s="23">
        <f t="shared" si="2073"/>
        <v>0</v>
      </c>
      <c r="M1243" s="187"/>
      <c r="N1243" s="187"/>
      <c r="O1243" s="187"/>
      <c r="P1243" s="30"/>
    </row>
    <row r="1244" spans="1:16" ht="24.75" hidden="1" customHeight="1">
      <c r="A1244" s="43"/>
      <c r="B1244" s="28" t="s">
        <v>342</v>
      </c>
      <c r="C1244" s="29" t="s">
        <v>445</v>
      </c>
      <c r="D1244" s="187"/>
      <c r="E1244" s="30"/>
      <c r="F1244" s="93"/>
      <c r="G1244" s="187"/>
      <c r="H1244" s="187"/>
      <c r="I1244" s="187"/>
      <c r="J1244" s="187"/>
      <c r="K1244" s="23">
        <f t="shared" si="2072"/>
        <v>0</v>
      </c>
      <c r="L1244" s="23">
        <f t="shared" si="2073"/>
        <v>0</v>
      </c>
      <c r="M1244" s="187"/>
      <c r="N1244" s="187"/>
      <c r="O1244" s="187"/>
      <c r="P1244" s="30"/>
    </row>
    <row r="1245" spans="1:16" ht="24.75" hidden="1" customHeight="1">
      <c r="A1245" s="43" t="s">
        <v>478</v>
      </c>
      <c r="B1245" s="31" t="s">
        <v>670</v>
      </c>
      <c r="C1245" s="26" t="s">
        <v>669</v>
      </c>
      <c r="D1245" s="187"/>
      <c r="E1245" s="30"/>
      <c r="F1245" s="93"/>
      <c r="G1245" s="187"/>
      <c r="H1245" s="187"/>
      <c r="I1245" s="187"/>
      <c r="J1245" s="187"/>
      <c r="K1245" s="23">
        <f t="shared" si="2072"/>
        <v>0</v>
      </c>
      <c r="L1245" s="23">
        <f t="shared" si="2073"/>
        <v>0</v>
      </c>
      <c r="M1245" s="187"/>
      <c r="N1245" s="187"/>
      <c r="O1245" s="187"/>
      <c r="P1245" s="30"/>
    </row>
    <row r="1246" spans="1:16" ht="24.75" hidden="1" customHeight="1">
      <c r="A1246" s="43"/>
      <c r="B1246" s="25" t="s">
        <v>273</v>
      </c>
      <c r="C1246" s="29">
        <v>0</v>
      </c>
      <c r="D1246" s="187"/>
      <c r="E1246" s="30"/>
      <c r="F1246" s="93"/>
      <c r="G1246" s="187"/>
      <c r="H1246" s="187"/>
      <c r="I1246" s="187"/>
      <c r="J1246" s="187"/>
      <c r="K1246" s="23">
        <f t="shared" si="2072"/>
        <v>0</v>
      </c>
      <c r="L1246" s="23">
        <f t="shared" si="2073"/>
        <v>0</v>
      </c>
      <c r="M1246" s="187"/>
      <c r="N1246" s="187"/>
      <c r="O1246" s="187"/>
      <c r="P1246" s="30"/>
    </row>
    <row r="1247" spans="1:16" ht="24.75" hidden="1" customHeight="1">
      <c r="A1247" s="43"/>
      <c r="B1247" s="28" t="s">
        <v>667</v>
      </c>
      <c r="C1247" s="29">
        <v>56.01</v>
      </c>
      <c r="D1247" s="187"/>
      <c r="E1247" s="30"/>
      <c r="F1247" s="93"/>
      <c r="G1247" s="187"/>
      <c r="H1247" s="187"/>
      <c r="I1247" s="187"/>
      <c r="J1247" s="187"/>
      <c r="K1247" s="23">
        <f t="shared" si="2072"/>
        <v>0</v>
      </c>
      <c r="L1247" s="23">
        <f t="shared" si="2073"/>
        <v>0</v>
      </c>
      <c r="M1247" s="187"/>
      <c r="N1247" s="187"/>
      <c r="O1247" s="187"/>
      <c r="P1247" s="30"/>
    </row>
    <row r="1248" spans="1:16" ht="24.75" hidden="1" customHeight="1">
      <c r="A1248" s="43"/>
      <c r="B1248" s="28" t="s">
        <v>517</v>
      </c>
      <c r="C1248" s="29" t="s">
        <v>442</v>
      </c>
      <c r="D1248" s="187"/>
      <c r="E1248" s="30"/>
      <c r="F1248" s="93"/>
      <c r="G1248" s="187"/>
      <c r="H1248" s="187"/>
      <c r="I1248" s="187"/>
      <c r="J1248" s="187"/>
      <c r="K1248" s="23">
        <f t="shared" si="2072"/>
        <v>0</v>
      </c>
      <c r="L1248" s="23">
        <f t="shared" si="2073"/>
        <v>0</v>
      </c>
      <c r="M1248" s="187"/>
      <c r="N1248" s="187"/>
      <c r="O1248" s="187"/>
      <c r="P1248" s="30"/>
    </row>
    <row r="1249" spans="1:16" ht="24.75" hidden="1" customHeight="1">
      <c r="A1249" s="43"/>
      <c r="B1249" s="28" t="s">
        <v>671</v>
      </c>
      <c r="C1249" s="29" t="s">
        <v>444</v>
      </c>
      <c r="D1249" s="187"/>
      <c r="E1249" s="30"/>
      <c r="F1249" s="93"/>
      <c r="G1249" s="187"/>
      <c r="H1249" s="187"/>
      <c r="I1249" s="187"/>
      <c r="J1249" s="187"/>
      <c r="K1249" s="23">
        <f t="shared" si="2072"/>
        <v>0</v>
      </c>
      <c r="L1249" s="23">
        <f t="shared" si="2073"/>
        <v>0</v>
      </c>
      <c r="M1249" s="187"/>
      <c r="N1249" s="187"/>
      <c r="O1249" s="187"/>
      <c r="P1249" s="30"/>
    </row>
    <row r="1250" spans="1:16" ht="24.75" hidden="1" customHeight="1">
      <c r="A1250" s="43"/>
      <c r="B1250" s="28" t="s">
        <v>672</v>
      </c>
      <c r="C1250" s="29" t="s">
        <v>445</v>
      </c>
      <c r="D1250" s="187"/>
      <c r="E1250" s="30"/>
      <c r="F1250" s="93"/>
      <c r="G1250" s="187"/>
      <c r="H1250" s="187"/>
      <c r="I1250" s="187"/>
      <c r="J1250" s="187"/>
      <c r="K1250" s="23">
        <f t="shared" si="2072"/>
        <v>0</v>
      </c>
      <c r="L1250" s="23">
        <f t="shared" si="2073"/>
        <v>0</v>
      </c>
      <c r="M1250" s="187"/>
      <c r="N1250" s="187"/>
      <c r="O1250" s="187"/>
      <c r="P1250" s="30"/>
    </row>
    <row r="1251" spans="1:16" ht="27" customHeight="1">
      <c r="A1251" s="43"/>
      <c r="B1251" s="155" t="s">
        <v>673</v>
      </c>
      <c r="C1251" s="130"/>
      <c r="D1251" s="265">
        <f t="shared" ref="D1251:E1253" si="2088">D1252</f>
        <v>181</v>
      </c>
      <c r="E1251" s="131">
        <f t="shared" si="2088"/>
        <v>336</v>
      </c>
      <c r="F1251" s="159">
        <f t="shared" ref="F1251:P1253" si="2089">F1252</f>
        <v>336</v>
      </c>
      <c r="G1251" s="265">
        <f t="shared" si="2089"/>
        <v>84</v>
      </c>
      <c r="H1251" s="265">
        <f t="shared" si="2089"/>
        <v>84</v>
      </c>
      <c r="I1251" s="265">
        <f t="shared" si="2089"/>
        <v>84</v>
      </c>
      <c r="J1251" s="265">
        <f t="shared" si="2089"/>
        <v>84</v>
      </c>
      <c r="K1251" s="23">
        <f t="shared" si="2072"/>
        <v>336</v>
      </c>
      <c r="L1251" s="23">
        <f t="shared" si="2073"/>
        <v>0</v>
      </c>
      <c r="M1251" s="265">
        <f t="shared" si="2089"/>
        <v>336</v>
      </c>
      <c r="N1251" s="265">
        <f t="shared" si="2089"/>
        <v>336</v>
      </c>
      <c r="O1251" s="265">
        <f t="shared" si="2089"/>
        <v>336</v>
      </c>
      <c r="P1251" s="131">
        <f t="shared" si="2089"/>
        <v>0</v>
      </c>
    </row>
    <row r="1252" spans="1:16" ht="18.75" customHeight="1">
      <c r="A1252" s="43"/>
      <c r="B1252" s="25" t="s">
        <v>260</v>
      </c>
      <c r="C1252" s="29"/>
      <c r="D1252" s="257">
        <f t="shared" si="2088"/>
        <v>181</v>
      </c>
      <c r="E1252" s="45">
        <f t="shared" si="2088"/>
        <v>336</v>
      </c>
      <c r="F1252" s="469">
        <f t="shared" si="2089"/>
        <v>336</v>
      </c>
      <c r="G1252" s="257">
        <f t="shared" si="2089"/>
        <v>84</v>
      </c>
      <c r="H1252" s="257">
        <f t="shared" si="2089"/>
        <v>84</v>
      </c>
      <c r="I1252" s="257">
        <f t="shared" si="2089"/>
        <v>84</v>
      </c>
      <c r="J1252" s="257">
        <f t="shared" si="2089"/>
        <v>84</v>
      </c>
      <c r="K1252" s="23">
        <f t="shared" si="2072"/>
        <v>336</v>
      </c>
      <c r="L1252" s="23">
        <f t="shared" si="2073"/>
        <v>0</v>
      </c>
      <c r="M1252" s="257">
        <f t="shared" si="2089"/>
        <v>336</v>
      </c>
      <c r="N1252" s="257">
        <f t="shared" si="2089"/>
        <v>336</v>
      </c>
      <c r="O1252" s="257">
        <f t="shared" si="2089"/>
        <v>336</v>
      </c>
      <c r="P1252" s="45">
        <f t="shared" si="2089"/>
        <v>0</v>
      </c>
    </row>
    <row r="1253" spans="1:16" ht="17.25" customHeight="1">
      <c r="A1253" s="43"/>
      <c r="B1253" s="28" t="s">
        <v>261</v>
      </c>
      <c r="C1253" s="29"/>
      <c r="D1253" s="257">
        <f t="shared" si="2088"/>
        <v>181</v>
      </c>
      <c r="E1253" s="45">
        <f t="shared" si="2088"/>
        <v>336</v>
      </c>
      <c r="F1253" s="469">
        <f t="shared" si="2089"/>
        <v>336</v>
      </c>
      <c r="G1253" s="257">
        <f t="shared" si="2089"/>
        <v>84</v>
      </c>
      <c r="H1253" s="257">
        <f t="shared" si="2089"/>
        <v>84</v>
      </c>
      <c r="I1253" s="257">
        <f t="shared" si="2089"/>
        <v>84</v>
      </c>
      <c r="J1253" s="257">
        <f t="shared" si="2089"/>
        <v>84</v>
      </c>
      <c r="K1253" s="23">
        <f t="shared" si="2072"/>
        <v>336</v>
      </c>
      <c r="L1253" s="23">
        <f t="shared" si="2073"/>
        <v>0</v>
      </c>
      <c r="M1253" s="257">
        <f t="shared" si="2089"/>
        <v>336</v>
      </c>
      <c r="N1253" s="257">
        <f t="shared" si="2089"/>
        <v>336</v>
      </c>
      <c r="O1253" s="257">
        <f t="shared" si="2089"/>
        <v>336</v>
      </c>
      <c r="P1253" s="45">
        <f t="shared" si="2089"/>
        <v>0</v>
      </c>
    </row>
    <row r="1254" spans="1:16" ht="19.5" customHeight="1">
      <c r="A1254" s="43"/>
      <c r="B1254" s="28" t="s">
        <v>263</v>
      </c>
      <c r="C1254" s="29">
        <v>20</v>
      </c>
      <c r="D1254" s="187">
        <v>181</v>
      </c>
      <c r="E1254" s="30">
        <v>336</v>
      </c>
      <c r="F1254" s="93">
        <v>336</v>
      </c>
      <c r="G1254" s="187">
        <v>84</v>
      </c>
      <c r="H1254" s="187">
        <v>84</v>
      </c>
      <c r="I1254" s="187">
        <v>84</v>
      </c>
      <c r="J1254" s="187">
        <v>84</v>
      </c>
      <c r="K1254" s="23">
        <f t="shared" si="2072"/>
        <v>336</v>
      </c>
      <c r="L1254" s="23">
        <f t="shared" si="2073"/>
        <v>0</v>
      </c>
      <c r="M1254" s="187">
        <v>336</v>
      </c>
      <c r="N1254" s="187">
        <v>336</v>
      </c>
      <c r="O1254" s="187">
        <v>336</v>
      </c>
      <c r="P1254" s="30"/>
    </row>
    <row r="1255" spans="1:16" ht="24.75" customHeight="1">
      <c r="A1255" s="111" t="s">
        <v>674</v>
      </c>
      <c r="B1255" s="115" t="s">
        <v>675</v>
      </c>
      <c r="C1255" s="22">
        <v>79.02</v>
      </c>
      <c r="D1255" s="273">
        <f t="shared" ref="D1255:E1255" si="2090">D1270+D1288+D1301+D1373</f>
        <v>159260</v>
      </c>
      <c r="E1255" s="193">
        <f t="shared" si="2090"/>
        <v>241335</v>
      </c>
      <c r="F1255" s="487">
        <f t="shared" ref="F1255:J1255" si="2091">F1270+F1288+F1301+F1373</f>
        <v>269149</v>
      </c>
      <c r="G1255" s="273">
        <f t="shared" si="2091"/>
        <v>63874</v>
      </c>
      <c r="H1255" s="273">
        <f t="shared" si="2091"/>
        <v>57840</v>
      </c>
      <c r="I1255" s="273">
        <f t="shared" si="2091"/>
        <v>72462</v>
      </c>
      <c r="J1255" s="273">
        <f t="shared" si="2091"/>
        <v>74973</v>
      </c>
      <c r="K1255" s="23">
        <f t="shared" si="2072"/>
        <v>269149</v>
      </c>
      <c r="L1255" s="23">
        <f t="shared" si="2073"/>
        <v>0</v>
      </c>
      <c r="M1255" s="273">
        <f t="shared" ref="M1255:O1255" si="2092">M1270+M1288+M1301+M1373</f>
        <v>269303</v>
      </c>
      <c r="N1255" s="273">
        <f t="shared" si="2092"/>
        <v>242132</v>
      </c>
      <c r="O1255" s="273">
        <f t="shared" si="2092"/>
        <v>103831</v>
      </c>
      <c r="P1255" s="193">
        <f t="shared" ref="P1255" si="2093">P1270+P1288+P1301+P1373</f>
        <v>0</v>
      </c>
    </row>
    <row r="1256" spans="1:16" ht="20.25" customHeight="1">
      <c r="A1256" s="43"/>
      <c r="B1256" s="25" t="s">
        <v>260</v>
      </c>
      <c r="C1256" s="26"/>
      <c r="D1256" s="273">
        <f t="shared" ref="D1256:E1257" si="2094">D1271+D1294+D1302+D1290</f>
        <v>26542</v>
      </c>
      <c r="E1256" s="193">
        <f t="shared" si="2094"/>
        <v>27400</v>
      </c>
      <c r="F1256" s="487">
        <f t="shared" ref="F1256:J1257" si="2095">F1271+F1294+F1302+F1290</f>
        <v>25300</v>
      </c>
      <c r="G1256" s="273">
        <f t="shared" si="2095"/>
        <v>9075</v>
      </c>
      <c r="H1256" s="273">
        <f t="shared" si="2095"/>
        <v>8075</v>
      </c>
      <c r="I1256" s="273">
        <f t="shared" si="2095"/>
        <v>5075</v>
      </c>
      <c r="J1256" s="273">
        <f t="shared" si="2095"/>
        <v>3075</v>
      </c>
      <c r="K1256" s="23">
        <f t="shared" si="2072"/>
        <v>25300</v>
      </c>
      <c r="L1256" s="23">
        <f t="shared" si="2073"/>
        <v>0</v>
      </c>
      <c r="M1256" s="273">
        <f t="shared" ref="M1256:O1256" si="2096">M1271+M1294+M1302+M1290</f>
        <v>21996</v>
      </c>
      <c r="N1256" s="273">
        <f t="shared" si="2096"/>
        <v>22489</v>
      </c>
      <c r="O1256" s="273">
        <f t="shared" si="2096"/>
        <v>23721</v>
      </c>
      <c r="P1256" s="193">
        <f t="shared" ref="P1256" si="2097">P1271+P1294+P1302+P1290</f>
        <v>0</v>
      </c>
    </row>
    <row r="1257" spans="1:16" ht="14.25">
      <c r="A1257" s="43"/>
      <c r="B1257" s="28" t="s">
        <v>261</v>
      </c>
      <c r="C1257" s="29">
        <v>1</v>
      </c>
      <c r="D1257" s="252">
        <f t="shared" si="2094"/>
        <v>26542</v>
      </c>
      <c r="E1257" s="38">
        <f t="shared" si="2094"/>
        <v>27400</v>
      </c>
      <c r="F1257" s="466">
        <f t="shared" si="2095"/>
        <v>25300</v>
      </c>
      <c r="G1257" s="252">
        <f t="shared" si="2095"/>
        <v>9075</v>
      </c>
      <c r="H1257" s="252">
        <f t="shared" si="2095"/>
        <v>8075</v>
      </c>
      <c r="I1257" s="252">
        <f t="shared" si="2095"/>
        <v>5075</v>
      </c>
      <c r="J1257" s="252">
        <f t="shared" si="2095"/>
        <v>3075</v>
      </c>
      <c r="K1257" s="23">
        <f t="shared" si="2072"/>
        <v>25300</v>
      </c>
      <c r="L1257" s="23">
        <f t="shared" si="2073"/>
        <v>0</v>
      </c>
      <c r="M1257" s="252">
        <f t="shared" ref="M1257:O1257" si="2098">M1272+M1295+M1303+M1291</f>
        <v>21996</v>
      </c>
      <c r="N1257" s="252">
        <f t="shared" si="2098"/>
        <v>22489</v>
      </c>
      <c r="O1257" s="252">
        <f t="shared" si="2098"/>
        <v>23721</v>
      </c>
      <c r="P1257" s="38">
        <f t="shared" ref="P1257" si="2099">P1272+P1295+P1303+P1291</f>
        <v>0</v>
      </c>
    </row>
    <row r="1258" spans="1:16" ht="15" customHeight="1">
      <c r="A1258" s="43"/>
      <c r="B1258" s="28" t="s">
        <v>262</v>
      </c>
      <c r="C1258" s="29">
        <v>10</v>
      </c>
      <c r="D1258" s="187"/>
      <c r="E1258" s="30"/>
      <c r="F1258" s="93"/>
      <c r="G1258" s="187"/>
      <c r="H1258" s="187"/>
      <c r="I1258" s="187"/>
      <c r="J1258" s="187"/>
      <c r="K1258" s="23">
        <f t="shared" si="2072"/>
        <v>0</v>
      </c>
      <c r="L1258" s="23">
        <f t="shared" si="2073"/>
        <v>0</v>
      </c>
      <c r="M1258" s="187"/>
      <c r="N1258" s="187"/>
      <c r="O1258" s="187"/>
      <c r="P1258" s="30"/>
    </row>
    <row r="1259" spans="1:16" ht="13.5" customHeight="1">
      <c r="A1259" s="43"/>
      <c r="B1259" s="28" t="s">
        <v>263</v>
      </c>
      <c r="C1259" s="29">
        <v>20</v>
      </c>
      <c r="D1259" s="252">
        <f t="shared" ref="D1259:E1259" si="2100">D1273+D1305+D1292</f>
        <v>26542</v>
      </c>
      <c r="E1259" s="38">
        <f t="shared" si="2100"/>
        <v>27400</v>
      </c>
      <c r="F1259" s="466">
        <f t="shared" ref="F1259:J1259" si="2101">F1273+F1305+F1292</f>
        <v>25300</v>
      </c>
      <c r="G1259" s="252">
        <f t="shared" si="2101"/>
        <v>9075</v>
      </c>
      <c r="H1259" s="252">
        <f t="shared" si="2101"/>
        <v>8075</v>
      </c>
      <c r="I1259" s="252">
        <f t="shared" si="2101"/>
        <v>5075</v>
      </c>
      <c r="J1259" s="252">
        <f t="shared" si="2101"/>
        <v>3075</v>
      </c>
      <c r="K1259" s="23">
        <f t="shared" si="2072"/>
        <v>25300</v>
      </c>
      <c r="L1259" s="23">
        <f t="shared" si="2073"/>
        <v>0</v>
      </c>
      <c r="M1259" s="252">
        <f t="shared" ref="M1259:O1259" si="2102">M1273+M1305+M1292</f>
        <v>21996</v>
      </c>
      <c r="N1259" s="252">
        <f t="shared" si="2102"/>
        <v>22489</v>
      </c>
      <c r="O1259" s="252">
        <f t="shared" si="2102"/>
        <v>23721</v>
      </c>
      <c r="P1259" s="38">
        <f t="shared" ref="P1259" si="2103">P1273+P1305+P1292</f>
        <v>0</v>
      </c>
    </row>
    <row r="1260" spans="1:16" ht="15" hidden="1" customHeight="1">
      <c r="A1260" s="43"/>
      <c r="B1260" s="28" t="s">
        <v>676</v>
      </c>
      <c r="C1260" s="29">
        <v>51</v>
      </c>
      <c r="D1260" s="187"/>
      <c r="E1260" s="30"/>
      <c r="F1260" s="93"/>
      <c r="G1260" s="187"/>
      <c r="H1260" s="187"/>
      <c r="I1260" s="187"/>
      <c r="J1260" s="187"/>
      <c r="K1260" s="23">
        <f t="shared" si="2072"/>
        <v>0</v>
      </c>
      <c r="L1260" s="23">
        <f t="shared" si="2073"/>
        <v>0</v>
      </c>
      <c r="M1260" s="187"/>
      <c r="N1260" s="187"/>
      <c r="O1260" s="187"/>
      <c r="P1260" s="30"/>
    </row>
    <row r="1261" spans="1:16" ht="13.5" hidden="1" customHeight="1">
      <c r="A1261" s="43"/>
      <c r="B1261" s="28" t="s">
        <v>566</v>
      </c>
      <c r="C1261" s="29">
        <v>59.02</v>
      </c>
      <c r="D1261" s="187"/>
      <c r="E1261" s="30"/>
      <c r="F1261" s="93"/>
      <c r="G1261" s="187"/>
      <c r="H1261" s="187"/>
      <c r="I1261" s="187"/>
      <c r="J1261" s="187"/>
      <c r="K1261" s="23">
        <f t="shared" si="2072"/>
        <v>0</v>
      </c>
      <c r="L1261" s="23">
        <f t="shared" si="2073"/>
        <v>0</v>
      </c>
      <c r="M1261" s="187"/>
      <c r="N1261" s="187"/>
      <c r="O1261" s="187"/>
      <c r="P1261" s="30"/>
    </row>
    <row r="1262" spans="1:16" ht="13.5" hidden="1" customHeight="1">
      <c r="A1262" s="43"/>
      <c r="B1262" s="28" t="s">
        <v>677</v>
      </c>
      <c r="C1262" s="29"/>
      <c r="D1262" s="187"/>
      <c r="E1262" s="30"/>
      <c r="F1262" s="93"/>
      <c r="G1262" s="187"/>
      <c r="H1262" s="187"/>
      <c r="I1262" s="187"/>
      <c r="J1262" s="187"/>
      <c r="K1262" s="23">
        <f t="shared" si="2072"/>
        <v>0</v>
      </c>
      <c r="L1262" s="23">
        <f t="shared" si="2073"/>
        <v>0</v>
      </c>
      <c r="M1262" s="187"/>
      <c r="N1262" s="187"/>
      <c r="O1262" s="187"/>
      <c r="P1262" s="30"/>
    </row>
    <row r="1263" spans="1:16" ht="14.25">
      <c r="A1263" s="43"/>
      <c r="B1263" s="25" t="s">
        <v>273</v>
      </c>
      <c r="C1263" s="29"/>
      <c r="D1263" s="252">
        <f t="shared" ref="D1263:E1263" si="2104">D1275+D1307+D1375</f>
        <v>132718</v>
      </c>
      <c r="E1263" s="38">
        <f t="shared" si="2104"/>
        <v>213935</v>
      </c>
      <c r="F1263" s="466">
        <f t="shared" ref="F1263:J1263" si="2105">F1275+F1307+F1375</f>
        <v>243849</v>
      </c>
      <c r="G1263" s="252">
        <f t="shared" si="2105"/>
        <v>54799</v>
      </c>
      <c r="H1263" s="252">
        <f t="shared" si="2105"/>
        <v>49765</v>
      </c>
      <c r="I1263" s="252">
        <f t="shared" si="2105"/>
        <v>67387</v>
      </c>
      <c r="J1263" s="252">
        <f t="shared" si="2105"/>
        <v>71898</v>
      </c>
      <c r="K1263" s="23">
        <f t="shared" si="2072"/>
        <v>243849</v>
      </c>
      <c r="L1263" s="23">
        <f t="shared" si="2073"/>
        <v>0</v>
      </c>
      <c r="M1263" s="252">
        <f t="shared" ref="M1263:O1263" si="2106">M1275+M1307+M1375</f>
        <v>247307</v>
      </c>
      <c r="N1263" s="252">
        <f t="shared" si="2106"/>
        <v>219643</v>
      </c>
      <c r="O1263" s="252">
        <f t="shared" si="2106"/>
        <v>80110</v>
      </c>
      <c r="P1263" s="38">
        <f t="shared" ref="P1263" si="2107">P1275+P1307+P1375</f>
        <v>0</v>
      </c>
    </row>
    <row r="1264" spans="1:16" ht="14.25">
      <c r="A1264" s="43"/>
      <c r="B1264" s="28" t="s">
        <v>678</v>
      </c>
      <c r="C1264" s="29">
        <v>55</v>
      </c>
      <c r="D1264" s="252">
        <f t="shared" ref="D1264:E1264" si="2108">D1276+D1376</f>
        <v>633</v>
      </c>
      <c r="E1264" s="38">
        <f t="shared" si="2108"/>
        <v>917</v>
      </c>
      <c r="F1264" s="466">
        <f t="shared" ref="F1264:J1264" si="2109">F1276+F1376</f>
        <v>917</v>
      </c>
      <c r="G1264" s="252">
        <f t="shared" si="2109"/>
        <v>917</v>
      </c>
      <c r="H1264" s="252">
        <f t="shared" si="2109"/>
        <v>0</v>
      </c>
      <c r="I1264" s="252">
        <f t="shared" si="2109"/>
        <v>0</v>
      </c>
      <c r="J1264" s="252">
        <f t="shared" si="2109"/>
        <v>0</v>
      </c>
      <c r="K1264" s="23">
        <f t="shared" si="2072"/>
        <v>917</v>
      </c>
      <c r="L1264" s="23">
        <f t="shared" si="2073"/>
        <v>0</v>
      </c>
      <c r="M1264" s="252">
        <f t="shared" ref="M1264:O1264" si="2110">M1276+M1376</f>
        <v>0</v>
      </c>
      <c r="N1264" s="252">
        <f t="shared" si="2110"/>
        <v>0</v>
      </c>
      <c r="O1264" s="252">
        <f t="shared" si="2110"/>
        <v>0</v>
      </c>
      <c r="P1264" s="38">
        <f t="shared" ref="P1264" si="2111">P1276+P1376</f>
        <v>0</v>
      </c>
    </row>
    <row r="1265" spans="1:16" ht="0.75" customHeight="1">
      <c r="A1265" s="43"/>
      <c r="B1265" s="227" t="s">
        <v>679</v>
      </c>
      <c r="C1265" s="228" t="s">
        <v>680</v>
      </c>
      <c r="D1265" s="187"/>
      <c r="E1265" s="30"/>
      <c r="F1265" s="93"/>
      <c r="G1265" s="187"/>
      <c r="H1265" s="187"/>
      <c r="I1265" s="187"/>
      <c r="J1265" s="187"/>
      <c r="K1265" s="23">
        <f t="shared" si="2072"/>
        <v>0</v>
      </c>
      <c r="L1265" s="23">
        <f t="shared" si="2073"/>
        <v>0</v>
      </c>
      <c r="M1265" s="187"/>
      <c r="N1265" s="187"/>
      <c r="O1265" s="187"/>
      <c r="P1265" s="30"/>
    </row>
    <row r="1266" spans="1:16" ht="17.25" customHeight="1">
      <c r="A1266" s="43"/>
      <c r="B1266" s="25" t="s">
        <v>282</v>
      </c>
      <c r="C1266" s="29">
        <v>56</v>
      </c>
      <c r="D1266" s="30">
        <f t="shared" ref="D1266:E1266" si="2112">D1308</f>
        <v>16146</v>
      </c>
      <c r="E1266" s="30">
        <f t="shared" si="2112"/>
        <v>162120</v>
      </c>
      <c r="F1266" s="93">
        <f t="shared" ref="F1266:J1266" si="2113">F1308</f>
        <v>184429</v>
      </c>
      <c r="G1266" s="187">
        <f t="shared" si="2113"/>
        <v>25249</v>
      </c>
      <c r="H1266" s="187">
        <f t="shared" si="2113"/>
        <v>41265</v>
      </c>
      <c r="I1266" s="187">
        <f t="shared" si="2113"/>
        <v>57487</v>
      </c>
      <c r="J1266" s="187">
        <f t="shared" si="2113"/>
        <v>60428</v>
      </c>
      <c r="K1266" s="23">
        <f t="shared" si="2072"/>
        <v>184429</v>
      </c>
      <c r="L1266" s="23">
        <f t="shared" si="2073"/>
        <v>0</v>
      </c>
      <c r="M1266" s="187">
        <f t="shared" ref="M1266:O1266" si="2114">M1308</f>
        <v>195440</v>
      </c>
      <c r="N1266" s="187">
        <f t="shared" si="2114"/>
        <v>195440</v>
      </c>
      <c r="O1266" s="187">
        <f t="shared" si="2114"/>
        <v>80110</v>
      </c>
      <c r="P1266" s="30">
        <f t="shared" ref="P1266" si="2115">P1308</f>
        <v>0</v>
      </c>
    </row>
    <row r="1267" spans="1:16" ht="15.75" customHeight="1">
      <c r="A1267" s="43"/>
      <c r="B1267" s="25" t="s">
        <v>282</v>
      </c>
      <c r="C1267" s="29">
        <v>58</v>
      </c>
      <c r="D1267" s="252">
        <f t="shared" ref="D1267:E1267" si="2116">D1340+D1346+D1353</f>
        <v>318</v>
      </c>
      <c r="E1267" s="38">
        <f t="shared" si="2116"/>
        <v>0</v>
      </c>
      <c r="F1267" s="466">
        <f t="shared" ref="F1267:J1267" si="2117">F1340+F1346+F1353</f>
        <v>0</v>
      </c>
      <c r="G1267" s="252">
        <f t="shared" si="2117"/>
        <v>0</v>
      </c>
      <c r="H1267" s="252">
        <f t="shared" si="2117"/>
        <v>0</v>
      </c>
      <c r="I1267" s="252">
        <f t="shared" si="2117"/>
        <v>0</v>
      </c>
      <c r="J1267" s="252">
        <f t="shared" si="2117"/>
        <v>0</v>
      </c>
      <c r="K1267" s="23">
        <f t="shared" si="2072"/>
        <v>0</v>
      </c>
      <c r="L1267" s="23">
        <f t="shared" si="2073"/>
        <v>0</v>
      </c>
      <c r="M1267" s="252">
        <f t="shared" ref="M1267:O1267" si="2118">M1340+M1346+M1353</f>
        <v>0</v>
      </c>
      <c r="N1267" s="252">
        <f t="shared" si="2118"/>
        <v>0</v>
      </c>
      <c r="O1267" s="252">
        <f t="shared" si="2118"/>
        <v>0</v>
      </c>
      <c r="P1267" s="38">
        <f t="shared" ref="P1267" si="2119">P1340+P1346+P1353</f>
        <v>0</v>
      </c>
    </row>
    <row r="1268" spans="1:16" ht="13.5" customHeight="1">
      <c r="A1268" s="43"/>
      <c r="B1268" s="28" t="s">
        <v>327</v>
      </c>
      <c r="C1268" s="29">
        <v>70</v>
      </c>
      <c r="D1268" s="252">
        <f t="shared" ref="D1268:E1269" si="2120">D1310</f>
        <v>115621</v>
      </c>
      <c r="E1268" s="38">
        <f t="shared" si="2120"/>
        <v>50898</v>
      </c>
      <c r="F1268" s="466">
        <f t="shared" ref="F1268:J1269" si="2121">F1310</f>
        <v>58503</v>
      </c>
      <c r="G1268" s="252">
        <f t="shared" si="2121"/>
        <v>28633</v>
      </c>
      <c r="H1268" s="252">
        <f t="shared" si="2121"/>
        <v>8500</v>
      </c>
      <c r="I1268" s="252">
        <f t="shared" si="2121"/>
        <v>9900</v>
      </c>
      <c r="J1268" s="252">
        <f t="shared" si="2121"/>
        <v>11470</v>
      </c>
      <c r="K1268" s="23">
        <f t="shared" si="2072"/>
        <v>58503</v>
      </c>
      <c r="L1268" s="23">
        <f t="shared" si="2073"/>
        <v>0</v>
      </c>
      <c r="M1268" s="252">
        <f t="shared" ref="M1268:O1268" si="2122">M1310</f>
        <v>51867</v>
      </c>
      <c r="N1268" s="252">
        <f t="shared" si="2122"/>
        <v>24203</v>
      </c>
      <c r="O1268" s="252">
        <f t="shared" si="2122"/>
        <v>0</v>
      </c>
      <c r="P1268" s="38">
        <f t="shared" ref="P1268" si="2123">P1310</f>
        <v>0</v>
      </c>
    </row>
    <row r="1269" spans="1:16" ht="15" hidden="1" customHeight="1">
      <c r="A1269" s="43"/>
      <c r="B1269" s="25" t="s">
        <v>272</v>
      </c>
      <c r="C1269" s="26">
        <v>85.01</v>
      </c>
      <c r="D1269" s="40">
        <f t="shared" si="2120"/>
        <v>0</v>
      </c>
      <c r="E1269" s="41">
        <f t="shared" si="2120"/>
        <v>0</v>
      </c>
      <c r="F1269" s="468">
        <f t="shared" si="2121"/>
        <v>0</v>
      </c>
      <c r="G1269" s="40">
        <f t="shared" si="2121"/>
        <v>0</v>
      </c>
      <c r="H1269" s="40">
        <f t="shared" si="2121"/>
        <v>0</v>
      </c>
      <c r="I1269" s="40">
        <f t="shared" si="2121"/>
        <v>0</v>
      </c>
      <c r="J1269" s="40">
        <f t="shared" si="2121"/>
        <v>0</v>
      </c>
      <c r="K1269" s="23">
        <f t="shared" si="2072"/>
        <v>0</v>
      </c>
      <c r="L1269" s="23">
        <f t="shared" si="2073"/>
        <v>0</v>
      </c>
      <c r="M1269" s="40">
        <f t="shared" ref="M1269:O1269" si="2124">M1311</f>
        <v>0</v>
      </c>
      <c r="N1269" s="40">
        <f t="shared" si="2124"/>
        <v>0</v>
      </c>
      <c r="O1269" s="40">
        <f t="shared" si="2124"/>
        <v>0</v>
      </c>
      <c r="P1269" s="41">
        <f t="shared" ref="P1269" si="2125">P1311</f>
        <v>0</v>
      </c>
    </row>
    <row r="1270" spans="1:16" ht="22.5" customHeight="1">
      <c r="A1270" s="111">
        <v>1</v>
      </c>
      <c r="B1270" s="122" t="s">
        <v>681</v>
      </c>
      <c r="C1270" s="123" t="s">
        <v>682</v>
      </c>
      <c r="D1270" s="264">
        <f t="shared" ref="D1270:E1270" si="2126">D1277+D1280</f>
        <v>933</v>
      </c>
      <c r="E1270" s="124">
        <f t="shared" si="2126"/>
        <v>1317</v>
      </c>
      <c r="F1270" s="229">
        <f t="shared" ref="F1270:J1270" si="2127">F1277+F1280</f>
        <v>1217</v>
      </c>
      <c r="G1270" s="264">
        <f t="shared" si="2127"/>
        <v>992</v>
      </c>
      <c r="H1270" s="264">
        <f t="shared" si="2127"/>
        <v>75</v>
      </c>
      <c r="I1270" s="264">
        <f t="shared" si="2127"/>
        <v>75</v>
      </c>
      <c r="J1270" s="264">
        <f t="shared" si="2127"/>
        <v>75</v>
      </c>
      <c r="K1270" s="23">
        <f t="shared" si="2072"/>
        <v>1217</v>
      </c>
      <c r="L1270" s="23">
        <f t="shared" si="2073"/>
        <v>0</v>
      </c>
      <c r="M1270" s="264">
        <f t="shared" ref="M1270:O1270" si="2128">M1277+M1280</f>
        <v>300</v>
      </c>
      <c r="N1270" s="264">
        <f t="shared" si="2128"/>
        <v>300</v>
      </c>
      <c r="O1270" s="264">
        <f t="shared" si="2128"/>
        <v>300</v>
      </c>
      <c r="P1270" s="124">
        <f t="shared" ref="P1270" si="2129">P1277+P1280</f>
        <v>0</v>
      </c>
    </row>
    <row r="1271" spans="1:16" ht="14.25">
      <c r="A1271" s="43"/>
      <c r="B1271" s="25" t="s">
        <v>260</v>
      </c>
      <c r="C1271" s="26"/>
      <c r="D1271" s="194">
        <f t="shared" ref="D1271:E1272" si="2130">D1281+D1285</f>
        <v>300</v>
      </c>
      <c r="E1271" s="112">
        <f t="shared" si="2130"/>
        <v>400</v>
      </c>
      <c r="F1271" s="476">
        <f t="shared" ref="F1271:J1272" si="2131">F1281+F1285</f>
        <v>300</v>
      </c>
      <c r="G1271" s="194">
        <f t="shared" si="2131"/>
        <v>75</v>
      </c>
      <c r="H1271" s="194">
        <f t="shared" si="2131"/>
        <v>75</v>
      </c>
      <c r="I1271" s="194">
        <f t="shared" si="2131"/>
        <v>75</v>
      </c>
      <c r="J1271" s="194">
        <f t="shared" si="2131"/>
        <v>75</v>
      </c>
      <c r="K1271" s="23">
        <f t="shared" si="2072"/>
        <v>300</v>
      </c>
      <c r="L1271" s="23">
        <f t="shared" si="2073"/>
        <v>0</v>
      </c>
      <c r="M1271" s="194">
        <f t="shared" ref="M1271:O1271" si="2132">M1281+M1285</f>
        <v>300</v>
      </c>
      <c r="N1271" s="194">
        <f t="shared" si="2132"/>
        <v>300</v>
      </c>
      <c r="O1271" s="194">
        <f t="shared" si="2132"/>
        <v>300</v>
      </c>
      <c r="P1271" s="112">
        <f t="shared" ref="P1271" si="2133">P1281+P1285</f>
        <v>0</v>
      </c>
    </row>
    <row r="1272" spans="1:16" ht="14.25">
      <c r="A1272" s="43"/>
      <c r="B1272" s="28" t="s">
        <v>261</v>
      </c>
      <c r="C1272" s="29">
        <v>1</v>
      </c>
      <c r="D1272" s="252">
        <f t="shared" si="2130"/>
        <v>300</v>
      </c>
      <c r="E1272" s="38">
        <f t="shared" si="2130"/>
        <v>400</v>
      </c>
      <c r="F1272" s="466">
        <f t="shared" si="2131"/>
        <v>300</v>
      </c>
      <c r="G1272" s="252">
        <f t="shared" si="2131"/>
        <v>75</v>
      </c>
      <c r="H1272" s="252">
        <f t="shared" si="2131"/>
        <v>75</v>
      </c>
      <c r="I1272" s="252">
        <f t="shared" si="2131"/>
        <v>75</v>
      </c>
      <c r="J1272" s="252">
        <f t="shared" si="2131"/>
        <v>75</v>
      </c>
      <c r="K1272" s="23">
        <f t="shared" si="2072"/>
        <v>300</v>
      </c>
      <c r="L1272" s="23">
        <f t="shared" si="2073"/>
        <v>0</v>
      </c>
      <c r="M1272" s="252">
        <f t="shared" ref="M1272:O1272" si="2134">M1282+M1286</f>
        <v>300</v>
      </c>
      <c r="N1272" s="252">
        <f t="shared" si="2134"/>
        <v>300</v>
      </c>
      <c r="O1272" s="252">
        <f t="shared" si="2134"/>
        <v>300</v>
      </c>
      <c r="P1272" s="38">
        <f t="shared" ref="P1272" si="2135">P1282+P1286</f>
        <v>0</v>
      </c>
    </row>
    <row r="1273" spans="1:16" ht="14.25">
      <c r="A1273" s="43"/>
      <c r="B1273" s="28" t="s">
        <v>683</v>
      </c>
      <c r="C1273" s="29">
        <v>20</v>
      </c>
      <c r="D1273" s="252">
        <f t="shared" ref="D1273:E1273" si="2136">D1283</f>
        <v>300</v>
      </c>
      <c r="E1273" s="38">
        <f t="shared" si="2136"/>
        <v>400</v>
      </c>
      <c r="F1273" s="466">
        <f t="shared" ref="F1273:J1273" si="2137">F1283</f>
        <v>300</v>
      </c>
      <c r="G1273" s="252">
        <f t="shared" si="2137"/>
        <v>75</v>
      </c>
      <c r="H1273" s="252">
        <f t="shared" si="2137"/>
        <v>75</v>
      </c>
      <c r="I1273" s="252">
        <f t="shared" si="2137"/>
        <v>75</v>
      </c>
      <c r="J1273" s="252">
        <f t="shared" si="2137"/>
        <v>75</v>
      </c>
      <c r="K1273" s="23">
        <f t="shared" si="2072"/>
        <v>300</v>
      </c>
      <c r="L1273" s="23">
        <f t="shared" si="2073"/>
        <v>0</v>
      </c>
      <c r="M1273" s="252">
        <f t="shared" ref="M1273:O1273" si="2138">M1283</f>
        <v>300</v>
      </c>
      <c r="N1273" s="252">
        <f t="shared" si="2138"/>
        <v>300</v>
      </c>
      <c r="O1273" s="252">
        <f t="shared" si="2138"/>
        <v>300</v>
      </c>
      <c r="P1273" s="38">
        <f t="shared" ref="P1273" si="2139">P1283</f>
        <v>0</v>
      </c>
    </row>
    <row r="1274" spans="1:16" ht="0.75" customHeight="1">
      <c r="A1274" s="43"/>
      <c r="B1274" s="28" t="s">
        <v>566</v>
      </c>
      <c r="C1274" s="29">
        <v>59.02</v>
      </c>
      <c r="D1274" s="187"/>
      <c r="E1274" s="30"/>
      <c r="F1274" s="93"/>
      <c r="G1274" s="187"/>
      <c r="H1274" s="187"/>
      <c r="I1274" s="187"/>
      <c r="J1274" s="187"/>
      <c r="K1274" s="23">
        <f t="shared" si="2072"/>
        <v>0</v>
      </c>
      <c r="L1274" s="23">
        <f t="shared" si="2073"/>
        <v>0</v>
      </c>
      <c r="M1274" s="187"/>
      <c r="N1274" s="187"/>
      <c r="O1274" s="187"/>
      <c r="P1274" s="30"/>
    </row>
    <row r="1275" spans="1:16" ht="14.25" customHeight="1">
      <c r="A1275" s="43"/>
      <c r="B1275" s="28" t="s">
        <v>273</v>
      </c>
      <c r="C1275" s="29"/>
      <c r="D1275" s="252">
        <f t="shared" ref="D1275:E1276" si="2140">D1278</f>
        <v>633</v>
      </c>
      <c r="E1275" s="38">
        <f t="shared" si="2140"/>
        <v>917</v>
      </c>
      <c r="F1275" s="466">
        <f t="shared" ref="F1275:J1276" si="2141">F1278</f>
        <v>917</v>
      </c>
      <c r="G1275" s="252">
        <f t="shared" si="2141"/>
        <v>917</v>
      </c>
      <c r="H1275" s="252">
        <f t="shared" si="2141"/>
        <v>0</v>
      </c>
      <c r="I1275" s="252">
        <f t="shared" si="2141"/>
        <v>0</v>
      </c>
      <c r="J1275" s="252">
        <f t="shared" si="2141"/>
        <v>0</v>
      </c>
      <c r="K1275" s="23">
        <f t="shared" si="2072"/>
        <v>917</v>
      </c>
      <c r="L1275" s="23">
        <f t="shared" si="2073"/>
        <v>0</v>
      </c>
      <c r="M1275" s="252">
        <f t="shared" ref="M1275:O1275" si="2142">M1278</f>
        <v>0</v>
      </c>
      <c r="N1275" s="252">
        <f t="shared" si="2142"/>
        <v>0</v>
      </c>
      <c r="O1275" s="252">
        <f t="shared" si="2142"/>
        <v>0</v>
      </c>
      <c r="P1275" s="38">
        <f t="shared" ref="P1275" si="2143">P1278</f>
        <v>0</v>
      </c>
    </row>
    <row r="1276" spans="1:16" ht="14.25">
      <c r="A1276" s="43"/>
      <c r="B1276" s="28" t="s">
        <v>678</v>
      </c>
      <c r="C1276" s="29">
        <v>55</v>
      </c>
      <c r="D1276" s="252">
        <f t="shared" si="2140"/>
        <v>633</v>
      </c>
      <c r="E1276" s="38">
        <f t="shared" si="2140"/>
        <v>917</v>
      </c>
      <c r="F1276" s="466">
        <f t="shared" si="2141"/>
        <v>917</v>
      </c>
      <c r="G1276" s="252">
        <f t="shared" si="2141"/>
        <v>917</v>
      </c>
      <c r="H1276" s="252">
        <f t="shared" si="2141"/>
        <v>0</v>
      </c>
      <c r="I1276" s="252">
        <f t="shared" si="2141"/>
        <v>0</v>
      </c>
      <c r="J1276" s="252">
        <f t="shared" si="2141"/>
        <v>0</v>
      </c>
      <c r="K1276" s="23">
        <f t="shared" si="2072"/>
        <v>917</v>
      </c>
      <c r="L1276" s="23">
        <f t="shared" si="2073"/>
        <v>0</v>
      </c>
      <c r="M1276" s="252">
        <f t="shared" ref="M1276:O1276" si="2144">M1279</f>
        <v>0</v>
      </c>
      <c r="N1276" s="252">
        <f t="shared" si="2144"/>
        <v>0</v>
      </c>
      <c r="O1276" s="252">
        <f t="shared" si="2144"/>
        <v>0</v>
      </c>
      <c r="P1276" s="38">
        <f t="shared" ref="P1276" si="2145">P1279</f>
        <v>0</v>
      </c>
    </row>
    <row r="1277" spans="1:16" ht="14.25">
      <c r="A1277" s="43" t="s">
        <v>428</v>
      </c>
      <c r="B1277" s="189" t="s">
        <v>684</v>
      </c>
      <c r="C1277" s="130" t="s">
        <v>685</v>
      </c>
      <c r="D1277" s="267">
        <f t="shared" ref="D1277:E1278" si="2146">D1278</f>
        <v>633</v>
      </c>
      <c r="E1277" s="157">
        <f t="shared" si="2146"/>
        <v>917</v>
      </c>
      <c r="F1277" s="480">
        <f t="shared" ref="F1277:P1278" si="2147">F1278</f>
        <v>917</v>
      </c>
      <c r="G1277" s="267">
        <f t="shared" si="2147"/>
        <v>917</v>
      </c>
      <c r="H1277" s="267">
        <f t="shared" si="2147"/>
        <v>0</v>
      </c>
      <c r="I1277" s="267">
        <f t="shared" si="2147"/>
        <v>0</v>
      </c>
      <c r="J1277" s="267">
        <f t="shared" si="2147"/>
        <v>0</v>
      </c>
      <c r="K1277" s="23">
        <f t="shared" si="2072"/>
        <v>917</v>
      </c>
      <c r="L1277" s="23">
        <f t="shared" si="2073"/>
        <v>0</v>
      </c>
      <c r="M1277" s="267">
        <f t="shared" si="2147"/>
        <v>0</v>
      </c>
      <c r="N1277" s="267">
        <f t="shared" si="2147"/>
        <v>0</v>
      </c>
      <c r="O1277" s="267">
        <f t="shared" si="2147"/>
        <v>0</v>
      </c>
      <c r="P1277" s="157">
        <f t="shared" si="2147"/>
        <v>0</v>
      </c>
    </row>
    <row r="1278" spans="1:16" ht="14.25">
      <c r="A1278" s="43"/>
      <c r="B1278" s="25" t="s">
        <v>273</v>
      </c>
      <c r="C1278" s="26"/>
      <c r="D1278" s="194">
        <f t="shared" si="2146"/>
        <v>633</v>
      </c>
      <c r="E1278" s="112">
        <f t="shared" si="2146"/>
        <v>917</v>
      </c>
      <c r="F1278" s="476">
        <f t="shared" si="2147"/>
        <v>917</v>
      </c>
      <c r="G1278" s="194">
        <f t="shared" si="2147"/>
        <v>917</v>
      </c>
      <c r="H1278" s="194">
        <f t="shared" si="2147"/>
        <v>0</v>
      </c>
      <c r="I1278" s="194">
        <f t="shared" si="2147"/>
        <v>0</v>
      </c>
      <c r="J1278" s="194">
        <f t="shared" si="2147"/>
        <v>0</v>
      </c>
      <c r="K1278" s="23">
        <f t="shared" si="2072"/>
        <v>917</v>
      </c>
      <c r="L1278" s="23">
        <f t="shared" si="2073"/>
        <v>0</v>
      </c>
      <c r="M1278" s="194">
        <f t="shared" si="2147"/>
        <v>0</v>
      </c>
      <c r="N1278" s="194">
        <f t="shared" si="2147"/>
        <v>0</v>
      </c>
      <c r="O1278" s="194">
        <f t="shared" si="2147"/>
        <v>0</v>
      </c>
      <c r="P1278" s="112">
        <f t="shared" si="2147"/>
        <v>0</v>
      </c>
    </row>
    <row r="1279" spans="1:16" ht="14.25">
      <c r="A1279" s="43"/>
      <c r="B1279" s="28" t="s">
        <v>678</v>
      </c>
      <c r="C1279" s="29" t="s">
        <v>310</v>
      </c>
      <c r="D1279" s="187">
        <v>633</v>
      </c>
      <c r="E1279" s="30">
        <v>917</v>
      </c>
      <c r="F1279" s="93">
        <v>917</v>
      </c>
      <c r="G1279" s="187">
        <v>917</v>
      </c>
      <c r="H1279" s="187"/>
      <c r="I1279" s="187"/>
      <c r="J1279" s="187"/>
      <c r="K1279" s="23">
        <f t="shared" si="2072"/>
        <v>917</v>
      </c>
      <c r="L1279" s="23">
        <f t="shared" si="2073"/>
        <v>0</v>
      </c>
      <c r="M1279" s="187"/>
      <c r="N1279" s="187"/>
      <c r="O1279" s="187"/>
      <c r="P1279" s="30"/>
    </row>
    <row r="1280" spans="1:16" ht="29.25" customHeight="1">
      <c r="A1280" s="43" t="s">
        <v>461</v>
      </c>
      <c r="B1280" s="155" t="s">
        <v>686</v>
      </c>
      <c r="C1280" s="130" t="s">
        <v>687</v>
      </c>
      <c r="D1280" s="267">
        <f t="shared" ref="D1280:E1282" si="2148">D1281</f>
        <v>300</v>
      </c>
      <c r="E1280" s="157">
        <f t="shared" si="2148"/>
        <v>400</v>
      </c>
      <c r="F1280" s="480">
        <f t="shared" ref="F1280:P1282" si="2149">F1281</f>
        <v>300</v>
      </c>
      <c r="G1280" s="267">
        <f t="shared" si="2149"/>
        <v>75</v>
      </c>
      <c r="H1280" s="267">
        <f t="shared" si="2149"/>
        <v>75</v>
      </c>
      <c r="I1280" s="267">
        <f t="shared" si="2149"/>
        <v>75</v>
      </c>
      <c r="J1280" s="267">
        <f t="shared" si="2149"/>
        <v>75</v>
      </c>
      <c r="K1280" s="23">
        <f t="shared" si="2072"/>
        <v>300</v>
      </c>
      <c r="L1280" s="23">
        <f t="shared" si="2073"/>
        <v>0</v>
      </c>
      <c r="M1280" s="267">
        <f t="shared" si="2149"/>
        <v>300</v>
      </c>
      <c r="N1280" s="267">
        <f t="shared" si="2149"/>
        <v>300</v>
      </c>
      <c r="O1280" s="267">
        <f t="shared" si="2149"/>
        <v>300</v>
      </c>
      <c r="P1280" s="157">
        <f t="shared" si="2149"/>
        <v>0</v>
      </c>
    </row>
    <row r="1281" spans="1:16" ht="14.25">
      <c r="A1281" s="43"/>
      <c r="B1281" s="25" t="s">
        <v>260</v>
      </c>
      <c r="C1281" s="29"/>
      <c r="D1281" s="194">
        <f t="shared" si="2148"/>
        <v>300</v>
      </c>
      <c r="E1281" s="112">
        <f t="shared" si="2148"/>
        <v>400</v>
      </c>
      <c r="F1281" s="476">
        <f t="shared" si="2149"/>
        <v>300</v>
      </c>
      <c r="G1281" s="194">
        <f t="shared" si="2149"/>
        <v>75</v>
      </c>
      <c r="H1281" s="194">
        <f t="shared" si="2149"/>
        <v>75</v>
      </c>
      <c r="I1281" s="194">
        <f t="shared" si="2149"/>
        <v>75</v>
      </c>
      <c r="J1281" s="194">
        <f t="shared" si="2149"/>
        <v>75</v>
      </c>
      <c r="K1281" s="23">
        <f t="shared" si="2072"/>
        <v>300</v>
      </c>
      <c r="L1281" s="23">
        <f t="shared" si="2073"/>
        <v>0</v>
      </c>
      <c r="M1281" s="194">
        <f t="shared" si="2149"/>
        <v>300</v>
      </c>
      <c r="N1281" s="194">
        <f t="shared" si="2149"/>
        <v>300</v>
      </c>
      <c r="O1281" s="194">
        <f t="shared" si="2149"/>
        <v>300</v>
      </c>
      <c r="P1281" s="112">
        <f t="shared" si="2149"/>
        <v>0</v>
      </c>
    </row>
    <row r="1282" spans="1:16" ht="17.25" customHeight="1">
      <c r="A1282" s="43"/>
      <c r="B1282" s="28" t="s">
        <v>261</v>
      </c>
      <c r="C1282" s="29">
        <v>1</v>
      </c>
      <c r="D1282" s="252">
        <f t="shared" si="2148"/>
        <v>300</v>
      </c>
      <c r="E1282" s="38">
        <f t="shared" si="2148"/>
        <v>400</v>
      </c>
      <c r="F1282" s="466">
        <f t="shared" si="2149"/>
        <v>300</v>
      </c>
      <c r="G1282" s="252">
        <f t="shared" si="2149"/>
        <v>75</v>
      </c>
      <c r="H1282" s="252">
        <f t="shared" si="2149"/>
        <v>75</v>
      </c>
      <c r="I1282" s="252">
        <f t="shared" si="2149"/>
        <v>75</v>
      </c>
      <c r="J1282" s="252">
        <f t="shared" si="2149"/>
        <v>75</v>
      </c>
      <c r="K1282" s="23">
        <f t="shared" si="2072"/>
        <v>300</v>
      </c>
      <c r="L1282" s="23">
        <f t="shared" si="2073"/>
        <v>0</v>
      </c>
      <c r="M1282" s="252">
        <f t="shared" si="2149"/>
        <v>300</v>
      </c>
      <c r="N1282" s="252">
        <f t="shared" si="2149"/>
        <v>300</v>
      </c>
      <c r="O1282" s="252">
        <f t="shared" si="2149"/>
        <v>300</v>
      </c>
      <c r="P1282" s="38">
        <f t="shared" si="2149"/>
        <v>0</v>
      </c>
    </row>
    <row r="1283" spans="1:16" ht="14.25" customHeight="1">
      <c r="A1283" s="43"/>
      <c r="B1283" s="28" t="s">
        <v>263</v>
      </c>
      <c r="C1283" s="29" t="s">
        <v>688</v>
      </c>
      <c r="D1283" s="187">
        <v>300</v>
      </c>
      <c r="E1283" s="30">
        <v>400</v>
      </c>
      <c r="F1283" s="93">
        <v>300</v>
      </c>
      <c r="G1283" s="187">
        <v>75</v>
      </c>
      <c r="H1283" s="187">
        <v>75</v>
      </c>
      <c r="I1283" s="187">
        <v>75</v>
      </c>
      <c r="J1283" s="187">
        <v>75</v>
      </c>
      <c r="K1283" s="23">
        <f t="shared" si="2072"/>
        <v>300</v>
      </c>
      <c r="L1283" s="23">
        <f t="shared" si="2073"/>
        <v>0</v>
      </c>
      <c r="M1283" s="187">
        <v>300</v>
      </c>
      <c r="N1283" s="187">
        <v>300</v>
      </c>
      <c r="O1283" s="187">
        <v>300</v>
      </c>
      <c r="P1283" s="30"/>
    </row>
    <row r="1284" spans="1:16" ht="15" hidden="1" customHeight="1">
      <c r="A1284" s="43" t="s">
        <v>649</v>
      </c>
      <c r="B1284" s="25" t="s">
        <v>689</v>
      </c>
      <c r="C1284" s="26" t="s">
        <v>690</v>
      </c>
      <c r="D1284" s="187"/>
      <c r="E1284" s="30"/>
      <c r="F1284" s="93"/>
      <c r="G1284" s="187"/>
      <c r="H1284" s="187"/>
      <c r="I1284" s="187"/>
      <c r="J1284" s="187"/>
      <c r="K1284" s="23">
        <f t="shared" si="2072"/>
        <v>0</v>
      </c>
      <c r="L1284" s="23">
        <f t="shared" si="2073"/>
        <v>0</v>
      </c>
      <c r="M1284" s="187"/>
      <c r="N1284" s="187"/>
      <c r="O1284" s="187"/>
      <c r="P1284" s="30"/>
    </row>
    <row r="1285" spans="1:16" ht="15" hidden="1" customHeight="1">
      <c r="A1285" s="43"/>
      <c r="B1285" s="25" t="s">
        <v>260</v>
      </c>
      <c r="C1285" s="26"/>
      <c r="D1285" s="187"/>
      <c r="E1285" s="30"/>
      <c r="F1285" s="93"/>
      <c r="G1285" s="187"/>
      <c r="H1285" s="187"/>
      <c r="I1285" s="187"/>
      <c r="J1285" s="187"/>
      <c r="K1285" s="23">
        <f t="shared" si="2072"/>
        <v>0</v>
      </c>
      <c r="L1285" s="23">
        <f t="shared" si="2073"/>
        <v>0</v>
      </c>
      <c r="M1285" s="187"/>
      <c r="N1285" s="187"/>
      <c r="O1285" s="187"/>
      <c r="P1285" s="30"/>
    </row>
    <row r="1286" spans="1:16" ht="15" hidden="1" customHeight="1">
      <c r="A1286" s="43"/>
      <c r="B1286" s="28" t="s">
        <v>261</v>
      </c>
      <c r="C1286" s="29">
        <v>1</v>
      </c>
      <c r="D1286" s="187"/>
      <c r="E1286" s="30"/>
      <c r="F1286" s="93"/>
      <c r="G1286" s="187"/>
      <c r="H1286" s="187"/>
      <c r="I1286" s="187"/>
      <c r="J1286" s="187"/>
      <c r="K1286" s="23">
        <f t="shared" si="2072"/>
        <v>0</v>
      </c>
      <c r="L1286" s="23">
        <f t="shared" si="2073"/>
        <v>0</v>
      </c>
      <c r="M1286" s="187"/>
      <c r="N1286" s="187"/>
      <c r="O1286" s="187"/>
      <c r="P1286" s="30"/>
    </row>
    <row r="1287" spans="1:16" ht="15" hidden="1" customHeight="1">
      <c r="A1287" s="43"/>
      <c r="B1287" s="28" t="s">
        <v>691</v>
      </c>
      <c r="C1287" s="29">
        <v>59.02</v>
      </c>
      <c r="D1287" s="187"/>
      <c r="E1287" s="30"/>
      <c r="F1287" s="93"/>
      <c r="G1287" s="187"/>
      <c r="H1287" s="187"/>
      <c r="I1287" s="187"/>
      <c r="J1287" s="187"/>
      <c r="K1287" s="23">
        <f t="shared" si="2072"/>
        <v>0</v>
      </c>
      <c r="L1287" s="23">
        <f t="shared" si="2073"/>
        <v>0</v>
      </c>
      <c r="M1287" s="187"/>
      <c r="N1287" s="187"/>
      <c r="O1287" s="187"/>
      <c r="P1287" s="30"/>
    </row>
    <row r="1288" spans="1:16" ht="15" hidden="1" customHeight="1">
      <c r="A1288" s="111">
        <v>2</v>
      </c>
      <c r="B1288" s="21" t="s">
        <v>692</v>
      </c>
      <c r="C1288" s="22">
        <v>83.02</v>
      </c>
      <c r="D1288" s="187"/>
      <c r="E1288" s="30"/>
      <c r="F1288" s="93"/>
      <c r="G1288" s="187"/>
      <c r="H1288" s="187"/>
      <c r="I1288" s="187"/>
      <c r="J1288" s="187"/>
      <c r="K1288" s="23">
        <f t="shared" si="2072"/>
        <v>0</v>
      </c>
      <c r="L1288" s="23">
        <f t="shared" si="2073"/>
        <v>0</v>
      </c>
      <c r="M1288" s="187"/>
      <c r="N1288" s="187"/>
      <c r="O1288" s="187"/>
      <c r="P1288" s="30"/>
    </row>
    <row r="1289" spans="1:16" ht="15" hidden="1" customHeight="1">
      <c r="A1289" s="43"/>
      <c r="B1289" s="25" t="s">
        <v>693</v>
      </c>
      <c r="C1289" s="29" t="s">
        <v>694</v>
      </c>
      <c r="D1289" s="187"/>
      <c r="E1289" s="30"/>
      <c r="F1289" s="93"/>
      <c r="G1289" s="187"/>
      <c r="H1289" s="187"/>
      <c r="I1289" s="187"/>
      <c r="J1289" s="187"/>
      <c r="K1289" s="23">
        <f t="shared" si="2072"/>
        <v>0</v>
      </c>
      <c r="L1289" s="23">
        <f t="shared" si="2073"/>
        <v>0</v>
      </c>
      <c r="M1289" s="187"/>
      <c r="N1289" s="187"/>
      <c r="O1289" s="187"/>
      <c r="P1289" s="30"/>
    </row>
    <row r="1290" spans="1:16" ht="15" hidden="1" customHeight="1">
      <c r="A1290" s="43"/>
      <c r="B1290" s="25" t="s">
        <v>260</v>
      </c>
      <c r="C1290" s="29"/>
      <c r="D1290" s="187"/>
      <c r="E1290" s="30"/>
      <c r="F1290" s="93"/>
      <c r="G1290" s="187"/>
      <c r="H1290" s="187"/>
      <c r="I1290" s="187"/>
      <c r="J1290" s="187"/>
      <c r="K1290" s="23">
        <f t="shared" ref="K1290:K1353" si="2150">G1290+H1290+I1290+J1290</f>
        <v>0</v>
      </c>
      <c r="L1290" s="23">
        <f t="shared" ref="L1290:L1353" si="2151">F1290-K1290</f>
        <v>0</v>
      </c>
      <c r="M1290" s="187"/>
      <c r="N1290" s="187"/>
      <c r="O1290" s="187"/>
      <c r="P1290" s="30"/>
    </row>
    <row r="1291" spans="1:16" ht="15" hidden="1" customHeight="1">
      <c r="A1291" s="43"/>
      <c r="B1291" s="28" t="s">
        <v>261</v>
      </c>
      <c r="C1291" s="29"/>
      <c r="D1291" s="187"/>
      <c r="E1291" s="30"/>
      <c r="F1291" s="93"/>
      <c r="G1291" s="187"/>
      <c r="H1291" s="187"/>
      <c r="I1291" s="187"/>
      <c r="J1291" s="187"/>
      <c r="K1291" s="23">
        <f t="shared" si="2150"/>
        <v>0</v>
      </c>
      <c r="L1291" s="23">
        <f t="shared" si="2151"/>
        <v>0</v>
      </c>
      <c r="M1291" s="187"/>
      <c r="N1291" s="187"/>
      <c r="O1291" s="187"/>
      <c r="P1291" s="30"/>
    </row>
    <row r="1292" spans="1:16" ht="14.25" hidden="1" customHeight="1">
      <c r="A1292" s="43"/>
      <c r="B1292" s="28" t="s">
        <v>388</v>
      </c>
      <c r="C1292" s="29"/>
      <c r="D1292" s="187"/>
      <c r="E1292" s="30"/>
      <c r="F1292" s="93"/>
      <c r="G1292" s="187"/>
      <c r="H1292" s="187"/>
      <c r="I1292" s="187"/>
      <c r="J1292" s="187"/>
      <c r="K1292" s="23">
        <f t="shared" si="2150"/>
        <v>0</v>
      </c>
      <c r="L1292" s="23">
        <f t="shared" si="2151"/>
        <v>0</v>
      </c>
      <c r="M1292" s="187"/>
      <c r="N1292" s="187"/>
      <c r="O1292" s="187"/>
      <c r="P1292" s="30"/>
    </row>
    <row r="1293" spans="1:16" ht="0.75" hidden="1" customHeight="1">
      <c r="A1293" s="43"/>
      <c r="B1293" s="25" t="s">
        <v>695</v>
      </c>
      <c r="C1293" s="29" t="s">
        <v>696</v>
      </c>
      <c r="D1293" s="187"/>
      <c r="E1293" s="30"/>
      <c r="F1293" s="93"/>
      <c r="G1293" s="187"/>
      <c r="H1293" s="187"/>
      <c r="I1293" s="187"/>
      <c r="J1293" s="187"/>
      <c r="K1293" s="23">
        <f t="shared" si="2150"/>
        <v>0</v>
      </c>
      <c r="L1293" s="23">
        <f t="shared" si="2151"/>
        <v>0</v>
      </c>
      <c r="M1293" s="187"/>
      <c r="N1293" s="187"/>
      <c r="O1293" s="187"/>
      <c r="P1293" s="30"/>
    </row>
    <row r="1294" spans="1:16" ht="15" hidden="1" customHeight="1">
      <c r="A1294" s="43"/>
      <c r="B1294" s="25" t="s">
        <v>260</v>
      </c>
      <c r="C1294" s="29"/>
      <c r="D1294" s="187"/>
      <c r="E1294" s="30"/>
      <c r="F1294" s="93"/>
      <c r="G1294" s="187"/>
      <c r="H1294" s="187"/>
      <c r="I1294" s="187"/>
      <c r="J1294" s="187"/>
      <c r="K1294" s="23">
        <f t="shared" si="2150"/>
        <v>0</v>
      </c>
      <c r="L1294" s="23">
        <f t="shared" si="2151"/>
        <v>0</v>
      </c>
      <c r="M1294" s="187"/>
      <c r="N1294" s="187"/>
      <c r="O1294" s="187"/>
      <c r="P1294" s="30"/>
    </row>
    <row r="1295" spans="1:16" ht="15" hidden="1" customHeight="1">
      <c r="A1295" s="43"/>
      <c r="B1295" s="28" t="s">
        <v>261</v>
      </c>
      <c r="C1295" s="29">
        <v>1</v>
      </c>
      <c r="D1295" s="187"/>
      <c r="E1295" s="30"/>
      <c r="F1295" s="93"/>
      <c r="G1295" s="187"/>
      <c r="H1295" s="187"/>
      <c r="I1295" s="187"/>
      <c r="J1295" s="187"/>
      <c r="K1295" s="23">
        <f t="shared" si="2150"/>
        <v>0</v>
      </c>
      <c r="L1295" s="23">
        <f t="shared" si="2151"/>
        <v>0</v>
      </c>
      <c r="M1295" s="187"/>
      <c r="N1295" s="187"/>
      <c r="O1295" s="187"/>
      <c r="P1295" s="30"/>
    </row>
    <row r="1296" spans="1:16" ht="15" hidden="1" customHeight="1">
      <c r="A1296" s="43"/>
      <c r="B1296" s="16" t="s">
        <v>697</v>
      </c>
      <c r="C1296" s="29" t="s">
        <v>698</v>
      </c>
      <c r="D1296" s="187"/>
      <c r="E1296" s="30"/>
      <c r="F1296" s="93"/>
      <c r="G1296" s="187"/>
      <c r="H1296" s="187"/>
      <c r="I1296" s="187"/>
      <c r="J1296" s="187"/>
      <c r="K1296" s="23">
        <f t="shared" si="2150"/>
        <v>0</v>
      </c>
      <c r="L1296" s="23">
        <f t="shared" si="2151"/>
        <v>0</v>
      </c>
      <c r="M1296" s="187"/>
      <c r="N1296" s="187"/>
      <c r="O1296" s="187"/>
      <c r="P1296" s="30"/>
    </row>
    <row r="1297" spans="1:16" ht="15" hidden="1" customHeight="1">
      <c r="A1297" s="43"/>
      <c r="B1297" s="28" t="s">
        <v>262</v>
      </c>
      <c r="C1297" s="29">
        <v>10</v>
      </c>
      <c r="D1297" s="187"/>
      <c r="E1297" s="30"/>
      <c r="F1297" s="93"/>
      <c r="G1297" s="187"/>
      <c r="H1297" s="187"/>
      <c r="I1297" s="187"/>
      <c r="J1297" s="187"/>
      <c r="K1297" s="23">
        <f t="shared" si="2150"/>
        <v>0</v>
      </c>
      <c r="L1297" s="23">
        <f t="shared" si="2151"/>
        <v>0</v>
      </c>
      <c r="M1297" s="187"/>
      <c r="N1297" s="187"/>
      <c r="O1297" s="187"/>
      <c r="P1297" s="30"/>
    </row>
    <row r="1298" spans="1:16" ht="15" hidden="1" customHeight="1">
      <c r="A1298" s="43"/>
      <c r="B1298" s="28" t="s">
        <v>388</v>
      </c>
      <c r="C1298" s="29">
        <v>20</v>
      </c>
      <c r="D1298" s="187"/>
      <c r="E1298" s="30"/>
      <c r="F1298" s="93"/>
      <c r="G1298" s="187"/>
      <c r="H1298" s="187"/>
      <c r="I1298" s="187"/>
      <c r="J1298" s="187"/>
      <c r="K1298" s="23">
        <f t="shared" si="2150"/>
        <v>0</v>
      </c>
      <c r="L1298" s="23">
        <f t="shared" si="2151"/>
        <v>0</v>
      </c>
      <c r="M1298" s="187"/>
      <c r="N1298" s="187"/>
      <c r="O1298" s="187"/>
      <c r="P1298" s="30"/>
    </row>
    <row r="1299" spans="1:16" ht="15" hidden="1" customHeight="1">
      <c r="A1299" s="43"/>
      <c r="B1299" s="28" t="s">
        <v>273</v>
      </c>
      <c r="C1299" s="29"/>
      <c r="D1299" s="187"/>
      <c r="E1299" s="30"/>
      <c r="F1299" s="93"/>
      <c r="G1299" s="187"/>
      <c r="H1299" s="187"/>
      <c r="I1299" s="187"/>
      <c r="J1299" s="187"/>
      <c r="K1299" s="23">
        <f t="shared" si="2150"/>
        <v>0</v>
      </c>
      <c r="L1299" s="23">
        <f t="shared" si="2151"/>
        <v>0</v>
      </c>
      <c r="M1299" s="187"/>
      <c r="N1299" s="187"/>
      <c r="O1299" s="187"/>
      <c r="P1299" s="30"/>
    </row>
    <row r="1300" spans="1:16" ht="15" hidden="1" customHeight="1">
      <c r="A1300" s="43"/>
      <c r="B1300" s="28" t="s">
        <v>327</v>
      </c>
      <c r="C1300" s="29">
        <v>70</v>
      </c>
      <c r="D1300" s="187"/>
      <c r="E1300" s="30"/>
      <c r="F1300" s="93"/>
      <c r="G1300" s="187"/>
      <c r="H1300" s="187"/>
      <c r="I1300" s="187"/>
      <c r="J1300" s="187"/>
      <c r="K1300" s="23">
        <f t="shared" si="2150"/>
        <v>0</v>
      </c>
      <c r="L1300" s="23">
        <f t="shared" si="2151"/>
        <v>0</v>
      </c>
      <c r="M1300" s="187"/>
      <c r="N1300" s="187"/>
      <c r="O1300" s="187"/>
      <c r="P1300" s="30"/>
    </row>
    <row r="1301" spans="1:16" ht="15" customHeight="1">
      <c r="A1301" s="111">
        <v>2</v>
      </c>
      <c r="B1301" s="122" t="s">
        <v>699</v>
      </c>
      <c r="C1301" s="123">
        <v>84.02</v>
      </c>
      <c r="D1301" s="229">
        <f t="shared" ref="D1301:E1301" si="2152">D1312+D1340+D1346+D1353+D1335+D1359+D1365</f>
        <v>158327</v>
      </c>
      <c r="E1301" s="229">
        <f t="shared" si="2152"/>
        <v>240018</v>
      </c>
      <c r="F1301" s="229">
        <f t="shared" ref="F1301:J1301" si="2153">F1312+F1340+F1346+F1353+F1335+F1359+F1365</f>
        <v>267932</v>
      </c>
      <c r="G1301" s="264">
        <f t="shared" si="2153"/>
        <v>62882</v>
      </c>
      <c r="H1301" s="264">
        <f t="shared" si="2153"/>
        <v>57765</v>
      </c>
      <c r="I1301" s="264">
        <f t="shared" si="2153"/>
        <v>72387</v>
      </c>
      <c r="J1301" s="264">
        <f t="shared" si="2153"/>
        <v>74898</v>
      </c>
      <c r="K1301" s="23">
        <f t="shared" si="2150"/>
        <v>267932</v>
      </c>
      <c r="L1301" s="23">
        <f t="shared" si="2151"/>
        <v>0</v>
      </c>
      <c r="M1301" s="264">
        <f t="shared" ref="M1301:O1301" si="2154">M1312+M1340+M1346+M1353+M1335+M1359+M1365</f>
        <v>269003</v>
      </c>
      <c r="N1301" s="264">
        <f t="shared" si="2154"/>
        <v>241832</v>
      </c>
      <c r="O1301" s="264">
        <f t="shared" si="2154"/>
        <v>103531</v>
      </c>
      <c r="P1301" s="229">
        <f t="shared" ref="P1301" si="2155">P1312+P1340+P1346+P1353+P1335+P1359+P1365</f>
        <v>0</v>
      </c>
    </row>
    <row r="1302" spans="1:16" ht="14.25">
      <c r="A1302" s="43"/>
      <c r="B1302" s="25" t="s">
        <v>260</v>
      </c>
      <c r="C1302" s="29"/>
      <c r="D1302" s="194">
        <f t="shared" ref="D1302:E1303" si="2156">D1313</f>
        <v>26242</v>
      </c>
      <c r="E1302" s="112">
        <f t="shared" si="2156"/>
        <v>27000</v>
      </c>
      <c r="F1302" s="476">
        <f t="shared" ref="F1302:J1303" si="2157">F1313</f>
        <v>25000</v>
      </c>
      <c r="G1302" s="194">
        <f t="shared" si="2157"/>
        <v>9000</v>
      </c>
      <c r="H1302" s="194">
        <f t="shared" si="2157"/>
        <v>8000</v>
      </c>
      <c r="I1302" s="194">
        <f t="shared" si="2157"/>
        <v>5000</v>
      </c>
      <c r="J1302" s="194">
        <f t="shared" si="2157"/>
        <v>3000</v>
      </c>
      <c r="K1302" s="23">
        <f t="shared" si="2150"/>
        <v>25000</v>
      </c>
      <c r="L1302" s="23">
        <f t="shared" si="2151"/>
        <v>0</v>
      </c>
      <c r="M1302" s="194">
        <f t="shared" ref="M1302:O1302" si="2158">M1313</f>
        <v>21696</v>
      </c>
      <c r="N1302" s="194">
        <f t="shared" si="2158"/>
        <v>22189</v>
      </c>
      <c r="O1302" s="194">
        <f t="shared" si="2158"/>
        <v>23421</v>
      </c>
      <c r="P1302" s="112">
        <f t="shared" ref="P1302" si="2159">P1313</f>
        <v>0</v>
      </c>
    </row>
    <row r="1303" spans="1:16" ht="16.5" customHeight="1">
      <c r="A1303" s="43"/>
      <c r="B1303" s="28" t="s">
        <v>261</v>
      </c>
      <c r="C1303" s="29">
        <v>1</v>
      </c>
      <c r="D1303" s="194">
        <f t="shared" si="2156"/>
        <v>26242</v>
      </c>
      <c r="E1303" s="112">
        <f t="shared" si="2156"/>
        <v>27000</v>
      </c>
      <c r="F1303" s="476">
        <f t="shared" si="2157"/>
        <v>25000</v>
      </c>
      <c r="G1303" s="194">
        <f t="shared" si="2157"/>
        <v>9000</v>
      </c>
      <c r="H1303" s="194">
        <f t="shared" si="2157"/>
        <v>8000</v>
      </c>
      <c r="I1303" s="194">
        <f t="shared" si="2157"/>
        <v>5000</v>
      </c>
      <c r="J1303" s="194">
        <f t="shared" si="2157"/>
        <v>3000</v>
      </c>
      <c r="K1303" s="23">
        <f t="shared" si="2150"/>
        <v>25000</v>
      </c>
      <c r="L1303" s="23">
        <f t="shared" si="2151"/>
        <v>0</v>
      </c>
      <c r="M1303" s="194">
        <f t="shared" ref="M1303:O1303" si="2160">M1314</f>
        <v>21696</v>
      </c>
      <c r="N1303" s="194">
        <f t="shared" si="2160"/>
        <v>22189</v>
      </c>
      <c r="O1303" s="194">
        <f t="shared" si="2160"/>
        <v>23421</v>
      </c>
      <c r="P1303" s="112">
        <f t="shared" ref="P1303" si="2161">P1314</f>
        <v>0</v>
      </c>
    </row>
    <row r="1304" spans="1:16" ht="15" hidden="1" customHeight="1">
      <c r="A1304" s="43"/>
      <c r="B1304" s="28" t="s">
        <v>262</v>
      </c>
      <c r="C1304" s="29">
        <v>10</v>
      </c>
      <c r="D1304" s="187"/>
      <c r="E1304" s="30"/>
      <c r="F1304" s="93"/>
      <c r="G1304" s="187"/>
      <c r="H1304" s="187"/>
      <c r="I1304" s="187"/>
      <c r="J1304" s="187"/>
      <c r="K1304" s="23">
        <f t="shared" si="2150"/>
        <v>0</v>
      </c>
      <c r="L1304" s="23">
        <f t="shared" si="2151"/>
        <v>0</v>
      </c>
      <c r="M1304" s="187"/>
      <c r="N1304" s="187"/>
      <c r="O1304" s="187"/>
      <c r="P1304" s="30"/>
    </row>
    <row r="1305" spans="1:16" ht="14.25">
      <c r="A1305" s="43"/>
      <c r="B1305" s="28" t="s">
        <v>263</v>
      </c>
      <c r="C1305" s="29">
        <v>20</v>
      </c>
      <c r="D1305" s="194">
        <f t="shared" ref="D1305:E1305" si="2162">D1316</f>
        <v>26242</v>
      </c>
      <c r="E1305" s="112">
        <f t="shared" si="2162"/>
        <v>27000</v>
      </c>
      <c r="F1305" s="476">
        <f t="shared" ref="F1305:J1305" si="2163">F1316</f>
        <v>25000</v>
      </c>
      <c r="G1305" s="194">
        <f t="shared" si="2163"/>
        <v>9000</v>
      </c>
      <c r="H1305" s="194">
        <f t="shared" si="2163"/>
        <v>8000</v>
      </c>
      <c r="I1305" s="194">
        <f t="shared" si="2163"/>
        <v>5000</v>
      </c>
      <c r="J1305" s="194">
        <f t="shared" si="2163"/>
        <v>3000</v>
      </c>
      <c r="K1305" s="23">
        <f t="shared" si="2150"/>
        <v>25000</v>
      </c>
      <c r="L1305" s="23">
        <f t="shared" si="2151"/>
        <v>0</v>
      </c>
      <c r="M1305" s="194">
        <f t="shared" ref="M1305:O1305" si="2164">M1316</f>
        <v>21696</v>
      </c>
      <c r="N1305" s="194">
        <f t="shared" si="2164"/>
        <v>22189</v>
      </c>
      <c r="O1305" s="194">
        <f t="shared" si="2164"/>
        <v>23421</v>
      </c>
      <c r="P1305" s="112">
        <f t="shared" ref="P1305" si="2165">P1316</f>
        <v>0</v>
      </c>
    </row>
    <row r="1306" spans="1:16" ht="14.25">
      <c r="A1306" s="43"/>
      <c r="B1306" s="28" t="s">
        <v>677</v>
      </c>
      <c r="C1306" s="29">
        <v>40</v>
      </c>
      <c r="D1306" s="194">
        <f t="shared" ref="D1306:E1306" si="2166">D1319</f>
        <v>0</v>
      </c>
      <c r="E1306" s="112">
        <f t="shared" si="2166"/>
        <v>0</v>
      </c>
      <c r="F1306" s="476">
        <f t="shared" ref="F1306:J1306" si="2167">F1319</f>
        <v>0</v>
      </c>
      <c r="G1306" s="194">
        <f t="shared" si="2167"/>
        <v>0</v>
      </c>
      <c r="H1306" s="194">
        <f t="shared" si="2167"/>
        <v>0</v>
      </c>
      <c r="I1306" s="194">
        <f t="shared" si="2167"/>
        <v>0</v>
      </c>
      <c r="J1306" s="194">
        <f t="shared" si="2167"/>
        <v>0</v>
      </c>
      <c r="K1306" s="23">
        <f t="shared" si="2150"/>
        <v>0</v>
      </c>
      <c r="L1306" s="23">
        <f t="shared" si="2151"/>
        <v>0</v>
      </c>
      <c r="M1306" s="194">
        <f t="shared" ref="M1306:O1306" si="2168">M1319</f>
        <v>0</v>
      </c>
      <c r="N1306" s="194">
        <f t="shared" si="2168"/>
        <v>0</v>
      </c>
      <c r="O1306" s="194">
        <f t="shared" si="2168"/>
        <v>0</v>
      </c>
      <c r="P1306" s="112">
        <f t="shared" ref="P1306" si="2169">P1319</f>
        <v>0</v>
      </c>
    </row>
    <row r="1307" spans="1:16" ht="17.25" customHeight="1">
      <c r="A1307" s="43"/>
      <c r="B1307" s="25" t="s">
        <v>273</v>
      </c>
      <c r="C1307" s="29"/>
      <c r="D1307" s="194">
        <f t="shared" ref="D1307:E1307" si="2170">D1308+D1309+D1310+D1311</f>
        <v>132085</v>
      </c>
      <c r="E1307" s="112">
        <f t="shared" si="2170"/>
        <v>213018</v>
      </c>
      <c r="F1307" s="476">
        <f t="shared" ref="F1307:J1307" si="2171">F1308+F1309+F1310+F1311</f>
        <v>242932</v>
      </c>
      <c r="G1307" s="194">
        <f t="shared" si="2171"/>
        <v>53882</v>
      </c>
      <c r="H1307" s="194">
        <f t="shared" si="2171"/>
        <v>49765</v>
      </c>
      <c r="I1307" s="194">
        <f t="shared" si="2171"/>
        <v>67387</v>
      </c>
      <c r="J1307" s="194">
        <f t="shared" si="2171"/>
        <v>71898</v>
      </c>
      <c r="K1307" s="23">
        <f t="shared" si="2150"/>
        <v>242932</v>
      </c>
      <c r="L1307" s="23">
        <f t="shared" si="2151"/>
        <v>0</v>
      </c>
      <c r="M1307" s="194">
        <f t="shared" ref="M1307:O1307" si="2172">M1308+M1309+M1310+M1311</f>
        <v>247307</v>
      </c>
      <c r="N1307" s="194">
        <f t="shared" si="2172"/>
        <v>219643</v>
      </c>
      <c r="O1307" s="194">
        <f t="shared" si="2172"/>
        <v>80110</v>
      </c>
      <c r="P1307" s="112">
        <f t="shared" ref="P1307" si="2173">P1308+P1309+P1310+P1311</f>
        <v>0</v>
      </c>
    </row>
    <row r="1308" spans="1:16" ht="18" customHeight="1">
      <c r="A1308" s="43"/>
      <c r="B1308" s="28" t="s">
        <v>282</v>
      </c>
      <c r="C1308" s="29">
        <v>56</v>
      </c>
      <c r="D1308" s="93">
        <f t="shared" ref="D1308:E1308" si="2174">D1361+D1367</f>
        <v>16146</v>
      </c>
      <c r="E1308" s="93">
        <f t="shared" si="2174"/>
        <v>162120</v>
      </c>
      <c r="F1308" s="93">
        <f t="shared" ref="F1308:J1308" si="2175">F1361+F1367</f>
        <v>184429</v>
      </c>
      <c r="G1308" s="187">
        <f t="shared" si="2175"/>
        <v>25249</v>
      </c>
      <c r="H1308" s="187">
        <f t="shared" si="2175"/>
        <v>41265</v>
      </c>
      <c r="I1308" s="187">
        <f t="shared" si="2175"/>
        <v>57487</v>
      </c>
      <c r="J1308" s="187">
        <f t="shared" si="2175"/>
        <v>60428</v>
      </c>
      <c r="K1308" s="23">
        <f t="shared" si="2150"/>
        <v>184429</v>
      </c>
      <c r="L1308" s="23">
        <f t="shared" si="2151"/>
        <v>0</v>
      </c>
      <c r="M1308" s="187">
        <f t="shared" ref="M1308:O1308" si="2176">M1361+M1367</f>
        <v>195440</v>
      </c>
      <c r="N1308" s="187">
        <f t="shared" si="2176"/>
        <v>195440</v>
      </c>
      <c r="O1308" s="187">
        <f t="shared" si="2176"/>
        <v>80110</v>
      </c>
      <c r="P1308" s="93">
        <f t="shared" ref="P1308" si="2177">P1361+P1367</f>
        <v>0</v>
      </c>
    </row>
    <row r="1309" spans="1:16" ht="13.5" customHeight="1">
      <c r="A1309" s="43"/>
      <c r="B1309" s="28" t="s">
        <v>282</v>
      </c>
      <c r="C1309" s="29">
        <v>58</v>
      </c>
      <c r="D1309" s="194">
        <f t="shared" ref="D1309:E1309" si="2178">D1342+D1348+D1355</f>
        <v>318</v>
      </c>
      <c r="E1309" s="112">
        <f t="shared" si="2178"/>
        <v>0</v>
      </c>
      <c r="F1309" s="476">
        <f t="shared" ref="F1309:J1309" si="2179">F1342+F1348+F1355</f>
        <v>0</v>
      </c>
      <c r="G1309" s="194">
        <f t="shared" si="2179"/>
        <v>0</v>
      </c>
      <c r="H1309" s="194">
        <f t="shared" si="2179"/>
        <v>0</v>
      </c>
      <c r="I1309" s="194">
        <f t="shared" si="2179"/>
        <v>0</v>
      </c>
      <c r="J1309" s="194">
        <f t="shared" si="2179"/>
        <v>0</v>
      </c>
      <c r="K1309" s="23">
        <f t="shared" si="2150"/>
        <v>0</v>
      </c>
      <c r="L1309" s="23">
        <f t="shared" si="2151"/>
        <v>0</v>
      </c>
      <c r="M1309" s="194">
        <f t="shared" ref="M1309:O1309" si="2180">M1342+M1348+M1355</f>
        <v>0</v>
      </c>
      <c r="N1309" s="194">
        <f t="shared" si="2180"/>
        <v>0</v>
      </c>
      <c r="O1309" s="194">
        <f t="shared" si="2180"/>
        <v>0</v>
      </c>
      <c r="P1309" s="112">
        <f t="shared" ref="P1309" si="2181">P1342+P1348+P1355</f>
        <v>0</v>
      </c>
    </row>
    <row r="1310" spans="1:16" ht="18" customHeight="1">
      <c r="A1310" s="43"/>
      <c r="B1310" s="28" t="s">
        <v>327</v>
      </c>
      <c r="C1310" s="29">
        <v>70</v>
      </c>
      <c r="D1310" s="194">
        <f t="shared" ref="D1310:E1310" si="2182">D1321+D1336</f>
        <v>115621</v>
      </c>
      <c r="E1310" s="112">
        <f t="shared" si="2182"/>
        <v>50898</v>
      </c>
      <c r="F1310" s="476">
        <f t="shared" ref="F1310:J1310" si="2183">F1321+F1336</f>
        <v>58503</v>
      </c>
      <c r="G1310" s="194">
        <f t="shared" si="2183"/>
        <v>28633</v>
      </c>
      <c r="H1310" s="194">
        <f t="shared" si="2183"/>
        <v>8500</v>
      </c>
      <c r="I1310" s="194">
        <f t="shared" si="2183"/>
        <v>9900</v>
      </c>
      <c r="J1310" s="194">
        <f t="shared" si="2183"/>
        <v>11470</v>
      </c>
      <c r="K1310" s="23">
        <f t="shared" si="2150"/>
        <v>58503</v>
      </c>
      <c r="L1310" s="23">
        <f t="shared" si="2151"/>
        <v>0</v>
      </c>
      <c r="M1310" s="194">
        <f t="shared" ref="M1310:O1310" si="2184">M1321+M1336</f>
        <v>51867</v>
      </c>
      <c r="N1310" s="194">
        <f t="shared" si="2184"/>
        <v>24203</v>
      </c>
      <c r="O1310" s="194">
        <f t="shared" si="2184"/>
        <v>0</v>
      </c>
      <c r="P1310" s="112">
        <f t="shared" ref="P1310" si="2185">P1321+P1336</f>
        <v>0</v>
      </c>
    </row>
    <row r="1311" spans="1:16" ht="18.75" hidden="1" customHeight="1">
      <c r="A1311" s="43"/>
      <c r="B1311" s="28" t="s">
        <v>272</v>
      </c>
      <c r="C1311" s="29">
        <v>85.01</v>
      </c>
      <c r="D1311" s="187">
        <f t="shared" ref="D1311:E1311" si="2186">D1352</f>
        <v>0</v>
      </c>
      <c r="E1311" s="30">
        <f t="shared" si="2186"/>
        <v>0</v>
      </c>
      <c r="F1311" s="93">
        <f t="shared" ref="F1311:J1311" si="2187">F1352</f>
        <v>0</v>
      </c>
      <c r="G1311" s="187">
        <f t="shared" si="2187"/>
        <v>0</v>
      </c>
      <c r="H1311" s="187">
        <f t="shared" si="2187"/>
        <v>0</v>
      </c>
      <c r="I1311" s="187">
        <f t="shared" si="2187"/>
        <v>0</v>
      </c>
      <c r="J1311" s="187">
        <f t="shared" si="2187"/>
        <v>0</v>
      </c>
      <c r="K1311" s="23">
        <f t="shared" si="2150"/>
        <v>0</v>
      </c>
      <c r="L1311" s="23">
        <f t="shared" si="2151"/>
        <v>0</v>
      </c>
      <c r="M1311" s="187">
        <f t="shared" ref="M1311:O1311" si="2188">M1352</f>
        <v>0</v>
      </c>
      <c r="N1311" s="187">
        <f t="shared" si="2188"/>
        <v>0</v>
      </c>
      <c r="O1311" s="187">
        <f t="shared" si="2188"/>
        <v>0</v>
      </c>
      <c r="P1311" s="30">
        <f t="shared" ref="P1311" si="2189">P1352</f>
        <v>0</v>
      </c>
    </row>
    <row r="1312" spans="1:16" ht="18.75" customHeight="1">
      <c r="A1312" s="199" t="s">
        <v>700</v>
      </c>
      <c r="B1312" s="189" t="s">
        <v>701</v>
      </c>
      <c r="C1312" s="130" t="s">
        <v>702</v>
      </c>
      <c r="D1312" s="267">
        <f t="shared" ref="D1312:E1312" si="2190">D1313+D1320</f>
        <v>141863</v>
      </c>
      <c r="E1312" s="157">
        <f t="shared" si="2190"/>
        <v>77898</v>
      </c>
      <c r="F1312" s="480">
        <f t="shared" ref="F1312:J1312" si="2191">F1313+F1320</f>
        <v>83503</v>
      </c>
      <c r="G1312" s="267">
        <f t="shared" si="2191"/>
        <v>37633</v>
      </c>
      <c r="H1312" s="267">
        <f t="shared" si="2191"/>
        <v>16500</v>
      </c>
      <c r="I1312" s="267">
        <f t="shared" si="2191"/>
        <v>14900</v>
      </c>
      <c r="J1312" s="267">
        <f t="shared" si="2191"/>
        <v>14470</v>
      </c>
      <c r="K1312" s="23">
        <f t="shared" si="2150"/>
        <v>83503</v>
      </c>
      <c r="L1312" s="23">
        <f t="shared" si="2151"/>
        <v>0</v>
      </c>
      <c r="M1312" s="267">
        <f t="shared" ref="M1312:O1312" si="2192">M1313+M1320</f>
        <v>73563</v>
      </c>
      <c r="N1312" s="267">
        <f t="shared" si="2192"/>
        <v>46392</v>
      </c>
      <c r="O1312" s="267">
        <f t="shared" si="2192"/>
        <v>23421</v>
      </c>
      <c r="P1312" s="157">
        <f t="shared" ref="P1312" si="2193">P1313+P1320</f>
        <v>0</v>
      </c>
    </row>
    <row r="1313" spans="1:16" ht="14.25">
      <c r="A1313" s="43"/>
      <c r="B1313" s="25" t="s">
        <v>260</v>
      </c>
      <c r="C1313" s="29"/>
      <c r="D1313" s="194">
        <f t="shared" ref="D1313:E1313" si="2194">D1314</f>
        <v>26242</v>
      </c>
      <c r="E1313" s="112">
        <f t="shared" si="2194"/>
        <v>27000</v>
      </c>
      <c r="F1313" s="476">
        <f t="shared" ref="F1313:P1313" si="2195">F1314</f>
        <v>25000</v>
      </c>
      <c r="G1313" s="194">
        <f t="shared" si="2195"/>
        <v>9000</v>
      </c>
      <c r="H1313" s="194">
        <f t="shared" si="2195"/>
        <v>8000</v>
      </c>
      <c r="I1313" s="194">
        <f t="shared" si="2195"/>
        <v>5000</v>
      </c>
      <c r="J1313" s="194">
        <f t="shared" si="2195"/>
        <v>3000</v>
      </c>
      <c r="K1313" s="23">
        <f t="shared" si="2150"/>
        <v>25000</v>
      </c>
      <c r="L1313" s="23">
        <f t="shared" si="2151"/>
        <v>0</v>
      </c>
      <c r="M1313" s="194">
        <f t="shared" si="2195"/>
        <v>21696</v>
      </c>
      <c r="N1313" s="194">
        <f t="shared" si="2195"/>
        <v>22189</v>
      </c>
      <c r="O1313" s="194">
        <f t="shared" si="2195"/>
        <v>23421</v>
      </c>
      <c r="P1313" s="112">
        <f t="shared" si="2195"/>
        <v>0</v>
      </c>
    </row>
    <row r="1314" spans="1:16" ht="14.25" customHeight="1">
      <c r="A1314" s="43"/>
      <c r="B1314" s="28" t="s">
        <v>261</v>
      </c>
      <c r="C1314" s="29">
        <v>1</v>
      </c>
      <c r="D1314" s="252">
        <f t="shared" ref="D1314:E1314" si="2196">D1315+D1316+D1317+D1318+D1319</f>
        <v>26242</v>
      </c>
      <c r="E1314" s="38">
        <f t="shared" si="2196"/>
        <v>27000</v>
      </c>
      <c r="F1314" s="466">
        <f t="shared" ref="F1314:J1314" si="2197">F1315+F1316+F1317+F1318+F1319</f>
        <v>25000</v>
      </c>
      <c r="G1314" s="252">
        <f t="shared" si="2197"/>
        <v>9000</v>
      </c>
      <c r="H1314" s="252">
        <f t="shared" si="2197"/>
        <v>8000</v>
      </c>
      <c r="I1314" s="252">
        <f t="shared" si="2197"/>
        <v>5000</v>
      </c>
      <c r="J1314" s="252">
        <f t="shared" si="2197"/>
        <v>3000</v>
      </c>
      <c r="K1314" s="23">
        <f t="shared" si="2150"/>
        <v>25000</v>
      </c>
      <c r="L1314" s="23">
        <f t="shared" si="2151"/>
        <v>0</v>
      </c>
      <c r="M1314" s="252">
        <f t="shared" ref="M1314:O1314" si="2198">M1315+M1316+M1317+M1318+M1319</f>
        <v>21696</v>
      </c>
      <c r="N1314" s="252">
        <f t="shared" si="2198"/>
        <v>22189</v>
      </c>
      <c r="O1314" s="252">
        <f t="shared" si="2198"/>
        <v>23421</v>
      </c>
      <c r="P1314" s="38">
        <f t="shared" ref="P1314" si="2199">P1315+P1316+P1317+P1318+P1319</f>
        <v>0</v>
      </c>
    </row>
    <row r="1315" spans="1:16" ht="16.5" hidden="1" customHeight="1">
      <c r="A1315" s="43"/>
      <c r="B1315" s="28" t="s">
        <v>262</v>
      </c>
      <c r="C1315" s="29">
        <v>10</v>
      </c>
      <c r="D1315" s="187"/>
      <c r="E1315" s="30"/>
      <c r="F1315" s="93"/>
      <c r="G1315" s="187"/>
      <c r="H1315" s="187"/>
      <c r="I1315" s="187"/>
      <c r="J1315" s="187"/>
      <c r="K1315" s="23">
        <f t="shared" si="2150"/>
        <v>0</v>
      </c>
      <c r="L1315" s="23">
        <f t="shared" si="2151"/>
        <v>0</v>
      </c>
      <c r="M1315" s="187"/>
      <c r="N1315" s="187"/>
      <c r="O1315" s="187"/>
      <c r="P1315" s="30"/>
    </row>
    <row r="1316" spans="1:16" ht="13.5" customHeight="1">
      <c r="A1316" s="43"/>
      <c r="B1316" s="28" t="s">
        <v>263</v>
      </c>
      <c r="C1316" s="29">
        <v>20</v>
      </c>
      <c r="D1316" s="256">
        <v>26242</v>
      </c>
      <c r="E1316" s="47">
        <v>27000</v>
      </c>
      <c r="F1316" s="471">
        <f>34313-7000-2313</f>
        <v>25000</v>
      </c>
      <c r="G1316" s="256">
        <v>9000</v>
      </c>
      <c r="H1316" s="256">
        <v>8000</v>
      </c>
      <c r="I1316" s="256">
        <v>5000</v>
      </c>
      <c r="J1316" s="256">
        <v>3000</v>
      </c>
      <c r="K1316" s="23">
        <f t="shared" si="2150"/>
        <v>25000</v>
      </c>
      <c r="L1316" s="23">
        <f t="shared" si="2151"/>
        <v>0</v>
      </c>
      <c r="M1316" s="256">
        <v>21696</v>
      </c>
      <c r="N1316" s="256">
        <v>22189</v>
      </c>
      <c r="O1316" s="256">
        <v>23421</v>
      </c>
      <c r="P1316" s="47"/>
    </row>
    <row r="1317" spans="1:16" ht="13.5" hidden="1" customHeight="1">
      <c r="A1317" s="43"/>
      <c r="B1317" s="28" t="s">
        <v>703</v>
      </c>
      <c r="C1317" s="29">
        <v>59</v>
      </c>
      <c r="D1317" s="187"/>
      <c r="E1317" s="30"/>
      <c r="F1317" s="93"/>
      <c r="G1317" s="187"/>
      <c r="H1317" s="187"/>
      <c r="I1317" s="187"/>
      <c r="J1317" s="187"/>
      <c r="K1317" s="23">
        <f t="shared" si="2150"/>
        <v>0</v>
      </c>
      <c r="L1317" s="23">
        <f t="shared" si="2151"/>
        <v>0</v>
      </c>
      <c r="M1317" s="187"/>
      <c r="N1317" s="187"/>
      <c r="O1317" s="187"/>
      <c r="P1317" s="30"/>
    </row>
    <row r="1318" spans="1:16" ht="13.5" hidden="1" customHeight="1">
      <c r="A1318" s="43"/>
      <c r="B1318" s="28" t="s">
        <v>272</v>
      </c>
      <c r="C1318" s="29">
        <v>85</v>
      </c>
      <c r="D1318" s="187"/>
      <c r="E1318" s="30"/>
      <c r="F1318" s="93"/>
      <c r="G1318" s="187"/>
      <c r="H1318" s="187"/>
      <c r="I1318" s="187"/>
      <c r="J1318" s="187"/>
      <c r="K1318" s="23">
        <f t="shared" si="2150"/>
        <v>0</v>
      </c>
      <c r="L1318" s="23">
        <f t="shared" si="2151"/>
        <v>0</v>
      </c>
      <c r="M1318" s="187"/>
      <c r="N1318" s="187"/>
      <c r="O1318" s="187"/>
      <c r="P1318" s="30"/>
    </row>
    <row r="1319" spans="1:16" ht="13.5" hidden="1" customHeight="1">
      <c r="A1319" s="43"/>
      <c r="B1319" s="28" t="s">
        <v>677</v>
      </c>
      <c r="C1319" s="29">
        <v>40.299999999999997</v>
      </c>
      <c r="D1319" s="187"/>
      <c r="E1319" s="30"/>
      <c r="F1319" s="93"/>
      <c r="G1319" s="187"/>
      <c r="H1319" s="187"/>
      <c r="I1319" s="187"/>
      <c r="J1319" s="187"/>
      <c r="K1319" s="23">
        <f t="shared" si="2150"/>
        <v>0</v>
      </c>
      <c r="L1319" s="23">
        <f t="shared" si="2151"/>
        <v>0</v>
      </c>
      <c r="M1319" s="187"/>
      <c r="N1319" s="187"/>
      <c r="O1319" s="187"/>
      <c r="P1319" s="30"/>
    </row>
    <row r="1320" spans="1:16" ht="15" customHeight="1">
      <c r="A1320" s="43"/>
      <c r="B1320" s="25" t="s">
        <v>273</v>
      </c>
      <c r="C1320" s="26"/>
      <c r="D1320" s="194">
        <f t="shared" ref="D1320:E1320" si="2200">D1321</f>
        <v>115621</v>
      </c>
      <c r="E1320" s="112">
        <f t="shared" si="2200"/>
        <v>50898</v>
      </c>
      <c r="F1320" s="476">
        <f t="shared" ref="F1320:P1320" si="2201">F1321</f>
        <v>58503</v>
      </c>
      <c r="G1320" s="194">
        <f t="shared" si="2201"/>
        <v>28633</v>
      </c>
      <c r="H1320" s="194">
        <f t="shared" si="2201"/>
        <v>8500</v>
      </c>
      <c r="I1320" s="194">
        <f t="shared" si="2201"/>
        <v>9900</v>
      </c>
      <c r="J1320" s="194">
        <f t="shared" si="2201"/>
        <v>11470</v>
      </c>
      <c r="K1320" s="23">
        <f t="shared" si="2150"/>
        <v>58503</v>
      </c>
      <c r="L1320" s="23">
        <f t="shared" si="2151"/>
        <v>0</v>
      </c>
      <c r="M1320" s="194">
        <f t="shared" si="2201"/>
        <v>51867</v>
      </c>
      <c r="N1320" s="194">
        <f t="shared" si="2201"/>
        <v>24203</v>
      </c>
      <c r="O1320" s="194">
        <f t="shared" si="2201"/>
        <v>0</v>
      </c>
      <c r="P1320" s="112">
        <f t="shared" si="2201"/>
        <v>0</v>
      </c>
    </row>
    <row r="1321" spans="1:16" ht="15" customHeight="1">
      <c r="A1321" s="43"/>
      <c r="B1321" s="28" t="s">
        <v>704</v>
      </c>
      <c r="C1321" s="29">
        <v>70</v>
      </c>
      <c r="D1321" s="256">
        <f t="shared" ref="D1321:E1321" si="2202">D1323+D1326+D1329+D1330+D1339</f>
        <v>115621</v>
      </c>
      <c r="E1321" s="47">
        <f t="shared" si="2202"/>
        <v>50898</v>
      </c>
      <c r="F1321" s="471">
        <f t="shared" ref="F1321:J1321" si="2203">F1323+F1326+F1329+F1330+F1339</f>
        <v>58503</v>
      </c>
      <c r="G1321" s="256">
        <f t="shared" si="2203"/>
        <v>28633</v>
      </c>
      <c r="H1321" s="256">
        <f t="shared" si="2203"/>
        <v>8500</v>
      </c>
      <c r="I1321" s="256">
        <f t="shared" si="2203"/>
        <v>9900</v>
      </c>
      <c r="J1321" s="256">
        <f t="shared" si="2203"/>
        <v>11470</v>
      </c>
      <c r="K1321" s="23">
        <f t="shared" si="2150"/>
        <v>58503</v>
      </c>
      <c r="L1321" s="23">
        <f t="shared" si="2151"/>
        <v>0</v>
      </c>
      <c r="M1321" s="256">
        <f t="shared" ref="M1321:O1321" si="2204">M1323+M1326+M1329+M1330+M1339</f>
        <v>51867</v>
      </c>
      <c r="N1321" s="256">
        <f t="shared" si="2204"/>
        <v>24203</v>
      </c>
      <c r="O1321" s="256">
        <f t="shared" si="2204"/>
        <v>0</v>
      </c>
      <c r="P1321" s="47">
        <f t="shared" ref="P1321" si="2205">P1323+P1326+P1329+P1330+P1339</f>
        <v>0</v>
      </c>
    </row>
    <row r="1322" spans="1:16" ht="15" customHeight="1">
      <c r="A1322" s="43"/>
      <c r="B1322" s="230" t="s">
        <v>705</v>
      </c>
      <c r="C1322" s="231"/>
      <c r="D1322" s="277">
        <f t="shared" ref="D1322:E1322" si="2206">D1323+D1326+D1329+D1330+D1339</f>
        <v>115621</v>
      </c>
      <c r="E1322" s="232">
        <f t="shared" si="2206"/>
        <v>50898</v>
      </c>
      <c r="F1322" s="493">
        <f t="shared" ref="F1322:J1322" si="2207">F1323+F1326+F1329+F1330+F1339</f>
        <v>58503</v>
      </c>
      <c r="G1322" s="277">
        <f t="shared" si="2207"/>
        <v>28633</v>
      </c>
      <c r="H1322" s="277">
        <f t="shared" si="2207"/>
        <v>8500</v>
      </c>
      <c r="I1322" s="277">
        <f t="shared" si="2207"/>
        <v>9900</v>
      </c>
      <c r="J1322" s="277">
        <f t="shared" si="2207"/>
        <v>11470</v>
      </c>
      <c r="K1322" s="23">
        <f t="shared" si="2150"/>
        <v>58503</v>
      </c>
      <c r="L1322" s="23">
        <f t="shared" si="2151"/>
        <v>0</v>
      </c>
      <c r="M1322" s="277">
        <f t="shared" ref="M1322:O1322" si="2208">M1323+M1326+M1329+M1330+M1339</f>
        <v>51867</v>
      </c>
      <c r="N1322" s="277">
        <f t="shared" si="2208"/>
        <v>24203</v>
      </c>
      <c r="O1322" s="277">
        <f t="shared" si="2208"/>
        <v>0</v>
      </c>
      <c r="P1322" s="232">
        <f t="shared" ref="P1322" si="2209">P1323+P1326+P1329+P1330+P1339</f>
        <v>0</v>
      </c>
    </row>
    <row r="1323" spans="1:16" ht="15" customHeight="1">
      <c r="A1323" s="43"/>
      <c r="B1323" s="83" t="s">
        <v>706</v>
      </c>
      <c r="C1323" s="87"/>
      <c r="D1323" s="186">
        <f t="shared" ref="D1323" si="2210">D1324+D1325</f>
        <v>54757</v>
      </c>
      <c r="E1323" s="233">
        <f t="shared" ref="E1323:P1323" si="2211">E1324+E1325</f>
        <v>25500</v>
      </c>
      <c r="F1323" s="486">
        <f t="shared" si="2211"/>
        <v>28350</v>
      </c>
      <c r="G1323" s="186">
        <f t="shared" ref="G1323:J1323" si="2212">G1324+G1325</f>
        <v>2850</v>
      </c>
      <c r="H1323" s="186">
        <f t="shared" si="2212"/>
        <v>8500</v>
      </c>
      <c r="I1323" s="186">
        <f t="shared" si="2212"/>
        <v>8500</v>
      </c>
      <c r="J1323" s="186">
        <f t="shared" si="2212"/>
        <v>8500</v>
      </c>
      <c r="K1323" s="23">
        <f t="shared" si="2150"/>
        <v>28350</v>
      </c>
      <c r="L1323" s="23">
        <f t="shared" si="2151"/>
        <v>0</v>
      </c>
      <c r="M1323" s="186">
        <f t="shared" si="2211"/>
        <v>51867</v>
      </c>
      <c r="N1323" s="186">
        <f t="shared" si="2211"/>
        <v>24203</v>
      </c>
      <c r="O1323" s="186">
        <f t="shared" si="2211"/>
        <v>0</v>
      </c>
      <c r="P1323" s="233">
        <f t="shared" si="2211"/>
        <v>0</v>
      </c>
    </row>
    <row r="1324" spans="1:16" ht="15" customHeight="1">
      <c r="A1324" s="43"/>
      <c r="B1324" s="28" t="s">
        <v>707</v>
      </c>
      <c r="C1324" s="29"/>
      <c r="D1324" s="187">
        <v>48506</v>
      </c>
      <c r="E1324" s="30">
        <v>25500</v>
      </c>
      <c r="F1324" s="93">
        <v>25500</v>
      </c>
      <c r="G1324" s="187">
        <v>0</v>
      </c>
      <c r="H1324" s="187">
        <v>8500</v>
      </c>
      <c r="I1324" s="187">
        <v>8500</v>
      </c>
      <c r="J1324" s="187">
        <v>8500</v>
      </c>
      <c r="K1324" s="23">
        <f t="shared" si="2150"/>
        <v>25500</v>
      </c>
      <c r="L1324" s="23">
        <f t="shared" si="2151"/>
        <v>0</v>
      </c>
      <c r="M1324" s="187">
        <v>51867</v>
      </c>
      <c r="N1324" s="187">
        <v>24203</v>
      </c>
      <c r="O1324" s="187"/>
      <c r="P1324" s="30"/>
    </row>
    <row r="1325" spans="1:16" ht="15" customHeight="1">
      <c r="A1325" s="43"/>
      <c r="B1325" s="28" t="s">
        <v>708</v>
      </c>
      <c r="C1325" s="29"/>
      <c r="D1325" s="187">
        <v>6251</v>
      </c>
      <c r="E1325" s="30"/>
      <c r="F1325" s="93">
        <f>3750-500-200-200</f>
        <v>2850</v>
      </c>
      <c r="G1325" s="187">
        <v>2850</v>
      </c>
      <c r="H1325" s="187"/>
      <c r="I1325" s="187"/>
      <c r="J1325" s="187"/>
      <c r="K1325" s="23">
        <f t="shared" si="2150"/>
        <v>2850</v>
      </c>
      <c r="L1325" s="23">
        <f t="shared" si="2151"/>
        <v>0</v>
      </c>
      <c r="M1325" s="187"/>
      <c r="N1325" s="187"/>
      <c r="O1325" s="187"/>
      <c r="P1325" s="30"/>
    </row>
    <row r="1326" spans="1:16" ht="20.25" customHeight="1">
      <c r="A1326" s="43"/>
      <c r="B1326" s="234" t="s">
        <v>709</v>
      </c>
      <c r="C1326" s="87"/>
      <c r="D1326" s="186">
        <f t="shared" ref="D1326" si="2213">D1327+D1328</f>
        <v>18205</v>
      </c>
      <c r="E1326" s="233">
        <f t="shared" ref="E1326:P1326" si="2214">E1327+E1328</f>
        <v>101</v>
      </c>
      <c r="F1326" s="486">
        <f t="shared" si="2214"/>
        <v>101</v>
      </c>
      <c r="G1326" s="186">
        <f t="shared" ref="G1326:J1326" si="2215">G1327+G1328</f>
        <v>101</v>
      </c>
      <c r="H1326" s="186">
        <f t="shared" si="2215"/>
        <v>0</v>
      </c>
      <c r="I1326" s="186">
        <f t="shared" si="2215"/>
        <v>0</v>
      </c>
      <c r="J1326" s="186">
        <f t="shared" si="2215"/>
        <v>0</v>
      </c>
      <c r="K1326" s="23">
        <f t="shared" si="2150"/>
        <v>101</v>
      </c>
      <c r="L1326" s="23">
        <f t="shared" si="2151"/>
        <v>0</v>
      </c>
      <c r="M1326" s="186">
        <f t="shared" si="2214"/>
        <v>0</v>
      </c>
      <c r="N1326" s="186">
        <f t="shared" si="2214"/>
        <v>0</v>
      </c>
      <c r="O1326" s="186">
        <f t="shared" si="2214"/>
        <v>0</v>
      </c>
      <c r="P1326" s="233">
        <f t="shared" si="2214"/>
        <v>0</v>
      </c>
    </row>
    <row r="1327" spans="1:16" ht="23.25" hidden="1" customHeight="1">
      <c r="A1327" s="43"/>
      <c r="B1327" s="132" t="s">
        <v>707</v>
      </c>
      <c r="C1327" s="29"/>
      <c r="D1327" s="187">
        <v>16831</v>
      </c>
      <c r="E1327" s="30"/>
      <c r="F1327" s="93"/>
      <c r="G1327" s="187"/>
      <c r="H1327" s="187"/>
      <c r="I1327" s="187"/>
      <c r="J1327" s="187"/>
      <c r="K1327" s="23">
        <f t="shared" si="2150"/>
        <v>0</v>
      </c>
      <c r="L1327" s="23">
        <f t="shared" si="2151"/>
        <v>0</v>
      </c>
      <c r="M1327" s="187"/>
      <c r="N1327" s="187"/>
      <c r="O1327" s="187"/>
      <c r="P1327" s="30"/>
    </row>
    <row r="1328" spans="1:16" ht="17.25" customHeight="1">
      <c r="A1328" s="43"/>
      <c r="B1328" s="132" t="s">
        <v>710</v>
      </c>
      <c r="C1328" s="29"/>
      <c r="D1328" s="187">
        <v>1374</v>
      </c>
      <c r="E1328" s="30">
        <v>101</v>
      </c>
      <c r="F1328" s="93">
        <v>101</v>
      </c>
      <c r="G1328" s="187">
        <v>101</v>
      </c>
      <c r="H1328" s="187"/>
      <c r="I1328" s="187"/>
      <c r="J1328" s="187"/>
      <c r="K1328" s="23">
        <f t="shared" si="2150"/>
        <v>101</v>
      </c>
      <c r="L1328" s="23">
        <f t="shared" si="2151"/>
        <v>0</v>
      </c>
      <c r="M1328" s="187"/>
      <c r="N1328" s="187"/>
      <c r="O1328" s="187"/>
      <c r="P1328" s="30"/>
    </row>
    <row r="1329" spans="1:16" ht="21" customHeight="1">
      <c r="A1329" s="43"/>
      <c r="B1329" s="234" t="s">
        <v>711</v>
      </c>
      <c r="C1329" s="87"/>
      <c r="D1329" s="186">
        <v>3913</v>
      </c>
      <c r="E1329" s="233">
        <f>5000+2047-167</f>
        <v>6880</v>
      </c>
      <c r="F1329" s="486">
        <f>8180-2000-300</f>
        <v>5880</v>
      </c>
      <c r="G1329" s="186">
        <v>5880</v>
      </c>
      <c r="H1329" s="186"/>
      <c r="I1329" s="186"/>
      <c r="J1329" s="186"/>
      <c r="K1329" s="23">
        <f t="shared" si="2150"/>
        <v>5880</v>
      </c>
      <c r="L1329" s="23">
        <f t="shared" si="2151"/>
        <v>0</v>
      </c>
      <c r="M1329" s="186"/>
      <c r="N1329" s="186"/>
      <c r="O1329" s="186"/>
      <c r="P1329" s="233"/>
    </row>
    <row r="1330" spans="1:16" ht="23.25" customHeight="1">
      <c r="A1330" s="126"/>
      <c r="B1330" s="83" t="s">
        <v>745</v>
      </c>
      <c r="C1330" s="83">
        <v>70</v>
      </c>
      <c r="D1330" s="186">
        <v>33294</v>
      </c>
      <c r="E1330" s="233">
        <f>15000+167</f>
        <v>15167</v>
      </c>
      <c r="F1330" s="486">
        <f>21298-493+117</f>
        <v>20922</v>
      </c>
      <c r="G1330" s="186">
        <f>20805-5270+117+600+300</f>
        <v>16552</v>
      </c>
      <c r="H1330" s="186"/>
      <c r="I1330" s="186">
        <f>2000-300-300</f>
        <v>1400</v>
      </c>
      <c r="J1330" s="186">
        <f>3270-300</f>
        <v>2970</v>
      </c>
      <c r="K1330" s="23">
        <f t="shared" si="2150"/>
        <v>20922</v>
      </c>
      <c r="L1330" s="23">
        <f t="shared" si="2151"/>
        <v>0</v>
      </c>
      <c r="M1330" s="186"/>
      <c r="N1330" s="186"/>
      <c r="O1330" s="186"/>
      <c r="P1330" s="233"/>
    </row>
    <row r="1331" spans="1:16" ht="1.5" customHeight="1">
      <c r="A1331" s="126"/>
      <c r="B1331" s="25" t="s">
        <v>712</v>
      </c>
      <c r="C1331" s="26"/>
      <c r="D1331" s="266"/>
      <c r="E1331" s="154"/>
      <c r="F1331" s="238"/>
      <c r="G1331" s="266"/>
      <c r="H1331" s="266"/>
      <c r="I1331" s="266"/>
      <c r="J1331" s="266"/>
      <c r="K1331" s="23">
        <f t="shared" si="2150"/>
        <v>0</v>
      </c>
      <c r="L1331" s="23">
        <f t="shared" si="2151"/>
        <v>0</v>
      </c>
      <c r="M1331" s="266"/>
      <c r="N1331" s="266"/>
      <c r="O1331" s="266"/>
      <c r="P1331" s="154"/>
    </row>
    <row r="1332" spans="1:16" ht="16.5" hidden="1" customHeight="1">
      <c r="A1332" s="126"/>
      <c r="B1332" s="25" t="s">
        <v>713</v>
      </c>
      <c r="C1332" s="26"/>
      <c r="D1332" s="266"/>
      <c r="E1332" s="154"/>
      <c r="F1332" s="238"/>
      <c r="G1332" s="266"/>
      <c r="H1332" s="266"/>
      <c r="I1332" s="266"/>
      <c r="J1332" s="266"/>
      <c r="K1332" s="23">
        <f t="shared" si="2150"/>
        <v>0</v>
      </c>
      <c r="L1332" s="23">
        <f t="shared" si="2151"/>
        <v>0</v>
      </c>
      <c r="M1332" s="266"/>
      <c r="N1332" s="266"/>
      <c r="O1332" s="266"/>
      <c r="P1332" s="154"/>
    </row>
    <row r="1333" spans="1:16" ht="21" hidden="1" customHeight="1">
      <c r="A1333" s="126"/>
      <c r="B1333" s="25" t="s">
        <v>714</v>
      </c>
      <c r="C1333" s="26"/>
      <c r="D1333" s="266"/>
      <c r="E1333" s="154"/>
      <c r="F1333" s="238"/>
      <c r="G1333" s="266"/>
      <c r="H1333" s="266"/>
      <c r="I1333" s="266"/>
      <c r="J1333" s="266"/>
      <c r="K1333" s="23">
        <f t="shared" si="2150"/>
        <v>0</v>
      </c>
      <c r="L1333" s="23">
        <f t="shared" si="2151"/>
        <v>0</v>
      </c>
      <c r="M1333" s="266"/>
      <c r="N1333" s="266"/>
      <c r="O1333" s="266"/>
      <c r="P1333" s="154"/>
    </row>
    <row r="1334" spans="1:16" ht="21" hidden="1" customHeight="1">
      <c r="A1334" s="126"/>
      <c r="B1334" s="25" t="s">
        <v>715</v>
      </c>
      <c r="C1334" s="26"/>
      <c r="D1334" s="187"/>
      <c r="E1334" s="30"/>
      <c r="F1334" s="93"/>
      <c r="G1334" s="187"/>
      <c r="H1334" s="187"/>
      <c r="I1334" s="187"/>
      <c r="J1334" s="187"/>
      <c r="K1334" s="23">
        <f t="shared" si="2150"/>
        <v>0</v>
      </c>
      <c r="L1334" s="23">
        <f t="shared" si="2151"/>
        <v>0</v>
      </c>
      <c r="M1334" s="187"/>
      <c r="N1334" s="187"/>
      <c r="O1334" s="187"/>
      <c r="P1334" s="30"/>
    </row>
    <row r="1335" spans="1:16" ht="58.5" hidden="1" customHeight="1">
      <c r="A1335" s="200" t="s">
        <v>716</v>
      </c>
      <c r="B1335" s="152" t="s">
        <v>717</v>
      </c>
      <c r="C1335" s="156" t="s">
        <v>718</v>
      </c>
      <c r="D1335" s="60">
        <f t="shared" ref="D1335:E1337" si="2216">D1336</f>
        <v>0</v>
      </c>
      <c r="E1335" s="150">
        <f t="shared" si="2216"/>
        <v>0</v>
      </c>
      <c r="F1335" s="239">
        <f t="shared" ref="F1335:P1337" si="2217">F1336</f>
        <v>0</v>
      </c>
      <c r="G1335" s="60">
        <f t="shared" si="2217"/>
        <v>0</v>
      </c>
      <c r="H1335" s="60">
        <f t="shared" si="2217"/>
        <v>0</v>
      </c>
      <c r="I1335" s="60">
        <f t="shared" si="2217"/>
        <v>0</v>
      </c>
      <c r="J1335" s="60">
        <f t="shared" si="2217"/>
        <v>0</v>
      </c>
      <c r="K1335" s="23">
        <f t="shared" si="2150"/>
        <v>0</v>
      </c>
      <c r="L1335" s="23">
        <f t="shared" si="2151"/>
        <v>0</v>
      </c>
      <c r="M1335" s="60">
        <f t="shared" si="2217"/>
        <v>0</v>
      </c>
      <c r="N1335" s="60">
        <f t="shared" si="2217"/>
        <v>0</v>
      </c>
      <c r="O1335" s="60">
        <f t="shared" si="2217"/>
        <v>0</v>
      </c>
      <c r="P1335" s="150">
        <f t="shared" si="2217"/>
        <v>0</v>
      </c>
    </row>
    <row r="1336" spans="1:16" ht="18.75" hidden="1" customHeight="1">
      <c r="A1336" s="200"/>
      <c r="B1336" s="113" t="s">
        <v>273</v>
      </c>
      <c r="C1336" s="26"/>
      <c r="D1336" s="187">
        <f t="shared" si="2216"/>
        <v>0</v>
      </c>
      <c r="E1336" s="30">
        <f t="shared" si="2216"/>
        <v>0</v>
      </c>
      <c r="F1336" s="93">
        <f t="shared" si="2217"/>
        <v>0</v>
      </c>
      <c r="G1336" s="187">
        <f t="shared" si="2217"/>
        <v>0</v>
      </c>
      <c r="H1336" s="187">
        <f t="shared" si="2217"/>
        <v>0</v>
      </c>
      <c r="I1336" s="187">
        <f t="shared" si="2217"/>
        <v>0</v>
      </c>
      <c r="J1336" s="187">
        <f t="shared" si="2217"/>
        <v>0</v>
      </c>
      <c r="K1336" s="23">
        <f t="shared" si="2150"/>
        <v>0</v>
      </c>
      <c r="L1336" s="23">
        <f t="shared" si="2151"/>
        <v>0</v>
      </c>
      <c r="M1336" s="187">
        <f t="shared" si="2217"/>
        <v>0</v>
      </c>
      <c r="N1336" s="187">
        <f t="shared" si="2217"/>
        <v>0</v>
      </c>
      <c r="O1336" s="187">
        <f t="shared" si="2217"/>
        <v>0</v>
      </c>
      <c r="P1336" s="30">
        <f t="shared" si="2217"/>
        <v>0</v>
      </c>
    </row>
    <row r="1337" spans="1:16" ht="21" hidden="1" customHeight="1">
      <c r="A1337" s="200"/>
      <c r="B1337" s="51" t="s">
        <v>660</v>
      </c>
      <c r="C1337" s="29" t="s">
        <v>661</v>
      </c>
      <c r="D1337" s="187">
        <f t="shared" si="2216"/>
        <v>0</v>
      </c>
      <c r="E1337" s="30">
        <f t="shared" si="2216"/>
        <v>0</v>
      </c>
      <c r="F1337" s="93">
        <f t="shared" si="2217"/>
        <v>0</v>
      </c>
      <c r="G1337" s="187">
        <f t="shared" si="2217"/>
        <v>0</v>
      </c>
      <c r="H1337" s="187">
        <f t="shared" si="2217"/>
        <v>0</v>
      </c>
      <c r="I1337" s="187">
        <f t="shared" si="2217"/>
        <v>0</v>
      </c>
      <c r="J1337" s="187">
        <f t="shared" si="2217"/>
        <v>0</v>
      </c>
      <c r="K1337" s="23">
        <f t="shared" si="2150"/>
        <v>0</v>
      </c>
      <c r="L1337" s="23">
        <f t="shared" si="2151"/>
        <v>0</v>
      </c>
      <c r="M1337" s="187">
        <f t="shared" si="2217"/>
        <v>0</v>
      </c>
      <c r="N1337" s="187">
        <f t="shared" si="2217"/>
        <v>0</v>
      </c>
      <c r="O1337" s="187">
        <f t="shared" si="2217"/>
        <v>0</v>
      </c>
      <c r="P1337" s="30">
        <f t="shared" si="2217"/>
        <v>0</v>
      </c>
    </row>
    <row r="1338" spans="1:16" ht="28.5" hidden="1" customHeight="1">
      <c r="A1338" s="200"/>
      <c r="B1338" s="51" t="s">
        <v>662</v>
      </c>
      <c r="C1338" s="29" t="s">
        <v>663</v>
      </c>
      <c r="D1338" s="187"/>
      <c r="E1338" s="30"/>
      <c r="F1338" s="93"/>
      <c r="G1338" s="187"/>
      <c r="H1338" s="187"/>
      <c r="I1338" s="187"/>
      <c r="J1338" s="187"/>
      <c r="K1338" s="23">
        <f t="shared" si="2150"/>
        <v>0</v>
      </c>
      <c r="L1338" s="23">
        <f t="shared" si="2151"/>
        <v>0</v>
      </c>
      <c r="M1338" s="187"/>
      <c r="N1338" s="187"/>
      <c r="O1338" s="187"/>
      <c r="P1338" s="30"/>
    </row>
    <row r="1339" spans="1:16" ht="26.25" customHeight="1">
      <c r="A1339" s="200"/>
      <c r="B1339" s="234" t="s">
        <v>719</v>
      </c>
      <c r="C1339" s="29"/>
      <c r="D1339" s="187">
        <v>5452</v>
      </c>
      <c r="E1339" s="30">
        <f>3250</f>
        <v>3250</v>
      </c>
      <c r="F1339" s="93">
        <f>3250</f>
        <v>3250</v>
      </c>
      <c r="G1339" s="187">
        <v>3250</v>
      </c>
      <c r="H1339" s="187"/>
      <c r="I1339" s="187"/>
      <c r="J1339" s="187"/>
      <c r="K1339" s="23">
        <f t="shared" si="2150"/>
        <v>3250</v>
      </c>
      <c r="L1339" s="23">
        <f t="shared" si="2151"/>
        <v>0</v>
      </c>
      <c r="M1339" s="187"/>
      <c r="N1339" s="187"/>
      <c r="O1339" s="187"/>
      <c r="P1339" s="30"/>
    </row>
    <row r="1340" spans="1:16" ht="63.75" hidden="1" customHeight="1">
      <c r="A1340" s="126" t="s">
        <v>720</v>
      </c>
      <c r="B1340" s="155" t="s">
        <v>721</v>
      </c>
      <c r="C1340" s="156">
        <f>C1341</f>
        <v>58</v>
      </c>
      <c r="D1340" s="278">
        <f t="shared" ref="D1340:E1341" si="2218">D1341</f>
        <v>0</v>
      </c>
      <c r="E1340" s="235">
        <f t="shared" si="2218"/>
        <v>0</v>
      </c>
      <c r="F1340" s="494">
        <f t="shared" ref="F1340:P1341" si="2219">F1341</f>
        <v>0</v>
      </c>
      <c r="G1340" s="278">
        <f t="shared" si="2219"/>
        <v>0</v>
      </c>
      <c r="H1340" s="278">
        <f t="shared" si="2219"/>
        <v>0</v>
      </c>
      <c r="I1340" s="278">
        <f t="shared" si="2219"/>
        <v>0</v>
      </c>
      <c r="J1340" s="278">
        <f t="shared" si="2219"/>
        <v>0</v>
      </c>
      <c r="K1340" s="23">
        <f t="shared" si="2150"/>
        <v>0</v>
      </c>
      <c r="L1340" s="23">
        <f t="shared" si="2151"/>
        <v>0</v>
      </c>
      <c r="M1340" s="278">
        <f t="shared" si="2219"/>
        <v>0</v>
      </c>
      <c r="N1340" s="278">
        <f t="shared" si="2219"/>
        <v>0</v>
      </c>
      <c r="O1340" s="278">
        <f t="shared" si="2219"/>
        <v>0</v>
      </c>
      <c r="P1340" s="235">
        <f t="shared" si="2219"/>
        <v>0</v>
      </c>
    </row>
    <row r="1341" spans="1:16" ht="15.75" hidden="1" customHeight="1">
      <c r="A1341" s="126"/>
      <c r="B1341" s="28" t="s">
        <v>273</v>
      </c>
      <c r="C1341" s="26">
        <f>C1342</f>
        <v>58</v>
      </c>
      <c r="D1341" s="279">
        <f t="shared" si="2218"/>
        <v>0</v>
      </c>
      <c r="E1341" s="236">
        <f t="shared" si="2218"/>
        <v>0</v>
      </c>
      <c r="F1341" s="495">
        <f t="shared" si="2219"/>
        <v>0</v>
      </c>
      <c r="G1341" s="279">
        <f t="shared" si="2219"/>
        <v>0</v>
      </c>
      <c r="H1341" s="279">
        <f t="shared" si="2219"/>
        <v>0</v>
      </c>
      <c r="I1341" s="279">
        <f t="shared" si="2219"/>
        <v>0</v>
      </c>
      <c r="J1341" s="279">
        <f t="shared" si="2219"/>
        <v>0</v>
      </c>
      <c r="K1341" s="23">
        <f t="shared" si="2150"/>
        <v>0</v>
      </c>
      <c r="L1341" s="23">
        <f t="shared" si="2151"/>
        <v>0</v>
      </c>
      <c r="M1341" s="279">
        <f t="shared" si="2219"/>
        <v>0</v>
      </c>
      <c r="N1341" s="279">
        <f t="shared" si="2219"/>
        <v>0</v>
      </c>
      <c r="O1341" s="279">
        <f t="shared" si="2219"/>
        <v>0</v>
      </c>
      <c r="P1341" s="236">
        <f t="shared" si="2219"/>
        <v>0</v>
      </c>
    </row>
    <row r="1342" spans="1:16" ht="21" hidden="1" customHeight="1">
      <c r="A1342" s="126"/>
      <c r="B1342" s="28" t="s">
        <v>282</v>
      </c>
      <c r="C1342" s="29">
        <v>58</v>
      </c>
      <c r="D1342" s="256">
        <f t="shared" ref="D1342:E1342" si="2220">D1343+D1344+D1345</f>
        <v>0</v>
      </c>
      <c r="E1342" s="47">
        <f t="shared" si="2220"/>
        <v>0</v>
      </c>
      <c r="F1342" s="471">
        <f t="shared" ref="F1342:J1342" si="2221">F1343+F1344+F1345</f>
        <v>0</v>
      </c>
      <c r="G1342" s="256">
        <f t="shared" si="2221"/>
        <v>0</v>
      </c>
      <c r="H1342" s="256">
        <f t="shared" si="2221"/>
        <v>0</v>
      </c>
      <c r="I1342" s="256">
        <f t="shared" si="2221"/>
        <v>0</v>
      </c>
      <c r="J1342" s="256">
        <f t="shared" si="2221"/>
        <v>0</v>
      </c>
      <c r="K1342" s="23">
        <f t="shared" si="2150"/>
        <v>0</v>
      </c>
      <c r="L1342" s="23">
        <f t="shared" si="2151"/>
        <v>0</v>
      </c>
      <c r="M1342" s="256">
        <f t="shared" ref="M1342:O1342" si="2222">M1343+M1344+M1345</f>
        <v>0</v>
      </c>
      <c r="N1342" s="256">
        <f t="shared" si="2222"/>
        <v>0</v>
      </c>
      <c r="O1342" s="256">
        <f t="shared" si="2222"/>
        <v>0</v>
      </c>
      <c r="P1342" s="47">
        <f t="shared" ref="P1342" si="2223">P1343+P1344+P1345</f>
        <v>0</v>
      </c>
    </row>
    <row r="1343" spans="1:16" ht="18.75" hidden="1" customHeight="1">
      <c r="A1343" s="126"/>
      <c r="B1343" s="28" t="s">
        <v>338</v>
      </c>
      <c r="C1343" s="29" t="s">
        <v>314</v>
      </c>
      <c r="D1343" s="187"/>
      <c r="E1343" s="30"/>
      <c r="F1343" s="93"/>
      <c r="G1343" s="187"/>
      <c r="H1343" s="187"/>
      <c r="I1343" s="187"/>
      <c r="J1343" s="187"/>
      <c r="K1343" s="23">
        <f t="shared" si="2150"/>
        <v>0</v>
      </c>
      <c r="L1343" s="23">
        <f t="shared" si="2151"/>
        <v>0</v>
      </c>
      <c r="M1343" s="187"/>
      <c r="N1343" s="187"/>
      <c r="O1343" s="187"/>
      <c r="P1343" s="30"/>
    </row>
    <row r="1344" spans="1:16" ht="16.5" hidden="1" customHeight="1">
      <c r="A1344" s="126"/>
      <c r="B1344" s="28" t="s">
        <v>340</v>
      </c>
      <c r="C1344" s="29" t="s">
        <v>316</v>
      </c>
      <c r="D1344" s="187"/>
      <c r="E1344" s="30"/>
      <c r="F1344" s="93"/>
      <c r="G1344" s="187"/>
      <c r="H1344" s="187"/>
      <c r="I1344" s="187"/>
      <c r="J1344" s="187"/>
      <c r="K1344" s="23">
        <f t="shared" si="2150"/>
        <v>0</v>
      </c>
      <c r="L1344" s="23">
        <f t="shared" si="2151"/>
        <v>0</v>
      </c>
      <c r="M1344" s="187"/>
      <c r="N1344" s="187"/>
      <c r="O1344" s="187"/>
      <c r="P1344" s="30"/>
    </row>
    <row r="1345" spans="1:16" ht="23.25" hidden="1" customHeight="1">
      <c r="A1345" s="126"/>
      <c r="B1345" s="28" t="s">
        <v>342</v>
      </c>
      <c r="C1345" s="29" t="s">
        <v>318</v>
      </c>
      <c r="D1345" s="187">
        <v>0</v>
      </c>
      <c r="E1345" s="30">
        <v>0</v>
      </c>
      <c r="F1345" s="93">
        <v>0</v>
      </c>
      <c r="G1345" s="187">
        <v>0</v>
      </c>
      <c r="H1345" s="187">
        <v>0</v>
      </c>
      <c r="I1345" s="187">
        <v>0</v>
      </c>
      <c r="J1345" s="187">
        <v>0</v>
      </c>
      <c r="K1345" s="23">
        <f t="shared" si="2150"/>
        <v>0</v>
      </c>
      <c r="L1345" s="23">
        <f t="shared" si="2151"/>
        <v>0</v>
      </c>
      <c r="M1345" s="187">
        <v>0</v>
      </c>
      <c r="N1345" s="187">
        <v>0</v>
      </c>
      <c r="O1345" s="187">
        <v>0</v>
      </c>
      <c r="P1345" s="30">
        <v>0</v>
      </c>
    </row>
    <row r="1346" spans="1:16" ht="57.75" hidden="1" customHeight="1">
      <c r="A1346" s="126" t="s">
        <v>722</v>
      </c>
      <c r="B1346" s="155" t="s">
        <v>723</v>
      </c>
      <c r="C1346" s="156">
        <f>C1347</f>
        <v>58</v>
      </c>
      <c r="D1346" s="265">
        <f t="shared" ref="D1346:E1346" si="2224">D1347</f>
        <v>69</v>
      </c>
      <c r="E1346" s="131">
        <f t="shared" si="2224"/>
        <v>0</v>
      </c>
      <c r="F1346" s="159">
        <f t="shared" ref="F1346:P1346" si="2225">F1347</f>
        <v>0</v>
      </c>
      <c r="G1346" s="265">
        <f t="shared" si="2225"/>
        <v>0</v>
      </c>
      <c r="H1346" s="265">
        <f t="shared" si="2225"/>
        <v>0</v>
      </c>
      <c r="I1346" s="265">
        <f t="shared" si="2225"/>
        <v>0</v>
      </c>
      <c r="J1346" s="265">
        <f t="shared" si="2225"/>
        <v>0</v>
      </c>
      <c r="K1346" s="23">
        <f t="shared" si="2150"/>
        <v>0</v>
      </c>
      <c r="L1346" s="23">
        <f t="shared" si="2151"/>
        <v>0</v>
      </c>
      <c r="M1346" s="265">
        <f t="shared" si="2225"/>
        <v>0</v>
      </c>
      <c r="N1346" s="265">
        <f t="shared" si="2225"/>
        <v>0</v>
      </c>
      <c r="O1346" s="265">
        <f t="shared" si="2225"/>
        <v>0</v>
      </c>
      <c r="P1346" s="131">
        <f t="shared" si="2225"/>
        <v>0</v>
      </c>
    </row>
    <row r="1347" spans="1:16" ht="19.5" hidden="1" customHeight="1">
      <c r="A1347" s="126"/>
      <c r="B1347" s="28" t="s">
        <v>273</v>
      </c>
      <c r="C1347" s="26">
        <f>C1348</f>
        <v>58</v>
      </c>
      <c r="D1347" s="256">
        <f t="shared" ref="D1347:E1347" si="2226">D1348+D1352</f>
        <v>69</v>
      </c>
      <c r="E1347" s="47">
        <f t="shared" si="2226"/>
        <v>0</v>
      </c>
      <c r="F1347" s="471">
        <f t="shared" ref="F1347:J1347" si="2227">F1348+F1352</f>
        <v>0</v>
      </c>
      <c r="G1347" s="256">
        <f t="shared" si="2227"/>
        <v>0</v>
      </c>
      <c r="H1347" s="256">
        <f t="shared" si="2227"/>
        <v>0</v>
      </c>
      <c r="I1347" s="256">
        <f t="shared" si="2227"/>
        <v>0</v>
      </c>
      <c r="J1347" s="256">
        <f t="shared" si="2227"/>
        <v>0</v>
      </c>
      <c r="K1347" s="23">
        <f t="shared" si="2150"/>
        <v>0</v>
      </c>
      <c r="L1347" s="23">
        <f t="shared" si="2151"/>
        <v>0</v>
      </c>
      <c r="M1347" s="256">
        <f t="shared" ref="M1347:O1347" si="2228">M1348+M1352</f>
        <v>0</v>
      </c>
      <c r="N1347" s="256">
        <f t="shared" si="2228"/>
        <v>0</v>
      </c>
      <c r="O1347" s="256">
        <f t="shared" si="2228"/>
        <v>0</v>
      </c>
      <c r="P1347" s="47">
        <f t="shared" ref="P1347" si="2229">P1348+P1352</f>
        <v>0</v>
      </c>
    </row>
    <row r="1348" spans="1:16" ht="19.5" hidden="1" customHeight="1">
      <c r="A1348" s="126"/>
      <c r="B1348" s="28" t="s">
        <v>282</v>
      </c>
      <c r="C1348" s="29">
        <v>58</v>
      </c>
      <c r="D1348" s="252">
        <f t="shared" ref="D1348:E1348" si="2230">D1349+D1350+D1351</f>
        <v>69</v>
      </c>
      <c r="E1348" s="38">
        <f t="shared" si="2230"/>
        <v>0</v>
      </c>
      <c r="F1348" s="466">
        <f t="shared" ref="F1348:J1348" si="2231">F1349+F1350+F1351</f>
        <v>0</v>
      </c>
      <c r="G1348" s="252">
        <f t="shared" si="2231"/>
        <v>0</v>
      </c>
      <c r="H1348" s="252">
        <f t="shared" si="2231"/>
        <v>0</v>
      </c>
      <c r="I1348" s="252">
        <f t="shared" si="2231"/>
        <v>0</v>
      </c>
      <c r="J1348" s="252">
        <f t="shared" si="2231"/>
        <v>0</v>
      </c>
      <c r="K1348" s="23">
        <f t="shared" si="2150"/>
        <v>0</v>
      </c>
      <c r="L1348" s="23">
        <f t="shared" si="2151"/>
        <v>0</v>
      </c>
      <c r="M1348" s="252">
        <f t="shared" ref="M1348:O1348" si="2232">M1349+M1350+M1351</f>
        <v>0</v>
      </c>
      <c r="N1348" s="252">
        <f t="shared" si="2232"/>
        <v>0</v>
      </c>
      <c r="O1348" s="252">
        <f t="shared" si="2232"/>
        <v>0</v>
      </c>
      <c r="P1348" s="38">
        <f t="shared" ref="P1348" si="2233">P1349+P1350+P1351</f>
        <v>0</v>
      </c>
    </row>
    <row r="1349" spans="1:16" ht="19.5" hidden="1" customHeight="1">
      <c r="A1349" s="126"/>
      <c r="B1349" s="28" t="s">
        <v>338</v>
      </c>
      <c r="C1349" s="29" t="s">
        <v>314</v>
      </c>
      <c r="D1349" s="187"/>
      <c r="E1349" s="30"/>
      <c r="F1349" s="93"/>
      <c r="G1349" s="187"/>
      <c r="H1349" s="187"/>
      <c r="I1349" s="187"/>
      <c r="J1349" s="187"/>
      <c r="K1349" s="23">
        <f t="shared" si="2150"/>
        <v>0</v>
      </c>
      <c r="L1349" s="23">
        <f t="shared" si="2151"/>
        <v>0</v>
      </c>
      <c r="M1349" s="187"/>
      <c r="N1349" s="187"/>
      <c r="O1349" s="187"/>
      <c r="P1349" s="30"/>
    </row>
    <row r="1350" spans="1:16" ht="18.75" hidden="1" customHeight="1">
      <c r="A1350" s="126"/>
      <c r="B1350" s="28" t="s">
        <v>340</v>
      </c>
      <c r="C1350" s="29" t="s">
        <v>316</v>
      </c>
      <c r="D1350" s="187"/>
      <c r="E1350" s="30"/>
      <c r="F1350" s="93"/>
      <c r="G1350" s="187"/>
      <c r="H1350" s="187"/>
      <c r="I1350" s="187"/>
      <c r="J1350" s="187"/>
      <c r="K1350" s="23">
        <f t="shared" si="2150"/>
        <v>0</v>
      </c>
      <c r="L1350" s="23">
        <f t="shared" si="2151"/>
        <v>0</v>
      </c>
      <c r="M1350" s="187"/>
      <c r="N1350" s="187"/>
      <c r="O1350" s="187"/>
      <c r="P1350" s="30"/>
    </row>
    <row r="1351" spans="1:16" ht="13.5" hidden="1" customHeight="1">
      <c r="A1351" s="126"/>
      <c r="B1351" s="28" t="s">
        <v>342</v>
      </c>
      <c r="C1351" s="29" t="s">
        <v>318</v>
      </c>
      <c r="D1351" s="187">
        <v>69</v>
      </c>
      <c r="E1351" s="30"/>
      <c r="F1351" s="93"/>
      <c r="G1351" s="187"/>
      <c r="H1351" s="187"/>
      <c r="I1351" s="187"/>
      <c r="J1351" s="187"/>
      <c r="K1351" s="23">
        <f t="shared" si="2150"/>
        <v>0</v>
      </c>
      <c r="L1351" s="23">
        <f t="shared" si="2151"/>
        <v>0</v>
      </c>
      <c r="M1351" s="187"/>
      <c r="N1351" s="187"/>
      <c r="O1351" s="187"/>
      <c r="P1351" s="30"/>
    </row>
    <row r="1352" spans="1:16" ht="35.25" hidden="1" customHeight="1">
      <c r="A1352" s="126"/>
      <c r="B1352" s="51" t="s">
        <v>724</v>
      </c>
      <c r="C1352" s="29" t="s">
        <v>725</v>
      </c>
      <c r="D1352" s="187"/>
      <c r="E1352" s="30"/>
      <c r="F1352" s="93"/>
      <c r="G1352" s="187"/>
      <c r="H1352" s="187"/>
      <c r="I1352" s="187"/>
      <c r="J1352" s="187"/>
      <c r="K1352" s="23">
        <f t="shared" si="2150"/>
        <v>0</v>
      </c>
      <c r="L1352" s="23">
        <f t="shared" si="2151"/>
        <v>0</v>
      </c>
      <c r="M1352" s="187"/>
      <c r="N1352" s="187"/>
      <c r="O1352" s="187"/>
      <c r="P1352" s="30"/>
    </row>
    <row r="1353" spans="1:16" ht="105" hidden="1" customHeight="1">
      <c r="A1353" s="126"/>
      <c r="B1353" s="155" t="s">
        <v>726</v>
      </c>
      <c r="C1353" s="156">
        <f>C1354</f>
        <v>58</v>
      </c>
      <c r="D1353" s="265">
        <f t="shared" ref="D1353:E1354" si="2234">D1354</f>
        <v>249</v>
      </c>
      <c r="E1353" s="131">
        <f t="shared" si="2234"/>
        <v>0</v>
      </c>
      <c r="F1353" s="159">
        <f t="shared" ref="F1353:P1354" si="2235">F1354</f>
        <v>0</v>
      </c>
      <c r="G1353" s="265">
        <f t="shared" si="2235"/>
        <v>0</v>
      </c>
      <c r="H1353" s="265">
        <f t="shared" si="2235"/>
        <v>0</v>
      </c>
      <c r="I1353" s="265">
        <f t="shared" si="2235"/>
        <v>0</v>
      </c>
      <c r="J1353" s="265">
        <f t="shared" si="2235"/>
        <v>0</v>
      </c>
      <c r="K1353" s="23">
        <f t="shared" si="2150"/>
        <v>0</v>
      </c>
      <c r="L1353" s="23">
        <f t="shared" si="2151"/>
        <v>0</v>
      </c>
      <c r="M1353" s="265">
        <f t="shared" si="2235"/>
        <v>0</v>
      </c>
      <c r="N1353" s="265">
        <f t="shared" si="2235"/>
        <v>0</v>
      </c>
      <c r="O1353" s="265">
        <f t="shared" si="2235"/>
        <v>0</v>
      </c>
      <c r="P1353" s="131">
        <f t="shared" si="2235"/>
        <v>0</v>
      </c>
    </row>
    <row r="1354" spans="1:16" ht="13.5" hidden="1" customHeight="1">
      <c r="A1354" s="126"/>
      <c r="B1354" s="28" t="s">
        <v>273</v>
      </c>
      <c r="C1354" s="26">
        <f>C1355</f>
        <v>58</v>
      </c>
      <c r="D1354" s="252">
        <f t="shared" si="2234"/>
        <v>249</v>
      </c>
      <c r="E1354" s="38">
        <f t="shared" si="2234"/>
        <v>0</v>
      </c>
      <c r="F1354" s="466">
        <f t="shared" si="2235"/>
        <v>0</v>
      </c>
      <c r="G1354" s="252">
        <f t="shared" si="2235"/>
        <v>0</v>
      </c>
      <c r="H1354" s="252">
        <f t="shared" si="2235"/>
        <v>0</v>
      </c>
      <c r="I1354" s="252">
        <f t="shared" si="2235"/>
        <v>0</v>
      </c>
      <c r="J1354" s="252">
        <f t="shared" si="2235"/>
        <v>0</v>
      </c>
      <c r="K1354" s="23">
        <f t="shared" ref="K1354:K1378" si="2236">G1354+H1354+I1354+J1354</f>
        <v>0</v>
      </c>
      <c r="L1354" s="23">
        <f t="shared" ref="L1354:L1378" si="2237">F1354-K1354</f>
        <v>0</v>
      </c>
      <c r="M1354" s="252">
        <f t="shared" si="2235"/>
        <v>0</v>
      </c>
      <c r="N1354" s="252">
        <f t="shared" si="2235"/>
        <v>0</v>
      </c>
      <c r="O1354" s="252">
        <f t="shared" si="2235"/>
        <v>0</v>
      </c>
      <c r="P1354" s="38">
        <f t="shared" si="2235"/>
        <v>0</v>
      </c>
    </row>
    <row r="1355" spans="1:16" ht="13.5" hidden="1" customHeight="1">
      <c r="A1355" s="126"/>
      <c r="B1355" s="16" t="s">
        <v>336</v>
      </c>
      <c r="C1355" s="29">
        <v>58</v>
      </c>
      <c r="D1355" s="252">
        <f t="shared" ref="D1355:E1355" si="2238">D1356+D1357+D1358</f>
        <v>249</v>
      </c>
      <c r="E1355" s="38">
        <f t="shared" si="2238"/>
        <v>0</v>
      </c>
      <c r="F1355" s="466">
        <f t="shared" ref="F1355:J1355" si="2239">F1356+F1357+F1358</f>
        <v>0</v>
      </c>
      <c r="G1355" s="252">
        <f t="shared" si="2239"/>
        <v>0</v>
      </c>
      <c r="H1355" s="252">
        <f t="shared" si="2239"/>
        <v>0</v>
      </c>
      <c r="I1355" s="252">
        <f t="shared" si="2239"/>
        <v>0</v>
      </c>
      <c r="J1355" s="252">
        <f t="shared" si="2239"/>
        <v>0</v>
      </c>
      <c r="K1355" s="23">
        <f t="shared" si="2236"/>
        <v>0</v>
      </c>
      <c r="L1355" s="23">
        <f t="shared" si="2237"/>
        <v>0</v>
      </c>
      <c r="M1355" s="252">
        <f t="shared" ref="M1355:O1355" si="2240">M1356+M1357+M1358</f>
        <v>0</v>
      </c>
      <c r="N1355" s="252">
        <f t="shared" si="2240"/>
        <v>0</v>
      </c>
      <c r="O1355" s="252">
        <f t="shared" si="2240"/>
        <v>0</v>
      </c>
      <c r="P1355" s="38">
        <f t="shared" ref="P1355" si="2241">P1356+P1357+P1358</f>
        <v>0</v>
      </c>
    </row>
    <row r="1356" spans="1:16" ht="13.5" hidden="1" customHeight="1">
      <c r="A1356" s="126"/>
      <c r="B1356" s="28" t="s">
        <v>338</v>
      </c>
      <c r="C1356" s="29" t="s">
        <v>582</v>
      </c>
      <c r="D1356" s="187"/>
      <c r="E1356" s="30"/>
      <c r="F1356" s="93"/>
      <c r="G1356" s="187"/>
      <c r="H1356" s="187"/>
      <c r="I1356" s="187"/>
      <c r="J1356" s="187"/>
      <c r="K1356" s="23">
        <f t="shared" si="2236"/>
        <v>0</v>
      </c>
      <c r="L1356" s="23">
        <f t="shared" si="2237"/>
        <v>0</v>
      </c>
      <c r="M1356" s="187"/>
      <c r="N1356" s="187"/>
      <c r="O1356" s="187"/>
      <c r="P1356" s="30"/>
    </row>
    <row r="1357" spans="1:16" ht="13.5" hidden="1" customHeight="1">
      <c r="A1357" s="126"/>
      <c r="B1357" s="28" t="s">
        <v>340</v>
      </c>
      <c r="C1357" s="29" t="s">
        <v>511</v>
      </c>
      <c r="D1357" s="187"/>
      <c r="E1357" s="30"/>
      <c r="F1357" s="93"/>
      <c r="G1357" s="187"/>
      <c r="H1357" s="187"/>
      <c r="I1357" s="187"/>
      <c r="J1357" s="187"/>
      <c r="K1357" s="23">
        <f t="shared" si="2236"/>
        <v>0</v>
      </c>
      <c r="L1357" s="23">
        <f t="shared" si="2237"/>
        <v>0</v>
      </c>
      <c r="M1357" s="187"/>
      <c r="N1357" s="187"/>
      <c r="O1357" s="187"/>
      <c r="P1357" s="30"/>
    </row>
    <row r="1358" spans="1:16" ht="13.5" hidden="1" customHeight="1">
      <c r="A1358" s="126"/>
      <c r="B1358" s="28" t="s">
        <v>342</v>
      </c>
      <c r="C1358" s="29" t="s">
        <v>512</v>
      </c>
      <c r="D1358" s="187">
        <v>249</v>
      </c>
      <c r="E1358" s="30"/>
      <c r="F1358" s="93"/>
      <c r="G1358" s="187"/>
      <c r="H1358" s="187"/>
      <c r="I1358" s="187"/>
      <c r="J1358" s="187"/>
      <c r="K1358" s="23">
        <f t="shared" si="2236"/>
        <v>0</v>
      </c>
      <c r="L1358" s="23">
        <f t="shared" si="2237"/>
        <v>0</v>
      </c>
      <c r="M1358" s="187"/>
      <c r="N1358" s="187"/>
      <c r="O1358" s="187"/>
      <c r="P1358" s="30"/>
    </row>
    <row r="1359" spans="1:16" ht="43.5" customHeight="1">
      <c r="A1359" s="126"/>
      <c r="B1359" s="215" t="s">
        <v>1102</v>
      </c>
      <c r="C1359" s="128" t="s">
        <v>702</v>
      </c>
      <c r="D1359" s="237">
        <f t="shared" ref="D1359:E1360" si="2242">D1360</f>
        <v>13176</v>
      </c>
      <c r="E1359" s="237">
        <f t="shared" si="2242"/>
        <v>83403</v>
      </c>
      <c r="F1359" s="237">
        <f t="shared" ref="F1359:P1360" si="2243">F1360</f>
        <v>95105</v>
      </c>
      <c r="G1359" s="508">
        <f t="shared" si="2243"/>
        <v>13172</v>
      </c>
      <c r="H1359" s="508">
        <f t="shared" si="2243"/>
        <v>21341</v>
      </c>
      <c r="I1359" s="508">
        <f t="shared" si="2243"/>
        <v>29560</v>
      </c>
      <c r="J1359" s="508">
        <f t="shared" si="2243"/>
        <v>31032</v>
      </c>
      <c r="K1359" s="23">
        <f t="shared" si="2236"/>
        <v>95105</v>
      </c>
      <c r="L1359" s="23">
        <f t="shared" si="2237"/>
        <v>0</v>
      </c>
      <c r="M1359" s="508">
        <f t="shared" si="2243"/>
        <v>95653</v>
      </c>
      <c r="N1359" s="508">
        <f t="shared" si="2243"/>
        <v>95653</v>
      </c>
      <c r="O1359" s="508">
        <f t="shared" si="2243"/>
        <v>42820</v>
      </c>
      <c r="P1359" s="237">
        <f t="shared" si="2243"/>
        <v>0</v>
      </c>
    </row>
    <row r="1360" spans="1:16" ht="13.5" customHeight="1">
      <c r="A1360" s="126"/>
      <c r="B1360" s="28" t="s">
        <v>273</v>
      </c>
      <c r="C1360" s="133"/>
      <c r="D1360" s="238">
        <f t="shared" si="2242"/>
        <v>13176</v>
      </c>
      <c r="E1360" s="238">
        <f t="shared" si="2242"/>
        <v>83403</v>
      </c>
      <c r="F1360" s="238">
        <f t="shared" si="2243"/>
        <v>95105</v>
      </c>
      <c r="G1360" s="266">
        <f t="shared" si="2243"/>
        <v>13172</v>
      </c>
      <c r="H1360" s="266">
        <f t="shared" si="2243"/>
        <v>21341</v>
      </c>
      <c r="I1360" s="266">
        <f t="shared" si="2243"/>
        <v>29560</v>
      </c>
      <c r="J1360" s="266">
        <f t="shared" si="2243"/>
        <v>31032</v>
      </c>
      <c r="K1360" s="23">
        <f t="shared" si="2236"/>
        <v>95105</v>
      </c>
      <c r="L1360" s="23">
        <f t="shared" si="2237"/>
        <v>0</v>
      </c>
      <c r="M1360" s="266">
        <f t="shared" si="2243"/>
        <v>95653</v>
      </c>
      <c r="N1360" s="266">
        <f t="shared" si="2243"/>
        <v>95653</v>
      </c>
      <c r="O1360" s="266">
        <f t="shared" si="2243"/>
        <v>42820</v>
      </c>
      <c r="P1360" s="238">
        <f t="shared" si="2243"/>
        <v>0</v>
      </c>
    </row>
    <row r="1361" spans="1:16" ht="27.75" customHeight="1">
      <c r="A1361" s="126"/>
      <c r="B1361" s="16" t="s">
        <v>336</v>
      </c>
      <c r="C1361" s="133">
        <v>56.48</v>
      </c>
      <c r="D1361" s="238">
        <f t="shared" ref="D1361:E1361" si="2244">D1362+D1363+D1364</f>
        <v>13176</v>
      </c>
      <c r="E1361" s="238">
        <f t="shared" si="2244"/>
        <v>83403</v>
      </c>
      <c r="F1361" s="238">
        <f t="shared" ref="F1361:J1361" si="2245">F1362+F1363+F1364</f>
        <v>95105</v>
      </c>
      <c r="G1361" s="266">
        <f t="shared" si="2245"/>
        <v>13172</v>
      </c>
      <c r="H1361" s="266">
        <f t="shared" si="2245"/>
        <v>21341</v>
      </c>
      <c r="I1361" s="266">
        <f t="shared" si="2245"/>
        <v>29560</v>
      </c>
      <c r="J1361" s="266">
        <f t="shared" si="2245"/>
        <v>31032</v>
      </c>
      <c r="K1361" s="23">
        <f t="shared" si="2236"/>
        <v>95105</v>
      </c>
      <c r="L1361" s="23">
        <f t="shared" si="2237"/>
        <v>0</v>
      </c>
      <c r="M1361" s="266">
        <f t="shared" ref="M1361:O1361" si="2246">M1362+M1363+M1364</f>
        <v>95653</v>
      </c>
      <c r="N1361" s="266">
        <f t="shared" si="2246"/>
        <v>95653</v>
      </c>
      <c r="O1361" s="266">
        <f t="shared" si="2246"/>
        <v>42820</v>
      </c>
      <c r="P1361" s="238">
        <f t="shared" ref="P1361" si="2247">P1362+P1363+P1364</f>
        <v>0</v>
      </c>
    </row>
    <row r="1362" spans="1:16" ht="13.5" customHeight="1">
      <c r="A1362" s="126"/>
      <c r="B1362" s="28" t="s">
        <v>338</v>
      </c>
      <c r="C1362" s="133" t="s">
        <v>339</v>
      </c>
      <c r="D1362" s="266">
        <v>1672</v>
      </c>
      <c r="E1362" s="154">
        <v>11064</v>
      </c>
      <c r="F1362" s="238">
        <f>11064+1702</f>
        <v>12766</v>
      </c>
      <c r="G1362" s="266">
        <f>1702+195</f>
        <v>1897</v>
      </c>
      <c r="H1362" s="266">
        <v>2831</v>
      </c>
      <c r="I1362" s="266">
        <v>3921</v>
      </c>
      <c r="J1362" s="266">
        <v>4117</v>
      </c>
      <c r="K1362" s="23">
        <f t="shared" si="2236"/>
        <v>12766</v>
      </c>
      <c r="L1362" s="23">
        <f t="shared" si="2237"/>
        <v>0</v>
      </c>
      <c r="M1362" s="266">
        <v>12689</v>
      </c>
      <c r="N1362" s="266">
        <v>12689</v>
      </c>
      <c r="O1362" s="266">
        <v>5680</v>
      </c>
      <c r="P1362" s="154"/>
    </row>
    <row r="1363" spans="1:16" ht="13.5" customHeight="1">
      <c r="A1363" s="126"/>
      <c r="B1363" s="28" t="s">
        <v>340</v>
      </c>
      <c r="C1363" s="29" t="s">
        <v>341</v>
      </c>
      <c r="D1363" s="187">
        <v>9474</v>
      </c>
      <c r="E1363" s="30">
        <v>72339</v>
      </c>
      <c r="F1363" s="93">
        <v>72339</v>
      </c>
      <c r="G1363" s="187">
        <v>1275</v>
      </c>
      <c r="H1363" s="187">
        <v>18510</v>
      </c>
      <c r="I1363" s="187">
        <v>25639</v>
      </c>
      <c r="J1363" s="187">
        <v>26915</v>
      </c>
      <c r="K1363" s="23">
        <f t="shared" si="2236"/>
        <v>72339</v>
      </c>
      <c r="L1363" s="23">
        <f t="shared" si="2237"/>
        <v>0</v>
      </c>
      <c r="M1363" s="187">
        <v>82964</v>
      </c>
      <c r="N1363" s="187">
        <v>82964</v>
      </c>
      <c r="O1363" s="187">
        <v>37140</v>
      </c>
      <c r="P1363" s="30"/>
    </row>
    <row r="1364" spans="1:16" ht="13.5" customHeight="1">
      <c r="A1364" s="126"/>
      <c r="B1364" s="28" t="s">
        <v>342</v>
      </c>
      <c r="C1364" s="29" t="s">
        <v>343</v>
      </c>
      <c r="D1364" s="187">
        <v>2030</v>
      </c>
      <c r="E1364" s="30"/>
      <c r="F1364" s="93">
        <v>10000</v>
      </c>
      <c r="G1364" s="187">
        <v>10000</v>
      </c>
      <c r="H1364" s="187"/>
      <c r="I1364" s="187"/>
      <c r="J1364" s="187"/>
      <c r="K1364" s="23">
        <f t="shared" si="2236"/>
        <v>10000</v>
      </c>
      <c r="L1364" s="23">
        <f t="shared" si="2237"/>
        <v>0</v>
      </c>
      <c r="M1364" s="187"/>
      <c r="N1364" s="187"/>
      <c r="O1364" s="187"/>
      <c r="P1364" s="30"/>
    </row>
    <row r="1365" spans="1:16" ht="42.75" customHeight="1">
      <c r="A1365" s="126"/>
      <c r="B1365" s="155" t="s">
        <v>727</v>
      </c>
      <c r="C1365" s="128" t="s">
        <v>702</v>
      </c>
      <c r="D1365" s="239">
        <f t="shared" ref="D1365:E1366" si="2248">D1366</f>
        <v>2970</v>
      </c>
      <c r="E1365" s="239">
        <f t="shared" si="2248"/>
        <v>78717</v>
      </c>
      <c r="F1365" s="239">
        <f t="shared" ref="F1365:P1366" si="2249">F1366</f>
        <v>89324</v>
      </c>
      <c r="G1365" s="60">
        <f t="shared" si="2249"/>
        <v>12077</v>
      </c>
      <c r="H1365" s="60">
        <f t="shared" si="2249"/>
        <v>19924</v>
      </c>
      <c r="I1365" s="60">
        <f t="shared" si="2249"/>
        <v>27927</v>
      </c>
      <c r="J1365" s="60">
        <f t="shared" si="2249"/>
        <v>29396</v>
      </c>
      <c r="K1365" s="23">
        <f t="shared" si="2236"/>
        <v>89324</v>
      </c>
      <c r="L1365" s="23">
        <f t="shared" si="2237"/>
        <v>0</v>
      </c>
      <c r="M1365" s="60">
        <f t="shared" si="2249"/>
        <v>99787</v>
      </c>
      <c r="N1365" s="60">
        <f t="shared" si="2249"/>
        <v>99787</v>
      </c>
      <c r="O1365" s="60">
        <f t="shared" si="2249"/>
        <v>37290</v>
      </c>
      <c r="P1365" s="239">
        <f t="shared" si="2249"/>
        <v>0</v>
      </c>
    </row>
    <row r="1366" spans="1:16" ht="13.5" customHeight="1">
      <c r="A1366" s="126"/>
      <c r="B1366" s="28" t="s">
        <v>273</v>
      </c>
      <c r="C1366" s="29"/>
      <c r="D1366" s="93">
        <f t="shared" si="2248"/>
        <v>2970</v>
      </c>
      <c r="E1366" s="93">
        <f t="shared" si="2248"/>
        <v>78717</v>
      </c>
      <c r="F1366" s="93">
        <f t="shared" si="2249"/>
        <v>89324</v>
      </c>
      <c r="G1366" s="187">
        <f t="shared" si="2249"/>
        <v>12077</v>
      </c>
      <c r="H1366" s="187">
        <f t="shared" si="2249"/>
        <v>19924</v>
      </c>
      <c r="I1366" s="187">
        <f t="shared" si="2249"/>
        <v>27927</v>
      </c>
      <c r="J1366" s="187">
        <f t="shared" si="2249"/>
        <v>29396</v>
      </c>
      <c r="K1366" s="23">
        <f t="shared" si="2236"/>
        <v>89324</v>
      </c>
      <c r="L1366" s="23">
        <f t="shared" si="2237"/>
        <v>0</v>
      </c>
      <c r="M1366" s="187">
        <f t="shared" si="2249"/>
        <v>99787</v>
      </c>
      <c r="N1366" s="187">
        <f t="shared" si="2249"/>
        <v>99787</v>
      </c>
      <c r="O1366" s="187">
        <f t="shared" si="2249"/>
        <v>37290</v>
      </c>
      <c r="P1366" s="93">
        <f t="shared" si="2249"/>
        <v>0</v>
      </c>
    </row>
    <row r="1367" spans="1:16" ht="30.75" customHeight="1">
      <c r="A1367" s="126"/>
      <c r="B1367" s="16" t="s">
        <v>336</v>
      </c>
      <c r="C1367" s="26" t="s">
        <v>337</v>
      </c>
      <c r="D1367" s="93">
        <f t="shared" ref="D1367:E1367" si="2250">D1368+D1369+D1370</f>
        <v>2970</v>
      </c>
      <c r="E1367" s="93">
        <f t="shared" si="2250"/>
        <v>78717</v>
      </c>
      <c r="F1367" s="93">
        <f t="shared" ref="F1367:J1367" si="2251">F1368+F1369+F1370</f>
        <v>89324</v>
      </c>
      <c r="G1367" s="187">
        <f t="shared" si="2251"/>
        <v>12077</v>
      </c>
      <c r="H1367" s="187">
        <f t="shared" si="2251"/>
        <v>19924</v>
      </c>
      <c r="I1367" s="187">
        <f t="shared" si="2251"/>
        <v>27927</v>
      </c>
      <c r="J1367" s="187">
        <f t="shared" si="2251"/>
        <v>29396</v>
      </c>
      <c r="K1367" s="23">
        <f t="shared" si="2236"/>
        <v>89324</v>
      </c>
      <c r="L1367" s="23">
        <f t="shared" si="2237"/>
        <v>0</v>
      </c>
      <c r="M1367" s="187">
        <f t="shared" ref="M1367:O1367" si="2252">M1368+M1369+M1370</f>
        <v>99787</v>
      </c>
      <c r="N1367" s="187">
        <f t="shared" si="2252"/>
        <v>99787</v>
      </c>
      <c r="O1367" s="187">
        <f t="shared" si="2252"/>
        <v>37290</v>
      </c>
      <c r="P1367" s="93">
        <f t="shared" ref="P1367" si="2253">P1368+P1369+P1370</f>
        <v>0</v>
      </c>
    </row>
    <row r="1368" spans="1:16" ht="13.5" customHeight="1">
      <c r="A1368" s="126"/>
      <c r="B1368" s="28" t="s">
        <v>517</v>
      </c>
      <c r="C1368" s="29" t="s">
        <v>339</v>
      </c>
      <c r="D1368" s="187">
        <v>431</v>
      </c>
      <c r="E1368" s="30">
        <v>10442</v>
      </c>
      <c r="F1368" s="93">
        <f>10442+1607</f>
        <v>12049</v>
      </c>
      <c r="G1368" s="187">
        <f>1607+195</f>
        <v>1802</v>
      </c>
      <c r="H1368" s="187">
        <v>2643</v>
      </c>
      <c r="I1368" s="187">
        <v>3705</v>
      </c>
      <c r="J1368" s="187">
        <v>3899</v>
      </c>
      <c r="K1368" s="23">
        <f t="shared" si="2236"/>
        <v>12049</v>
      </c>
      <c r="L1368" s="23">
        <f t="shared" si="2237"/>
        <v>0</v>
      </c>
      <c r="M1368" s="187">
        <v>13237</v>
      </c>
      <c r="N1368" s="187">
        <v>13237</v>
      </c>
      <c r="O1368" s="187">
        <v>4947</v>
      </c>
      <c r="P1368" s="30"/>
    </row>
    <row r="1369" spans="1:16" ht="13.5" customHeight="1">
      <c r="A1369" s="126"/>
      <c r="B1369" s="28" t="s">
        <v>510</v>
      </c>
      <c r="C1369" s="29" t="s">
        <v>341</v>
      </c>
      <c r="D1369" s="187">
        <v>2438</v>
      </c>
      <c r="E1369" s="30">
        <v>68275</v>
      </c>
      <c r="F1369" s="93">
        <v>68275</v>
      </c>
      <c r="G1369" s="187">
        <v>1275</v>
      </c>
      <c r="H1369" s="187">
        <v>17281</v>
      </c>
      <c r="I1369" s="187">
        <v>24222</v>
      </c>
      <c r="J1369" s="187">
        <v>25497</v>
      </c>
      <c r="K1369" s="23">
        <f t="shared" si="2236"/>
        <v>68275</v>
      </c>
      <c r="L1369" s="23">
        <f t="shared" si="2237"/>
        <v>0</v>
      </c>
      <c r="M1369" s="187">
        <v>86550</v>
      </c>
      <c r="N1369" s="187">
        <v>86550</v>
      </c>
      <c r="O1369" s="187">
        <v>32343</v>
      </c>
      <c r="P1369" s="30"/>
    </row>
    <row r="1370" spans="1:16" ht="13.5" customHeight="1">
      <c r="A1370" s="126"/>
      <c r="B1370" s="28" t="s">
        <v>342</v>
      </c>
      <c r="C1370" s="29" t="s">
        <v>343</v>
      </c>
      <c r="D1370" s="187">
        <v>101</v>
      </c>
      <c r="E1370" s="30">
        <v>0</v>
      </c>
      <c r="F1370" s="93">
        <v>9000</v>
      </c>
      <c r="G1370" s="187">
        <v>9000</v>
      </c>
      <c r="H1370" s="187"/>
      <c r="I1370" s="187">
        <v>0</v>
      </c>
      <c r="J1370" s="187">
        <v>0</v>
      </c>
      <c r="K1370" s="23">
        <f t="shared" si="2236"/>
        <v>9000</v>
      </c>
      <c r="L1370" s="23">
        <f t="shared" si="2237"/>
        <v>0</v>
      </c>
      <c r="M1370" s="187">
        <v>0</v>
      </c>
      <c r="N1370" s="187">
        <v>0</v>
      </c>
      <c r="O1370" s="187">
        <v>0</v>
      </c>
      <c r="P1370" s="30">
        <v>0</v>
      </c>
    </row>
    <row r="1371" spans="1:16" ht="0.75" customHeight="1">
      <c r="A1371" s="126"/>
      <c r="B1371" s="28"/>
      <c r="C1371" s="29"/>
      <c r="D1371" s="187"/>
      <c r="E1371" s="30"/>
      <c r="F1371" s="93"/>
      <c r="G1371" s="187"/>
      <c r="H1371" s="187"/>
      <c r="I1371" s="187"/>
      <c r="J1371" s="187"/>
      <c r="K1371" s="23">
        <f t="shared" si="2236"/>
        <v>0</v>
      </c>
      <c r="L1371" s="23">
        <f t="shared" si="2237"/>
        <v>0</v>
      </c>
      <c r="M1371" s="187"/>
      <c r="N1371" s="187"/>
      <c r="O1371" s="187"/>
      <c r="P1371" s="30"/>
    </row>
    <row r="1372" spans="1:16" ht="13.5" hidden="1" customHeight="1">
      <c r="A1372" s="126"/>
      <c r="B1372" s="28"/>
      <c r="C1372" s="29"/>
      <c r="D1372" s="187"/>
      <c r="E1372" s="30"/>
      <c r="F1372" s="93"/>
      <c r="G1372" s="187"/>
      <c r="H1372" s="187"/>
      <c r="I1372" s="187"/>
      <c r="J1372" s="187"/>
      <c r="K1372" s="23">
        <f t="shared" si="2236"/>
        <v>0</v>
      </c>
      <c r="L1372" s="23">
        <f t="shared" si="2237"/>
        <v>0</v>
      </c>
      <c r="M1372" s="187"/>
      <c r="N1372" s="187"/>
      <c r="O1372" s="187"/>
      <c r="P1372" s="30"/>
    </row>
    <row r="1373" spans="1:16" ht="13.5" hidden="1" customHeight="1">
      <c r="A1373" s="126">
        <v>3</v>
      </c>
      <c r="B1373" s="240" t="s">
        <v>728</v>
      </c>
      <c r="C1373" s="241">
        <v>87.02</v>
      </c>
      <c r="D1373" s="280">
        <f t="shared" ref="D1373:E1375" si="2254">D1374</f>
        <v>0</v>
      </c>
      <c r="E1373" s="242">
        <f t="shared" si="2254"/>
        <v>0</v>
      </c>
      <c r="F1373" s="496">
        <f t="shared" ref="F1373:P1375" si="2255">F1374</f>
        <v>0</v>
      </c>
      <c r="G1373" s="280">
        <f t="shared" si="2255"/>
        <v>0</v>
      </c>
      <c r="H1373" s="280">
        <f t="shared" si="2255"/>
        <v>0</v>
      </c>
      <c r="I1373" s="280">
        <f t="shared" si="2255"/>
        <v>0</v>
      </c>
      <c r="J1373" s="280">
        <f t="shared" si="2255"/>
        <v>0</v>
      </c>
      <c r="K1373" s="23">
        <f t="shared" si="2236"/>
        <v>0</v>
      </c>
      <c r="L1373" s="23">
        <f t="shared" si="2237"/>
        <v>0</v>
      </c>
      <c r="M1373" s="280">
        <f t="shared" si="2255"/>
        <v>0</v>
      </c>
      <c r="N1373" s="280">
        <f t="shared" si="2255"/>
        <v>0</v>
      </c>
      <c r="O1373" s="280">
        <f t="shared" si="2255"/>
        <v>0</v>
      </c>
      <c r="P1373" s="242">
        <f t="shared" si="2255"/>
        <v>0</v>
      </c>
    </row>
    <row r="1374" spans="1:16" ht="32.25" hidden="1" customHeight="1">
      <c r="A1374" s="126" t="s">
        <v>729</v>
      </c>
      <c r="B1374" s="155" t="s">
        <v>730</v>
      </c>
      <c r="C1374" s="156" t="s">
        <v>731</v>
      </c>
      <c r="D1374" s="267">
        <f t="shared" si="2254"/>
        <v>0</v>
      </c>
      <c r="E1374" s="157">
        <f t="shared" si="2254"/>
        <v>0</v>
      </c>
      <c r="F1374" s="480">
        <f t="shared" si="2255"/>
        <v>0</v>
      </c>
      <c r="G1374" s="267">
        <f t="shared" si="2255"/>
        <v>0</v>
      </c>
      <c r="H1374" s="267">
        <f t="shared" si="2255"/>
        <v>0</v>
      </c>
      <c r="I1374" s="267">
        <f t="shared" si="2255"/>
        <v>0</v>
      </c>
      <c r="J1374" s="267">
        <f t="shared" si="2255"/>
        <v>0</v>
      </c>
      <c r="K1374" s="23">
        <f t="shared" si="2236"/>
        <v>0</v>
      </c>
      <c r="L1374" s="23">
        <f t="shared" si="2237"/>
        <v>0</v>
      </c>
      <c r="M1374" s="267">
        <f t="shared" si="2255"/>
        <v>0</v>
      </c>
      <c r="N1374" s="267">
        <f t="shared" si="2255"/>
        <v>0</v>
      </c>
      <c r="O1374" s="267">
        <f t="shared" si="2255"/>
        <v>0</v>
      </c>
      <c r="P1374" s="157">
        <f t="shared" si="2255"/>
        <v>0</v>
      </c>
    </row>
    <row r="1375" spans="1:16" ht="22.5" hidden="1" customHeight="1">
      <c r="A1375" s="126"/>
      <c r="B1375" s="28" t="s">
        <v>273</v>
      </c>
      <c r="C1375" s="26"/>
      <c r="D1375" s="256">
        <f t="shared" si="2254"/>
        <v>0</v>
      </c>
      <c r="E1375" s="47">
        <f t="shared" si="2254"/>
        <v>0</v>
      </c>
      <c r="F1375" s="471">
        <f t="shared" si="2255"/>
        <v>0</v>
      </c>
      <c r="G1375" s="256">
        <f t="shared" si="2255"/>
        <v>0</v>
      </c>
      <c r="H1375" s="256">
        <f t="shared" si="2255"/>
        <v>0</v>
      </c>
      <c r="I1375" s="256">
        <f t="shared" si="2255"/>
        <v>0</v>
      </c>
      <c r="J1375" s="256">
        <f t="shared" si="2255"/>
        <v>0</v>
      </c>
      <c r="K1375" s="23">
        <f t="shared" si="2236"/>
        <v>0</v>
      </c>
      <c r="L1375" s="23">
        <f t="shared" si="2237"/>
        <v>0</v>
      </c>
      <c r="M1375" s="256">
        <f t="shared" si="2255"/>
        <v>0</v>
      </c>
      <c r="N1375" s="256">
        <f t="shared" si="2255"/>
        <v>0</v>
      </c>
      <c r="O1375" s="256">
        <f t="shared" si="2255"/>
        <v>0</v>
      </c>
      <c r="P1375" s="47">
        <f t="shared" si="2255"/>
        <v>0</v>
      </c>
    </row>
    <row r="1376" spans="1:16" ht="27.75" hidden="1" customHeight="1">
      <c r="A1376" s="126"/>
      <c r="B1376" s="227" t="s">
        <v>679</v>
      </c>
      <c r="C1376" s="228" t="s">
        <v>680</v>
      </c>
      <c r="D1376" s="187"/>
      <c r="E1376" s="30"/>
      <c r="F1376" s="93"/>
      <c r="G1376" s="187"/>
      <c r="H1376" s="187"/>
      <c r="I1376" s="187"/>
      <c r="J1376" s="187"/>
      <c r="K1376" s="23">
        <f t="shared" si="2236"/>
        <v>0</v>
      </c>
      <c r="L1376" s="23">
        <f t="shared" si="2237"/>
        <v>0</v>
      </c>
      <c r="M1376" s="187"/>
      <c r="N1376" s="187"/>
      <c r="O1376" s="187"/>
      <c r="P1376" s="30"/>
    </row>
    <row r="1377" spans="1:16" ht="22.5" hidden="1" customHeight="1">
      <c r="A1377" s="126"/>
      <c r="B1377" s="243" t="s">
        <v>732</v>
      </c>
      <c r="C1377" s="228"/>
      <c r="D1377" s="187">
        <v>0</v>
      </c>
      <c r="E1377" s="30">
        <v>0</v>
      </c>
      <c r="F1377" s="93">
        <v>0</v>
      </c>
      <c r="G1377" s="187">
        <v>0</v>
      </c>
      <c r="H1377" s="187">
        <v>0</v>
      </c>
      <c r="I1377" s="187">
        <v>0</v>
      </c>
      <c r="J1377" s="187">
        <v>0</v>
      </c>
      <c r="K1377" s="23">
        <f t="shared" si="2236"/>
        <v>0</v>
      </c>
      <c r="L1377" s="23">
        <f t="shared" si="2237"/>
        <v>0</v>
      </c>
      <c r="M1377" s="187">
        <v>0</v>
      </c>
      <c r="N1377" s="187">
        <v>0</v>
      </c>
      <c r="O1377" s="187">
        <v>0</v>
      </c>
      <c r="P1377" s="30">
        <v>0</v>
      </c>
    </row>
    <row r="1378" spans="1:16" ht="22.5" customHeight="1">
      <c r="A1378" s="244"/>
      <c r="B1378" s="245" t="s">
        <v>733</v>
      </c>
      <c r="C1378" s="246"/>
      <c r="D1378" s="281">
        <f t="shared" ref="D1378:E1378" si="2256">D9-D283</f>
        <v>-133351</v>
      </c>
      <c r="E1378" s="247">
        <f t="shared" si="2256"/>
        <v>0</v>
      </c>
      <c r="F1378" s="497">
        <f>F9-F283</f>
        <v>-139793</v>
      </c>
      <c r="G1378" s="281">
        <f t="shared" ref="G1378:J1378" si="2257">G9-G283</f>
        <v>-139793</v>
      </c>
      <c r="H1378" s="281">
        <f t="shared" si="2257"/>
        <v>0</v>
      </c>
      <c r="I1378" s="281">
        <f t="shared" si="2257"/>
        <v>0</v>
      </c>
      <c r="J1378" s="281">
        <f t="shared" si="2257"/>
        <v>0</v>
      </c>
      <c r="K1378" s="23">
        <f t="shared" si="2236"/>
        <v>-139793</v>
      </c>
      <c r="L1378" s="23">
        <f t="shared" si="2237"/>
        <v>0</v>
      </c>
      <c r="M1378" s="281">
        <f t="shared" ref="M1378:O1378" si="2258">M9-M283</f>
        <v>0</v>
      </c>
      <c r="N1378" s="281">
        <f t="shared" si="2258"/>
        <v>0</v>
      </c>
      <c r="O1378" s="281">
        <f t="shared" si="2258"/>
        <v>0</v>
      </c>
      <c r="P1378" s="247">
        <f t="shared" ref="P1378" si="2259">P9-P283</f>
        <v>0</v>
      </c>
    </row>
    <row r="1380" spans="1:16" ht="10.5" customHeight="1">
      <c r="G1380" s="500"/>
    </row>
    <row r="1381" spans="1:16" ht="33" customHeight="1">
      <c r="B1381" s="510" t="s">
        <v>1047</v>
      </c>
      <c r="C1381" s="289" t="s">
        <v>747</v>
      </c>
      <c r="D1381" s="290" t="s">
        <v>748</v>
      </c>
      <c r="H1381" s="500"/>
    </row>
    <row r="1382" spans="1:16" ht="15.75">
      <c r="B1382" s="288" t="s">
        <v>749</v>
      </c>
      <c r="C1382" s="291">
        <f>C1383+C1452+C1457+C1481+C1606+C1679+C1743+C1751+C1753+C1464+C1489</f>
        <v>139793</v>
      </c>
      <c r="D1382" s="292">
        <f>D1800</f>
        <v>0</v>
      </c>
      <c r="F1382" s="498"/>
      <c r="G1382" s="500"/>
    </row>
    <row r="1383" spans="1:16" ht="15.75">
      <c r="B1383" s="457" t="s">
        <v>755</v>
      </c>
      <c r="C1383" s="458">
        <f>C1402+C1387+C1394+C1400</f>
        <v>25622</v>
      </c>
      <c r="D1383" s="295">
        <f>D1402+D1387+D1394+D1400</f>
        <v>25579</v>
      </c>
    </row>
    <row r="1384" spans="1:16" ht="15.75">
      <c r="B1384" s="296" t="s">
        <v>284</v>
      </c>
      <c r="C1384" s="294">
        <f>C1402</f>
        <v>9350</v>
      </c>
      <c r="D1384" s="294">
        <f t="shared" ref="D1384" si="2260">D1402</f>
        <v>9307</v>
      </c>
    </row>
    <row r="1385" spans="1:16" ht="15.75">
      <c r="B1385" s="296" t="s">
        <v>753</v>
      </c>
      <c r="C1385" s="294">
        <f>C1394</f>
        <v>7924</v>
      </c>
      <c r="D1385" s="294">
        <f t="shared" ref="D1385" si="2261">D1394</f>
        <v>7924</v>
      </c>
    </row>
    <row r="1386" spans="1:16" ht="15.75">
      <c r="B1386" s="296" t="s">
        <v>751</v>
      </c>
      <c r="C1386" s="294">
        <f>C1400</f>
        <v>183</v>
      </c>
      <c r="D1386" s="294">
        <f t="shared" ref="D1386" si="2262">D1400</f>
        <v>183</v>
      </c>
    </row>
    <row r="1387" spans="1:16" ht="15.75">
      <c r="B1387" s="296" t="s">
        <v>282</v>
      </c>
      <c r="C1387" s="294">
        <f t="shared" ref="C1387:D1387" si="2263">SUM(C1388:C1393)</f>
        <v>8165</v>
      </c>
      <c r="D1387" s="294">
        <f t="shared" si="2263"/>
        <v>8165</v>
      </c>
    </row>
    <row r="1388" spans="1:16" ht="31.5">
      <c r="B1388" s="297" t="s">
        <v>756</v>
      </c>
      <c r="C1388" s="298">
        <f t="shared" ref="C1388:C1393" si="2264">D1388+E1388+F1388+M1388+N1388+O1388</f>
        <v>690</v>
      </c>
      <c r="D1388" s="298">
        <v>690</v>
      </c>
    </row>
    <row r="1389" spans="1:16" ht="31.5">
      <c r="B1389" s="299" t="s">
        <v>757</v>
      </c>
      <c r="C1389" s="298">
        <f t="shared" si="2264"/>
        <v>1778</v>
      </c>
      <c r="D1389" s="298">
        <v>1778</v>
      </c>
    </row>
    <row r="1390" spans="1:16" ht="15.75">
      <c r="B1390" s="300" t="s">
        <v>758</v>
      </c>
      <c r="C1390" s="298">
        <f t="shared" si="2264"/>
        <v>4129</v>
      </c>
      <c r="D1390" s="298">
        <v>4129</v>
      </c>
    </row>
    <row r="1391" spans="1:16" ht="31.5">
      <c r="B1391" s="301" t="s">
        <v>759</v>
      </c>
      <c r="C1391" s="298">
        <f t="shared" si="2264"/>
        <v>1440</v>
      </c>
      <c r="D1391" s="298">
        <v>1440</v>
      </c>
    </row>
    <row r="1392" spans="1:16" ht="31.5">
      <c r="B1392" s="301" t="s">
        <v>760</v>
      </c>
      <c r="C1392" s="298">
        <f t="shared" si="2264"/>
        <v>9</v>
      </c>
      <c r="D1392" s="298">
        <v>9</v>
      </c>
    </row>
    <row r="1393" spans="2:4" ht="31.5">
      <c r="B1393" s="302" t="s">
        <v>761</v>
      </c>
      <c r="C1393" s="298">
        <f t="shared" si="2264"/>
        <v>119</v>
      </c>
      <c r="D1393" s="303">
        <v>119</v>
      </c>
    </row>
    <row r="1394" spans="2:4" ht="15" customHeight="1">
      <c r="B1394" s="304" t="s">
        <v>753</v>
      </c>
      <c r="C1394" s="305">
        <f>SUM(C1395:C1399)</f>
        <v>7924</v>
      </c>
      <c r="D1394" s="305">
        <f t="shared" ref="D1394" si="2265">SUM(D1395:D1399)</f>
        <v>7924</v>
      </c>
    </row>
    <row r="1395" spans="2:4" ht="31.5" hidden="1">
      <c r="B1395" s="302" t="s">
        <v>762</v>
      </c>
      <c r="C1395" s="298">
        <f t="shared" ref="C1395" si="2266">D1395+E1395+F1395+M1395+N1395+O1395</f>
        <v>0</v>
      </c>
      <c r="D1395" s="306"/>
    </row>
    <row r="1396" spans="2:4" ht="47.25">
      <c r="B1396" s="307" t="s">
        <v>763</v>
      </c>
      <c r="C1396" s="298">
        <f>D1396+E1396+F1396+M1396+N1396+O1396</f>
        <v>2490</v>
      </c>
      <c r="D1396" s="298">
        <v>2490</v>
      </c>
    </row>
    <row r="1397" spans="2:4" ht="0.75" customHeight="1">
      <c r="B1397" s="308" t="s">
        <v>764</v>
      </c>
      <c r="C1397" s="298">
        <f>D1397+E1397+F1397+M1397+N1397+O1397</f>
        <v>0</v>
      </c>
      <c r="D1397" s="298"/>
    </row>
    <row r="1398" spans="2:4" ht="15.75">
      <c r="B1398" s="308" t="s">
        <v>765</v>
      </c>
      <c r="C1398" s="298">
        <f t="shared" ref="C1398:C1399" si="2267">D1398+E1398+F1398+M1398+N1398+O1398</f>
        <v>5434</v>
      </c>
      <c r="D1398" s="298">
        <v>5434</v>
      </c>
    </row>
    <row r="1399" spans="2:4" ht="31.5">
      <c r="B1399" s="308" t="s">
        <v>766</v>
      </c>
      <c r="C1399" s="298">
        <f t="shared" si="2267"/>
        <v>0</v>
      </c>
      <c r="D1399" s="298"/>
    </row>
    <row r="1400" spans="2:4" ht="15.75">
      <c r="B1400" s="304" t="s">
        <v>751</v>
      </c>
      <c r="C1400" s="309">
        <f t="shared" ref="C1400:D1400" si="2268">SUM(C1401:C1401)</f>
        <v>183</v>
      </c>
      <c r="D1400" s="309">
        <f t="shared" si="2268"/>
        <v>183</v>
      </c>
    </row>
    <row r="1401" spans="2:4" ht="78.75">
      <c r="B1401" s="310" t="s">
        <v>767</v>
      </c>
      <c r="C1401" s="298">
        <f>D1401+E1401+F1401+M1401+N1401+O1401</f>
        <v>183</v>
      </c>
      <c r="D1401" s="298">
        <v>183</v>
      </c>
    </row>
    <row r="1402" spans="2:4" ht="15.75">
      <c r="B1402" s="311" t="s">
        <v>284</v>
      </c>
      <c r="C1402" s="312">
        <f>SUM(C1403:C1451)</f>
        <v>9350</v>
      </c>
      <c r="D1402" s="312">
        <f t="shared" ref="D1402" si="2269">SUM(D1403:D1447)</f>
        <v>9307</v>
      </c>
    </row>
    <row r="1403" spans="2:4" ht="15.75">
      <c r="B1403" s="297" t="s">
        <v>768</v>
      </c>
      <c r="C1403" s="298">
        <f t="shared" ref="C1403:C1426" si="2270">D1403+E1403+F1403+M1403+N1403+O1403</f>
        <v>18</v>
      </c>
      <c r="D1403" s="298">
        <f>18</f>
        <v>18</v>
      </c>
    </row>
    <row r="1404" spans="2:4" ht="15.75">
      <c r="B1404" s="313" t="s">
        <v>769</v>
      </c>
      <c r="C1404" s="298">
        <f t="shared" si="2270"/>
        <v>45</v>
      </c>
      <c r="D1404" s="298">
        <v>45</v>
      </c>
    </row>
    <row r="1405" spans="2:4" ht="15.75">
      <c r="B1405" s="297" t="s">
        <v>770</v>
      </c>
      <c r="C1405" s="298">
        <f t="shared" si="2270"/>
        <v>6</v>
      </c>
      <c r="D1405" s="298">
        <v>6</v>
      </c>
    </row>
    <row r="1406" spans="2:4" ht="15.75">
      <c r="B1406" s="313" t="s">
        <v>771</v>
      </c>
      <c r="C1406" s="298">
        <f t="shared" si="2270"/>
        <v>10</v>
      </c>
      <c r="D1406" s="298">
        <v>10</v>
      </c>
    </row>
    <row r="1407" spans="2:4" ht="15.75">
      <c r="B1407" s="297" t="s">
        <v>770</v>
      </c>
      <c r="C1407" s="298">
        <f t="shared" si="2270"/>
        <v>1</v>
      </c>
      <c r="D1407" s="298">
        <v>1</v>
      </c>
    </row>
    <row r="1408" spans="2:4" ht="15.75">
      <c r="B1408" s="313" t="s">
        <v>771</v>
      </c>
      <c r="C1408" s="298">
        <f t="shared" si="2270"/>
        <v>10</v>
      </c>
      <c r="D1408" s="298">
        <v>10</v>
      </c>
    </row>
    <row r="1409" spans="2:4" ht="15.75">
      <c r="B1409" s="297" t="s">
        <v>770</v>
      </c>
      <c r="C1409" s="298">
        <f t="shared" si="2270"/>
        <v>1</v>
      </c>
      <c r="D1409" s="298">
        <v>1</v>
      </c>
    </row>
    <row r="1410" spans="2:4" ht="15.75">
      <c r="B1410" s="313" t="s">
        <v>771</v>
      </c>
      <c r="C1410" s="298">
        <f t="shared" si="2270"/>
        <v>12</v>
      </c>
      <c r="D1410" s="298">
        <v>12</v>
      </c>
    </row>
    <row r="1411" spans="2:4" ht="15.75">
      <c r="B1411" s="313" t="s">
        <v>771</v>
      </c>
      <c r="C1411" s="298">
        <f>D1411+E1411+F1411+M1411+N1411+O1411-8</f>
        <v>24</v>
      </c>
      <c r="D1411" s="298">
        <v>32</v>
      </c>
    </row>
    <row r="1412" spans="2:4" ht="15.75">
      <c r="B1412" s="297" t="s">
        <v>770</v>
      </c>
      <c r="C1412" s="298">
        <f>D1412+E1412+F1412+M1412+N1412+O1412-1</f>
        <v>3</v>
      </c>
      <c r="D1412" s="298">
        <v>4</v>
      </c>
    </row>
    <row r="1413" spans="2:4" ht="15.75">
      <c r="B1413" s="313" t="s">
        <v>771</v>
      </c>
      <c r="C1413" s="298">
        <f t="shared" si="2270"/>
        <v>32</v>
      </c>
      <c r="D1413" s="298">
        <f>8*4</f>
        <v>32</v>
      </c>
    </row>
    <row r="1414" spans="2:4" ht="15.75">
      <c r="B1414" s="297" t="s">
        <v>770</v>
      </c>
      <c r="C1414" s="298">
        <f t="shared" si="2270"/>
        <v>4</v>
      </c>
      <c r="D1414" s="298">
        <v>4</v>
      </c>
    </row>
    <row r="1415" spans="2:4" ht="15.75">
      <c r="B1415" s="297" t="s">
        <v>772</v>
      </c>
      <c r="C1415" s="298">
        <f t="shared" si="2270"/>
        <v>274</v>
      </c>
      <c r="D1415" s="306">
        <v>274</v>
      </c>
    </row>
    <row r="1416" spans="2:4" ht="15.75">
      <c r="B1416" s="313" t="s">
        <v>773</v>
      </c>
      <c r="C1416" s="298">
        <f t="shared" si="2270"/>
        <v>180</v>
      </c>
      <c r="D1416" s="306">
        <v>180</v>
      </c>
    </row>
    <row r="1417" spans="2:4" ht="31.5">
      <c r="B1417" s="314" t="s">
        <v>774</v>
      </c>
      <c r="C1417" s="298">
        <f t="shared" si="2270"/>
        <v>476</v>
      </c>
      <c r="D1417" s="306">
        <v>476</v>
      </c>
    </row>
    <row r="1418" spans="2:4" ht="31.5">
      <c r="B1418" s="315" t="s">
        <v>775</v>
      </c>
      <c r="C1418" s="298">
        <f t="shared" si="2270"/>
        <v>179</v>
      </c>
      <c r="D1418" s="306">
        <v>179</v>
      </c>
    </row>
    <row r="1419" spans="2:4" ht="15.75">
      <c r="B1419" s="313" t="s">
        <v>776</v>
      </c>
      <c r="C1419" s="298">
        <f t="shared" si="2270"/>
        <v>167</v>
      </c>
      <c r="D1419" s="306">
        <v>167</v>
      </c>
    </row>
    <row r="1420" spans="2:4" ht="15.75">
      <c r="B1420" s="313" t="s">
        <v>777</v>
      </c>
      <c r="C1420" s="298">
        <f t="shared" si="2270"/>
        <v>72</v>
      </c>
      <c r="D1420" s="306">
        <v>72</v>
      </c>
    </row>
    <row r="1421" spans="2:4" ht="15.75">
      <c r="B1421" s="313" t="s">
        <v>778</v>
      </c>
      <c r="C1421" s="298">
        <f t="shared" si="2270"/>
        <v>24</v>
      </c>
      <c r="D1421" s="306">
        <v>24</v>
      </c>
    </row>
    <row r="1422" spans="2:4" ht="15.75">
      <c r="B1422" s="297" t="s">
        <v>770</v>
      </c>
      <c r="C1422" s="298">
        <f t="shared" si="2270"/>
        <v>4</v>
      </c>
      <c r="D1422" s="306">
        <v>4</v>
      </c>
    </row>
    <row r="1423" spans="2:4" ht="15.75">
      <c r="B1423" s="313" t="s">
        <v>771</v>
      </c>
      <c r="C1423" s="298">
        <f t="shared" si="2270"/>
        <v>35</v>
      </c>
      <c r="D1423" s="298">
        <v>35</v>
      </c>
    </row>
    <row r="1424" spans="2:4" ht="15.75">
      <c r="B1424" s="316" t="s">
        <v>779</v>
      </c>
      <c r="C1424" s="298">
        <f t="shared" ref="C1424" si="2271">D1424+E1424+F1424+M1424</f>
        <v>720</v>
      </c>
      <c r="D1424" s="317">
        <v>720</v>
      </c>
    </row>
    <row r="1425" spans="2:4" ht="15" customHeight="1">
      <c r="B1425" s="297" t="s">
        <v>780</v>
      </c>
      <c r="C1425" s="298">
        <f t="shared" ref="C1425" si="2272">SUM(D1425:O1425)</f>
        <v>47</v>
      </c>
      <c r="D1425" s="298">
        <v>47</v>
      </c>
    </row>
    <row r="1426" spans="2:4" ht="31.5" hidden="1">
      <c r="B1426" s="316" t="s">
        <v>781</v>
      </c>
      <c r="C1426" s="298">
        <f t="shared" si="2270"/>
        <v>0</v>
      </c>
      <c r="D1426" s="317"/>
    </row>
    <row r="1427" spans="2:4" ht="63">
      <c r="B1427" s="318" t="s">
        <v>782</v>
      </c>
      <c r="C1427" s="319">
        <f t="shared" ref="C1427:C1432" si="2273">D1427+E1427+F1427+M1427</f>
        <v>138</v>
      </c>
      <c r="D1427" s="320">
        <v>138</v>
      </c>
    </row>
    <row r="1428" spans="2:4" ht="63">
      <c r="B1428" s="318" t="s">
        <v>783</v>
      </c>
      <c r="C1428" s="319">
        <f t="shared" si="2273"/>
        <v>58</v>
      </c>
      <c r="D1428" s="320">
        <v>58</v>
      </c>
    </row>
    <row r="1429" spans="2:4" ht="63">
      <c r="B1429" s="318" t="s">
        <v>784</v>
      </c>
      <c r="C1429" s="319">
        <f t="shared" si="2273"/>
        <v>153</v>
      </c>
      <c r="D1429" s="320">
        <v>153</v>
      </c>
    </row>
    <row r="1430" spans="2:4" ht="63">
      <c r="B1430" s="318" t="s">
        <v>785</v>
      </c>
      <c r="C1430" s="319">
        <f t="shared" si="2273"/>
        <v>58</v>
      </c>
      <c r="D1430" s="320">
        <v>58</v>
      </c>
    </row>
    <row r="1431" spans="2:4" ht="63">
      <c r="B1431" s="318" t="s">
        <v>786</v>
      </c>
      <c r="C1431" s="319">
        <f t="shared" si="2273"/>
        <v>149</v>
      </c>
      <c r="D1431" s="320">
        <v>149</v>
      </c>
    </row>
    <row r="1432" spans="2:4" ht="63">
      <c r="B1432" s="321" t="s">
        <v>787</v>
      </c>
      <c r="C1432" s="319">
        <f t="shared" si="2273"/>
        <v>58</v>
      </c>
      <c r="D1432" s="320">
        <v>58</v>
      </c>
    </row>
    <row r="1433" spans="2:4" ht="47.25">
      <c r="B1433" s="297" t="s">
        <v>788</v>
      </c>
      <c r="C1433" s="298">
        <f t="shared" ref="C1433:C1447" si="2274">SUM(D1433:O1433)</f>
        <v>815</v>
      </c>
      <c r="D1433" s="298">
        <v>815</v>
      </c>
    </row>
    <row r="1434" spans="2:4" ht="47.25">
      <c r="B1434" s="297" t="s">
        <v>789</v>
      </c>
      <c r="C1434" s="298">
        <f t="shared" si="2274"/>
        <v>150</v>
      </c>
      <c r="D1434" s="298">
        <v>150</v>
      </c>
    </row>
    <row r="1435" spans="2:4" ht="78.75">
      <c r="B1435" s="297" t="s">
        <v>790</v>
      </c>
      <c r="C1435" s="298">
        <f t="shared" si="2274"/>
        <v>68</v>
      </c>
      <c r="D1435" s="298">
        <v>68</v>
      </c>
    </row>
    <row r="1436" spans="2:4" ht="141.75">
      <c r="B1436" s="297" t="s">
        <v>1055</v>
      </c>
      <c r="C1436" s="298">
        <f t="shared" si="2274"/>
        <v>409</v>
      </c>
      <c r="D1436" s="298">
        <v>409</v>
      </c>
    </row>
    <row r="1437" spans="2:4" ht="47.25">
      <c r="B1437" s="297" t="s">
        <v>791</v>
      </c>
      <c r="C1437" s="298">
        <f t="shared" si="2274"/>
        <v>200</v>
      </c>
      <c r="D1437" s="298">
        <v>200</v>
      </c>
    </row>
    <row r="1438" spans="2:4" ht="15.75">
      <c r="B1438" s="322" t="s">
        <v>792</v>
      </c>
      <c r="C1438" s="323">
        <f t="shared" ref="C1438" si="2275">D1438+E1438</f>
        <v>3604</v>
      </c>
      <c r="D1438" s="298">
        <v>3604</v>
      </c>
    </row>
    <row r="1439" spans="2:4" ht="31.5">
      <c r="B1439" s="324" t="s">
        <v>793</v>
      </c>
      <c r="C1439" s="298">
        <f t="shared" si="2274"/>
        <v>429</v>
      </c>
      <c r="D1439" s="298">
        <v>429</v>
      </c>
    </row>
    <row r="1440" spans="2:4" ht="31.5">
      <c r="B1440" s="324" t="s">
        <v>794</v>
      </c>
      <c r="C1440" s="298">
        <f t="shared" si="2274"/>
        <v>72</v>
      </c>
      <c r="D1440" s="298">
        <v>72</v>
      </c>
    </row>
    <row r="1441" spans="2:4" ht="31.5">
      <c r="B1441" s="324" t="s">
        <v>795</v>
      </c>
      <c r="C1441" s="298">
        <f t="shared" si="2274"/>
        <v>100</v>
      </c>
      <c r="D1441" s="298">
        <v>100</v>
      </c>
    </row>
    <row r="1442" spans="2:4" ht="31.5">
      <c r="B1442" s="325" t="s">
        <v>796</v>
      </c>
      <c r="C1442" s="298">
        <f t="shared" si="2274"/>
        <v>10</v>
      </c>
      <c r="D1442" s="326">
        <v>10</v>
      </c>
    </row>
    <row r="1443" spans="2:4" ht="31.5">
      <c r="B1443" s="325" t="s">
        <v>797</v>
      </c>
      <c r="C1443" s="298">
        <f t="shared" si="2274"/>
        <v>6</v>
      </c>
      <c r="D1443" s="326">
        <v>6</v>
      </c>
    </row>
    <row r="1444" spans="2:4" ht="31.5">
      <c r="B1444" s="325" t="s">
        <v>798</v>
      </c>
      <c r="C1444" s="298">
        <f t="shared" si="2274"/>
        <v>6</v>
      </c>
      <c r="D1444" s="326">
        <v>6</v>
      </c>
    </row>
    <row r="1445" spans="2:4" ht="31.5">
      <c r="B1445" s="325" t="s">
        <v>799</v>
      </c>
      <c r="C1445" s="298">
        <f t="shared" si="2274"/>
        <v>46</v>
      </c>
      <c r="D1445" s="326">
        <v>46</v>
      </c>
    </row>
    <row r="1446" spans="2:4" ht="15.75">
      <c r="B1446" s="325" t="s">
        <v>800</v>
      </c>
      <c r="C1446" s="298">
        <f t="shared" si="2274"/>
        <v>300</v>
      </c>
      <c r="D1446" s="326">
        <v>300</v>
      </c>
    </row>
    <row r="1447" spans="2:4" ht="31.5">
      <c r="B1447" s="325" t="s">
        <v>801</v>
      </c>
      <c r="C1447" s="298">
        <f t="shared" si="2274"/>
        <v>125</v>
      </c>
      <c r="D1447" s="326">
        <v>125</v>
      </c>
    </row>
    <row r="1448" spans="2:4" ht="31.5">
      <c r="B1448" s="325" t="s">
        <v>1051</v>
      </c>
      <c r="C1448" s="306">
        <v>4</v>
      </c>
      <c r="D1448" s="326"/>
    </row>
    <row r="1449" spans="2:4" ht="15.75">
      <c r="B1449" s="325" t="s">
        <v>1052</v>
      </c>
      <c r="C1449" s="306">
        <v>35</v>
      </c>
      <c r="D1449" s="326"/>
    </row>
    <row r="1450" spans="2:4" ht="31.5">
      <c r="B1450" s="325" t="s">
        <v>1053</v>
      </c>
      <c r="C1450" s="306">
        <v>3</v>
      </c>
      <c r="D1450" s="326"/>
    </row>
    <row r="1451" spans="2:4" ht="47.25">
      <c r="B1451" s="325" t="s">
        <v>1054</v>
      </c>
      <c r="C1451" s="306">
        <v>10</v>
      </c>
      <c r="D1451" s="326"/>
    </row>
    <row r="1452" spans="2:4" ht="15.75">
      <c r="B1452" s="457" t="s">
        <v>802</v>
      </c>
      <c r="C1452" s="458">
        <f t="shared" ref="C1452:D1453" si="2276">C1453</f>
        <v>2</v>
      </c>
      <c r="D1452" s="294">
        <f t="shared" si="2276"/>
        <v>2</v>
      </c>
    </row>
    <row r="1453" spans="2:4" ht="15.75">
      <c r="B1453" s="293" t="s">
        <v>803</v>
      </c>
      <c r="C1453" s="294">
        <f>C1454</f>
        <v>2</v>
      </c>
      <c r="D1453" s="294">
        <f t="shared" si="2276"/>
        <v>2</v>
      </c>
    </row>
    <row r="1454" spans="2:4" ht="15.75">
      <c r="B1454" s="293" t="s">
        <v>284</v>
      </c>
      <c r="C1454" s="294">
        <f t="shared" ref="C1454:D1454" si="2277">SUM(C1455:C1456)</f>
        <v>2</v>
      </c>
      <c r="D1454" s="294">
        <f t="shared" si="2277"/>
        <v>2</v>
      </c>
    </row>
    <row r="1455" spans="2:4" ht="15.75">
      <c r="B1455" s="297" t="s">
        <v>804</v>
      </c>
      <c r="C1455" s="298">
        <f t="shared" ref="C1455:C1456" si="2278">D1455+E1455+F1455+M1455+N1455+O1455</f>
        <v>1</v>
      </c>
      <c r="D1455" s="298">
        <v>1</v>
      </c>
    </row>
    <row r="1456" spans="2:4" ht="15.75">
      <c r="B1456" s="297" t="s">
        <v>805</v>
      </c>
      <c r="C1456" s="298">
        <f t="shared" si="2278"/>
        <v>1</v>
      </c>
      <c r="D1456" s="298">
        <v>1</v>
      </c>
    </row>
    <row r="1457" spans="2:4" ht="15.75">
      <c r="B1457" s="457" t="s">
        <v>806</v>
      </c>
      <c r="C1457" s="458">
        <f t="shared" ref="C1457:D1457" si="2279">C1458+C1461</f>
        <v>53</v>
      </c>
      <c r="D1457" s="295">
        <f t="shared" si="2279"/>
        <v>53</v>
      </c>
    </row>
    <row r="1458" spans="2:4" ht="15.75">
      <c r="B1458" s="293" t="s">
        <v>807</v>
      </c>
      <c r="C1458" s="294">
        <f>C1459</f>
        <v>50</v>
      </c>
      <c r="D1458" s="294">
        <f t="shared" ref="D1458" si="2280">D1459</f>
        <v>50</v>
      </c>
    </row>
    <row r="1459" spans="2:4" ht="15.75">
      <c r="B1459" s="293" t="s">
        <v>284</v>
      </c>
      <c r="C1459" s="294">
        <f t="shared" ref="C1459:D1459" si="2281">SUM(C1460:C1460)</f>
        <v>50</v>
      </c>
      <c r="D1459" s="294">
        <f t="shared" si="2281"/>
        <v>50</v>
      </c>
    </row>
    <row r="1460" spans="2:4" ht="15.75">
      <c r="B1460" s="297" t="s">
        <v>808</v>
      </c>
      <c r="C1460" s="298">
        <f t="shared" ref="C1460" si="2282">SUM(D1460:O1460)</f>
        <v>50</v>
      </c>
      <c r="D1460" s="317">
        <v>50</v>
      </c>
    </row>
    <row r="1461" spans="2:4" ht="15.75">
      <c r="B1461" s="293" t="s">
        <v>809</v>
      </c>
      <c r="C1461" s="294">
        <f>C1462</f>
        <v>3</v>
      </c>
      <c r="D1461" s="294">
        <f t="shared" ref="D1461" si="2283">D1462</f>
        <v>3</v>
      </c>
    </row>
    <row r="1462" spans="2:4" ht="15.75">
      <c r="B1462" s="293" t="s">
        <v>284</v>
      </c>
      <c r="C1462" s="294">
        <f t="shared" ref="C1462:D1462" si="2284">SUM(C1463:C1463)</f>
        <v>3</v>
      </c>
      <c r="D1462" s="294">
        <f t="shared" si="2284"/>
        <v>3</v>
      </c>
    </row>
    <row r="1463" spans="2:4" ht="15.75">
      <c r="B1463" s="297" t="s">
        <v>810</v>
      </c>
      <c r="C1463" s="298">
        <f t="shared" ref="C1463" si="2285">SUM(D1463:O1463)</f>
        <v>3</v>
      </c>
      <c r="D1463" s="317">
        <v>3</v>
      </c>
    </row>
    <row r="1464" spans="2:4" ht="15.75">
      <c r="B1464" s="457" t="s">
        <v>811</v>
      </c>
      <c r="C1464" s="458">
        <f t="shared" ref="C1464:D1464" si="2286">C1465+C1474</f>
        <v>2205</v>
      </c>
      <c r="D1464" s="294">
        <f t="shared" si="2286"/>
        <v>3635</v>
      </c>
    </row>
    <row r="1465" spans="2:4" ht="15.75">
      <c r="B1465" s="293" t="s">
        <v>812</v>
      </c>
      <c r="C1465" s="294">
        <f>C1466</f>
        <v>1371</v>
      </c>
      <c r="D1465" s="294">
        <f t="shared" ref="D1465" si="2287">D1466</f>
        <v>1371</v>
      </c>
    </row>
    <row r="1466" spans="2:4" ht="15.75">
      <c r="B1466" s="293" t="s">
        <v>284</v>
      </c>
      <c r="C1466" s="294">
        <f t="shared" ref="C1466:D1466" si="2288">SUM(C1467:C1473)</f>
        <v>1371</v>
      </c>
      <c r="D1466" s="294">
        <f t="shared" si="2288"/>
        <v>1371</v>
      </c>
    </row>
    <row r="1467" spans="2:4" ht="15.75">
      <c r="B1467" s="327" t="s">
        <v>813</v>
      </c>
      <c r="C1467" s="298">
        <f t="shared" ref="C1467:C1473" si="2289">SUM(D1467:O1467)</f>
        <v>850</v>
      </c>
      <c r="D1467" s="328">
        <f>1700/2</f>
        <v>850</v>
      </c>
    </row>
    <row r="1468" spans="2:4" ht="15.75">
      <c r="B1468" s="327" t="s">
        <v>814</v>
      </c>
      <c r="C1468" s="298">
        <f t="shared" si="2289"/>
        <v>18</v>
      </c>
      <c r="D1468" s="328">
        <v>18</v>
      </c>
    </row>
    <row r="1469" spans="2:4" ht="15.75">
      <c r="B1469" s="327" t="s">
        <v>815</v>
      </c>
      <c r="C1469" s="298">
        <f t="shared" si="2289"/>
        <v>48</v>
      </c>
      <c r="D1469" s="328">
        <v>48</v>
      </c>
    </row>
    <row r="1470" spans="2:4" ht="15.75">
      <c r="B1470" s="327" t="s">
        <v>816</v>
      </c>
      <c r="C1470" s="298">
        <f t="shared" si="2289"/>
        <v>90</v>
      </c>
      <c r="D1470" s="328">
        <v>90</v>
      </c>
    </row>
    <row r="1471" spans="2:4" ht="33" customHeight="1">
      <c r="B1471" s="329" t="s">
        <v>817</v>
      </c>
      <c r="C1471" s="298">
        <f t="shared" si="2289"/>
        <v>300</v>
      </c>
      <c r="D1471" s="330">
        <v>300</v>
      </c>
    </row>
    <row r="1472" spans="2:4" ht="15.75">
      <c r="B1472" s="327" t="s">
        <v>818</v>
      </c>
      <c r="C1472" s="298">
        <f t="shared" si="2289"/>
        <v>20</v>
      </c>
      <c r="D1472" s="328">
        <v>20</v>
      </c>
    </row>
    <row r="1473" spans="2:4" ht="15.75">
      <c r="B1473" s="327" t="s">
        <v>819</v>
      </c>
      <c r="C1473" s="298">
        <f t="shared" si="2289"/>
        <v>45</v>
      </c>
      <c r="D1473" s="328">
        <v>45</v>
      </c>
    </row>
    <row r="1474" spans="2:4" ht="15.75">
      <c r="B1474" s="331" t="s">
        <v>418</v>
      </c>
      <c r="C1474" s="305">
        <f>C1475</f>
        <v>834</v>
      </c>
      <c r="D1474" s="305">
        <f t="shared" ref="D1474" si="2290">D1475</f>
        <v>2264</v>
      </c>
    </row>
    <row r="1475" spans="2:4" ht="15.75">
      <c r="B1475" s="331" t="s">
        <v>284</v>
      </c>
      <c r="C1475" s="305">
        <f>SUM(C1476:C1480)</f>
        <v>834</v>
      </c>
      <c r="D1475" s="305">
        <f t="shared" ref="D1475" si="2291">SUM(D1476:D1479)</f>
        <v>2264</v>
      </c>
    </row>
    <row r="1476" spans="2:4" ht="31.5">
      <c r="B1476" s="332" t="s">
        <v>1109</v>
      </c>
      <c r="C1476" s="333">
        <f>2212-1500</f>
        <v>712</v>
      </c>
      <c r="D1476" s="306">
        <v>2212</v>
      </c>
    </row>
    <row r="1477" spans="2:4" ht="31.5">
      <c r="B1477" s="334" t="s">
        <v>820</v>
      </c>
      <c r="C1477" s="333">
        <f t="shared" ref="C1477:C1479" si="2292">SUM(D1477:O1477)</f>
        <v>20</v>
      </c>
      <c r="D1477" s="306">
        <v>20</v>
      </c>
    </row>
    <row r="1478" spans="2:4" ht="15.75">
      <c r="B1478" s="335" t="s">
        <v>821</v>
      </c>
      <c r="C1478" s="333">
        <f t="shared" si="2292"/>
        <v>20</v>
      </c>
      <c r="D1478" s="306">
        <v>20</v>
      </c>
    </row>
    <row r="1479" spans="2:4" ht="15.75">
      <c r="B1479" s="335" t="s">
        <v>822</v>
      </c>
      <c r="C1479" s="333">
        <f t="shared" si="2292"/>
        <v>12</v>
      </c>
      <c r="D1479" s="306">
        <v>12</v>
      </c>
    </row>
    <row r="1480" spans="2:4" ht="31.5">
      <c r="B1480" s="325" t="s">
        <v>1056</v>
      </c>
      <c r="C1480" s="352">
        <v>70</v>
      </c>
      <c r="D1480" s="306"/>
    </row>
    <row r="1481" spans="2:4" ht="15.75">
      <c r="B1481" s="459" t="s">
        <v>823</v>
      </c>
      <c r="C1481" s="460">
        <f>C1482</f>
        <v>130</v>
      </c>
      <c r="D1481" s="337">
        <f t="shared" ref="D1481" si="2293">D1482</f>
        <v>130</v>
      </c>
    </row>
    <row r="1482" spans="2:4" ht="15.75">
      <c r="B1482" s="338" t="s">
        <v>284</v>
      </c>
      <c r="C1482" s="337">
        <f>C1484+C1487</f>
        <v>130</v>
      </c>
      <c r="D1482" s="337">
        <f>D1484+D1487</f>
        <v>130</v>
      </c>
    </row>
    <row r="1483" spans="2:4" ht="15.75">
      <c r="B1483" s="336" t="s">
        <v>824</v>
      </c>
      <c r="C1483" s="337">
        <f>C1484</f>
        <v>125</v>
      </c>
      <c r="D1483" s="337">
        <f t="shared" ref="D1483" si="2294">D1484</f>
        <v>125</v>
      </c>
    </row>
    <row r="1484" spans="2:4" ht="15.75">
      <c r="B1484" s="339" t="s">
        <v>284</v>
      </c>
      <c r="C1484" s="292">
        <f t="shared" ref="C1484:D1484" si="2295">SUM(C1485:C1485)</f>
        <v>125</v>
      </c>
      <c r="D1484" s="292">
        <f t="shared" si="2295"/>
        <v>125</v>
      </c>
    </row>
    <row r="1485" spans="2:4" ht="31.5">
      <c r="B1485" s="340" t="s">
        <v>825</v>
      </c>
      <c r="C1485" s="341">
        <f>SUM(D1485:O1485)</f>
        <v>125</v>
      </c>
      <c r="D1485" s="341">
        <v>125</v>
      </c>
    </row>
    <row r="1486" spans="2:4" ht="15.75">
      <c r="B1486" s="336" t="s">
        <v>826</v>
      </c>
      <c r="C1486" s="337">
        <f>C1487</f>
        <v>5</v>
      </c>
      <c r="D1486" s="337">
        <f t="shared" ref="D1486:D1487" si="2296">D1487</f>
        <v>5</v>
      </c>
    </row>
    <row r="1487" spans="2:4" ht="15.75">
      <c r="B1487" s="339" t="s">
        <v>284</v>
      </c>
      <c r="C1487" s="342">
        <f>C1488</f>
        <v>5</v>
      </c>
      <c r="D1487" s="342">
        <f t="shared" si="2296"/>
        <v>5</v>
      </c>
    </row>
    <row r="1488" spans="2:4" ht="15.75">
      <c r="B1488" s="343" t="s">
        <v>827</v>
      </c>
      <c r="C1488" s="344">
        <f>SUM(D1488:O1488)</f>
        <v>5</v>
      </c>
      <c r="D1488" s="345">
        <v>5</v>
      </c>
    </row>
    <row r="1489" spans="2:4" ht="15.75">
      <c r="B1489" s="457" t="s">
        <v>828</v>
      </c>
      <c r="C1489" s="458">
        <f>C1492+C1527+C1542+C1549+C1564+C1585+C1590+C1600</f>
        <v>9196</v>
      </c>
      <c r="D1489" s="295" t="e">
        <f t="shared" ref="D1489" si="2297">D1491+D1490</f>
        <v>#REF!</v>
      </c>
    </row>
    <row r="1490" spans="2:4" ht="15" customHeight="1">
      <c r="B1490" s="296" t="s">
        <v>284</v>
      </c>
      <c r="C1490" s="294">
        <f>C1493+C1528+C1565+C1550+C1601+C1586+C1555+C1543+C1594</f>
        <v>9196</v>
      </c>
      <c r="D1490" s="294" t="e">
        <f>D1493+D1528+D1565+D1550+D1601+D1586+D1555+D1543+D1594</f>
        <v>#REF!</v>
      </c>
    </row>
    <row r="1491" spans="2:4" ht="15.75" hidden="1">
      <c r="B1491" s="346" t="s">
        <v>753</v>
      </c>
      <c r="C1491" s="305" t="e">
        <f>#REF!+C1591</f>
        <v>#REF!</v>
      </c>
      <c r="D1491" s="305" t="e">
        <f>#REF!+D1591</f>
        <v>#REF!</v>
      </c>
    </row>
    <row r="1492" spans="2:4" ht="15.75">
      <c r="B1492" s="347" t="s">
        <v>495</v>
      </c>
      <c r="C1492" s="305">
        <f>C1493</f>
        <v>5000</v>
      </c>
      <c r="D1492" s="305" t="e">
        <f>D1493+#REF!</f>
        <v>#REF!</v>
      </c>
    </row>
    <row r="1493" spans="2:4" ht="15.75">
      <c r="B1493" s="331" t="s">
        <v>284</v>
      </c>
      <c r="C1493" s="305">
        <f>SUM(C1494:C1526)</f>
        <v>5000</v>
      </c>
      <c r="D1493" s="305" t="e">
        <f>SUM(#REF!)</f>
        <v>#REF!</v>
      </c>
    </row>
    <row r="1494" spans="2:4" ht="15.75">
      <c r="B1494" s="297" t="s">
        <v>1057</v>
      </c>
      <c r="C1494" s="306">
        <v>21</v>
      </c>
      <c r="D1494" s="305"/>
    </row>
    <row r="1495" spans="2:4" ht="15.75">
      <c r="B1495" s="297" t="s">
        <v>1058</v>
      </c>
      <c r="C1495" s="306">
        <v>6</v>
      </c>
      <c r="D1495" s="305"/>
    </row>
    <row r="1496" spans="2:4" ht="15.75">
      <c r="B1496" s="297" t="s">
        <v>1059</v>
      </c>
      <c r="C1496" s="306">
        <v>180</v>
      </c>
      <c r="D1496" s="305"/>
    </row>
    <row r="1497" spans="2:4" ht="15.75">
      <c r="B1497" s="297" t="s">
        <v>1060</v>
      </c>
      <c r="C1497" s="306">
        <v>15</v>
      </c>
      <c r="D1497" s="305"/>
    </row>
    <row r="1498" spans="2:4" ht="15.75">
      <c r="B1498" s="297" t="s">
        <v>1061</v>
      </c>
      <c r="C1498" s="306">
        <v>730</v>
      </c>
      <c r="D1498" s="305"/>
    </row>
    <row r="1499" spans="2:4" ht="15.75">
      <c r="B1499" s="297" t="s">
        <v>1062</v>
      </c>
      <c r="C1499" s="306">
        <v>4</v>
      </c>
      <c r="D1499" s="305"/>
    </row>
    <row r="1500" spans="2:4" ht="15.75">
      <c r="B1500" s="297" t="s">
        <v>1063</v>
      </c>
      <c r="C1500" s="306">
        <v>32</v>
      </c>
      <c r="D1500" s="305"/>
    </row>
    <row r="1501" spans="2:4" ht="15.75">
      <c r="B1501" s="297" t="s">
        <v>1064</v>
      </c>
      <c r="C1501" s="306">
        <v>18</v>
      </c>
      <c r="D1501" s="305"/>
    </row>
    <row r="1502" spans="2:4" ht="15.75">
      <c r="B1502" s="297" t="s">
        <v>1065</v>
      </c>
      <c r="C1502" s="306">
        <v>125</v>
      </c>
      <c r="D1502" s="305"/>
    </row>
    <row r="1503" spans="2:4" ht="15.75">
      <c r="B1503" s="297" t="s">
        <v>1066</v>
      </c>
      <c r="C1503" s="306">
        <v>79</v>
      </c>
      <c r="D1503" s="305"/>
    </row>
    <row r="1504" spans="2:4" ht="15.75">
      <c r="B1504" s="297" t="s">
        <v>1067</v>
      </c>
      <c r="C1504" s="306">
        <v>37</v>
      </c>
      <c r="D1504" s="305"/>
    </row>
    <row r="1505" spans="2:4" ht="15.75">
      <c r="B1505" s="297" t="s">
        <v>1068</v>
      </c>
      <c r="C1505" s="306">
        <v>50</v>
      </c>
      <c r="D1505" s="305"/>
    </row>
    <row r="1506" spans="2:4" ht="15.75">
      <c r="B1506" s="297" t="s">
        <v>1069</v>
      </c>
      <c r="C1506" s="306">
        <v>680</v>
      </c>
      <c r="D1506" s="305"/>
    </row>
    <row r="1507" spans="2:4" ht="15.75">
      <c r="B1507" s="297" t="s">
        <v>1070</v>
      </c>
      <c r="C1507" s="306">
        <v>900</v>
      </c>
      <c r="D1507" s="305"/>
    </row>
    <row r="1508" spans="2:4" ht="15.75">
      <c r="B1508" s="297" t="s">
        <v>1071</v>
      </c>
      <c r="C1508" s="306">
        <v>170</v>
      </c>
      <c r="D1508" s="305"/>
    </row>
    <row r="1509" spans="2:4" ht="15.75">
      <c r="B1509" s="297" t="s">
        <v>1072</v>
      </c>
      <c r="C1509" s="306">
        <v>72</v>
      </c>
      <c r="D1509" s="305"/>
    </row>
    <row r="1510" spans="2:4" ht="15.75">
      <c r="B1510" s="297" t="s">
        <v>1073</v>
      </c>
      <c r="C1510" s="306">
        <v>30</v>
      </c>
      <c r="D1510" s="305"/>
    </row>
    <row r="1511" spans="2:4" ht="15.75">
      <c r="B1511" s="297" t="s">
        <v>1074</v>
      </c>
      <c r="C1511" s="306">
        <v>68</v>
      </c>
      <c r="D1511" s="305"/>
    </row>
    <row r="1512" spans="2:4" ht="15.75">
      <c r="B1512" s="297" t="s">
        <v>1075</v>
      </c>
      <c r="C1512" s="306">
        <v>350</v>
      </c>
      <c r="D1512" s="305"/>
    </row>
    <row r="1513" spans="2:4" ht="15.75">
      <c r="B1513" s="297" t="s">
        <v>1076</v>
      </c>
      <c r="C1513" s="306">
        <v>13</v>
      </c>
      <c r="D1513" s="305"/>
    </row>
    <row r="1514" spans="2:4" ht="15.75">
      <c r="B1514" s="297" t="s">
        <v>1077</v>
      </c>
      <c r="C1514" s="306">
        <v>9</v>
      </c>
      <c r="D1514" s="305"/>
    </row>
    <row r="1515" spans="2:4" ht="15.75">
      <c r="B1515" s="297" t="s">
        <v>1078</v>
      </c>
      <c r="C1515" s="306">
        <v>12</v>
      </c>
      <c r="D1515" s="305"/>
    </row>
    <row r="1516" spans="2:4" ht="15.75">
      <c r="B1516" s="297" t="s">
        <v>1079</v>
      </c>
      <c r="C1516" s="306">
        <v>8</v>
      </c>
      <c r="D1516" s="305"/>
    </row>
    <row r="1517" spans="2:4" ht="15.75">
      <c r="B1517" s="297" t="s">
        <v>1080</v>
      </c>
      <c r="C1517" s="306">
        <v>8</v>
      </c>
      <c r="D1517" s="305"/>
    </row>
    <row r="1518" spans="2:4" ht="15.75">
      <c r="B1518" s="297" t="s">
        <v>1081</v>
      </c>
      <c r="C1518" s="306">
        <v>7</v>
      </c>
      <c r="D1518" s="305"/>
    </row>
    <row r="1519" spans="2:4" ht="15.75">
      <c r="B1519" s="297" t="s">
        <v>1082</v>
      </c>
      <c r="C1519" s="306">
        <v>10</v>
      </c>
      <c r="D1519" s="305"/>
    </row>
    <row r="1520" spans="2:4" ht="15.75">
      <c r="B1520" s="297" t="s">
        <v>1083</v>
      </c>
      <c r="C1520" s="306">
        <v>25</v>
      </c>
      <c r="D1520" s="305"/>
    </row>
    <row r="1521" spans="2:4" ht="15.75">
      <c r="B1521" s="297" t="s">
        <v>1084</v>
      </c>
      <c r="C1521" s="306">
        <v>50</v>
      </c>
      <c r="D1521" s="305"/>
    </row>
    <row r="1522" spans="2:4" ht="31.5">
      <c r="B1522" s="297" t="s">
        <v>1085</v>
      </c>
      <c r="C1522" s="306">
        <v>90</v>
      </c>
      <c r="D1522" s="305"/>
    </row>
    <row r="1523" spans="2:4" ht="31.5">
      <c r="B1523" s="308" t="s">
        <v>1086</v>
      </c>
      <c r="C1523" s="306">
        <v>78</v>
      </c>
      <c r="D1523" s="305"/>
    </row>
    <row r="1524" spans="2:4" ht="31.5">
      <c r="B1524" s="308" t="s">
        <v>1087</v>
      </c>
      <c r="C1524" s="306">
        <v>120</v>
      </c>
      <c r="D1524" s="305"/>
    </row>
    <row r="1525" spans="2:4" ht="15.75">
      <c r="B1525" s="348" t="s">
        <v>1088</v>
      </c>
      <c r="C1525" s="306">
        <v>908</v>
      </c>
      <c r="D1525" s="305"/>
    </row>
    <row r="1526" spans="2:4" ht="31.5">
      <c r="B1526" s="348" t="s">
        <v>1089</v>
      </c>
      <c r="C1526" s="306">
        <v>95</v>
      </c>
      <c r="D1526" s="305"/>
    </row>
    <row r="1527" spans="2:4" ht="15.75">
      <c r="B1527" s="336" t="s">
        <v>498</v>
      </c>
      <c r="C1527" s="337">
        <f>C1528</f>
        <v>612</v>
      </c>
      <c r="D1527" s="337">
        <f t="shared" ref="D1527" si="2298">D1528</f>
        <v>612</v>
      </c>
    </row>
    <row r="1528" spans="2:4" ht="15" customHeight="1">
      <c r="B1528" s="288" t="s">
        <v>284</v>
      </c>
      <c r="C1528" s="349">
        <f t="shared" ref="C1528:D1528" si="2299">SUM(C1529:C1541)</f>
        <v>612</v>
      </c>
      <c r="D1528" s="349">
        <f t="shared" si="2299"/>
        <v>612</v>
      </c>
    </row>
    <row r="1529" spans="2:4" ht="0.75" hidden="1" customHeight="1">
      <c r="B1529" s="350" t="s">
        <v>829</v>
      </c>
      <c r="C1529" s="351">
        <f t="shared" ref="C1529:C1541" si="2300">D1529+E1529+F1529+O1529</f>
        <v>0</v>
      </c>
      <c r="D1529" s="352"/>
    </row>
    <row r="1530" spans="2:4" ht="15.75" hidden="1">
      <c r="B1530" s="350" t="s">
        <v>830</v>
      </c>
      <c r="C1530" s="351">
        <f t="shared" si="2300"/>
        <v>0</v>
      </c>
      <c r="D1530" s="352"/>
    </row>
    <row r="1531" spans="2:4" ht="15.75" hidden="1">
      <c r="B1531" s="350" t="s">
        <v>831</v>
      </c>
      <c r="C1531" s="351">
        <f t="shared" si="2300"/>
        <v>0</v>
      </c>
      <c r="D1531" s="352"/>
    </row>
    <row r="1532" spans="2:4" ht="15.75" hidden="1">
      <c r="B1532" s="350" t="s">
        <v>832</v>
      </c>
      <c r="C1532" s="351">
        <f t="shared" si="2300"/>
        <v>0</v>
      </c>
      <c r="D1532" s="352"/>
    </row>
    <row r="1533" spans="2:4" ht="15.75" hidden="1">
      <c r="B1533" s="350" t="s">
        <v>833</v>
      </c>
      <c r="C1533" s="351">
        <f t="shared" si="2300"/>
        <v>0</v>
      </c>
      <c r="D1533" s="352"/>
    </row>
    <row r="1534" spans="2:4" ht="15.75">
      <c r="B1534" s="353" t="s">
        <v>834</v>
      </c>
      <c r="C1534" s="351">
        <f t="shared" si="2300"/>
        <v>226</v>
      </c>
      <c r="D1534" s="354">
        <v>226</v>
      </c>
    </row>
    <row r="1535" spans="2:4" ht="15.75">
      <c r="B1535" s="353" t="s">
        <v>835</v>
      </c>
      <c r="C1535" s="351">
        <f t="shared" si="2300"/>
        <v>83</v>
      </c>
      <c r="D1535" s="354">
        <v>83</v>
      </c>
    </row>
    <row r="1536" spans="2:4" ht="15.75">
      <c r="B1536" s="353" t="s">
        <v>836</v>
      </c>
      <c r="C1536" s="351">
        <f t="shared" si="2300"/>
        <v>95</v>
      </c>
      <c r="D1536" s="354">
        <v>95</v>
      </c>
    </row>
    <row r="1537" spans="2:4" ht="15.75">
      <c r="B1537" s="353" t="s">
        <v>837</v>
      </c>
      <c r="C1537" s="351">
        <f t="shared" si="2300"/>
        <v>95</v>
      </c>
      <c r="D1537" s="354">
        <v>95</v>
      </c>
    </row>
    <row r="1538" spans="2:4" ht="15.75">
      <c r="B1538" s="353" t="s">
        <v>838</v>
      </c>
      <c r="C1538" s="351">
        <f t="shared" si="2300"/>
        <v>113</v>
      </c>
      <c r="D1538" s="354">
        <v>113</v>
      </c>
    </row>
    <row r="1539" spans="2:4" ht="0.75" customHeight="1">
      <c r="B1539" s="355" t="s">
        <v>839</v>
      </c>
      <c r="C1539" s="351">
        <f t="shared" si="2300"/>
        <v>0</v>
      </c>
      <c r="D1539" s="351"/>
    </row>
    <row r="1540" spans="2:4" ht="15.75" hidden="1">
      <c r="B1540" s="353" t="s">
        <v>840</v>
      </c>
      <c r="C1540" s="351">
        <f t="shared" si="2300"/>
        <v>0</v>
      </c>
      <c r="D1540" s="352"/>
    </row>
    <row r="1541" spans="2:4" ht="15.75" hidden="1">
      <c r="B1541" s="356" t="s">
        <v>841</v>
      </c>
      <c r="C1541" s="351">
        <f t="shared" si="2300"/>
        <v>0</v>
      </c>
      <c r="D1541" s="352"/>
    </row>
    <row r="1542" spans="2:4" ht="15.75">
      <c r="B1542" s="357" t="s">
        <v>842</v>
      </c>
      <c r="C1542" s="337">
        <f>C1543</f>
        <v>610</v>
      </c>
      <c r="D1542" s="337">
        <f t="shared" ref="D1542" si="2301">D1543</f>
        <v>610</v>
      </c>
    </row>
    <row r="1543" spans="2:4" ht="15.75">
      <c r="B1543" s="288" t="s">
        <v>284</v>
      </c>
      <c r="C1543" s="358">
        <f t="shared" ref="C1543:D1543" si="2302">SUM(C1544:C1548)</f>
        <v>610</v>
      </c>
      <c r="D1543" s="358">
        <f t="shared" si="2302"/>
        <v>610</v>
      </c>
    </row>
    <row r="1544" spans="2:4" ht="15.75" hidden="1">
      <c r="B1544" s="359" t="s">
        <v>843</v>
      </c>
      <c r="C1544" s="360">
        <f t="shared" ref="C1544:C1548" si="2303">SUM(D1544:O1544)</f>
        <v>0</v>
      </c>
      <c r="D1544" s="360"/>
    </row>
    <row r="1545" spans="2:4" ht="63" hidden="1">
      <c r="B1545" s="361" t="s">
        <v>844</v>
      </c>
      <c r="C1545" s="360">
        <f t="shared" si="2303"/>
        <v>0</v>
      </c>
      <c r="D1545" s="360"/>
    </row>
    <row r="1546" spans="2:4" ht="15.75">
      <c r="B1546" s="359" t="s">
        <v>845</v>
      </c>
      <c r="C1546" s="360">
        <f t="shared" si="2303"/>
        <v>350</v>
      </c>
      <c r="D1546" s="360">
        <v>350</v>
      </c>
    </row>
    <row r="1547" spans="2:4" ht="15.75">
      <c r="B1547" s="359" t="s">
        <v>846</v>
      </c>
      <c r="C1547" s="360">
        <f t="shared" si="2303"/>
        <v>160</v>
      </c>
      <c r="D1547" s="360">
        <v>160</v>
      </c>
    </row>
    <row r="1548" spans="2:4" ht="15.75">
      <c r="B1548" s="359" t="s">
        <v>847</v>
      </c>
      <c r="C1548" s="360">
        <f t="shared" si="2303"/>
        <v>100</v>
      </c>
      <c r="D1548" s="360">
        <v>100</v>
      </c>
    </row>
    <row r="1549" spans="2:4" ht="15.75">
      <c r="B1549" s="357" t="s">
        <v>848</v>
      </c>
      <c r="C1549" s="337">
        <f>C1550</f>
        <v>1292</v>
      </c>
      <c r="D1549" s="337">
        <f t="shared" ref="D1549" si="2304">D1550</f>
        <v>1292</v>
      </c>
    </row>
    <row r="1550" spans="2:4" ht="15.75">
      <c r="B1550" s="362" t="s">
        <v>284</v>
      </c>
      <c r="C1550" s="363">
        <f>SUM(C1551:C1553)</f>
        <v>1292</v>
      </c>
      <c r="D1550" s="363">
        <f t="shared" ref="D1550" si="2305">SUM(D1551:D1553)</f>
        <v>1292</v>
      </c>
    </row>
    <row r="1551" spans="2:4" ht="31.5">
      <c r="B1551" s="350" t="s">
        <v>849</v>
      </c>
      <c r="C1551" s="364">
        <f t="shared" ref="C1551:C1553" si="2306">D1551+E1551+F1551+O1551+M1551</f>
        <v>1249</v>
      </c>
      <c r="D1551" s="364">
        <v>1249</v>
      </c>
    </row>
    <row r="1552" spans="2:4" ht="15.75">
      <c r="B1552" s="350" t="s">
        <v>850</v>
      </c>
      <c r="C1552" s="364">
        <f t="shared" si="2306"/>
        <v>23</v>
      </c>
      <c r="D1552" s="364">
        <v>23</v>
      </c>
    </row>
    <row r="1553" spans="2:4" ht="15.75">
      <c r="B1553" s="350" t="s">
        <v>851</v>
      </c>
      <c r="C1553" s="364">
        <f t="shared" si="2306"/>
        <v>20</v>
      </c>
      <c r="D1553" s="364">
        <v>20</v>
      </c>
    </row>
    <row r="1554" spans="2:4" ht="15.75" hidden="1">
      <c r="B1554" s="337" t="s">
        <v>852</v>
      </c>
      <c r="C1554" s="337">
        <f>C1555</f>
        <v>0</v>
      </c>
      <c r="D1554" s="337">
        <f t="shared" ref="D1554" si="2307">D1555</f>
        <v>0</v>
      </c>
    </row>
    <row r="1555" spans="2:4" ht="15.75" hidden="1">
      <c r="B1555" s="365" t="s">
        <v>284</v>
      </c>
      <c r="C1555" s="365">
        <f>SUM(C1556:C1563)</f>
        <v>0</v>
      </c>
      <c r="D1555" s="365">
        <f t="shared" ref="D1555" si="2308">SUM(D1556:D1563)</f>
        <v>0</v>
      </c>
    </row>
    <row r="1556" spans="2:4" ht="15.75" hidden="1">
      <c r="B1556" s="366" t="s">
        <v>853</v>
      </c>
      <c r="C1556" s="367">
        <f t="shared" ref="C1556:C1563" si="2309">D1556+E1556+F1556+O1556+M1556</f>
        <v>0</v>
      </c>
      <c r="D1556" s="352"/>
    </row>
    <row r="1557" spans="2:4" ht="15.75" hidden="1">
      <c r="B1557" s="366" t="s">
        <v>854</v>
      </c>
      <c r="C1557" s="367">
        <f t="shared" si="2309"/>
        <v>0</v>
      </c>
      <c r="D1557" s="352"/>
    </row>
    <row r="1558" spans="2:4" ht="15.75" hidden="1">
      <c r="B1558" s="366" t="s">
        <v>855</v>
      </c>
      <c r="C1558" s="367">
        <f t="shared" si="2309"/>
        <v>0</v>
      </c>
      <c r="D1558" s="352"/>
    </row>
    <row r="1559" spans="2:4" ht="15.75" hidden="1">
      <c r="B1559" s="366" t="s">
        <v>856</v>
      </c>
      <c r="C1559" s="367">
        <f t="shared" si="2309"/>
        <v>0</v>
      </c>
      <c r="D1559" s="352"/>
    </row>
    <row r="1560" spans="2:4" ht="30" hidden="1">
      <c r="B1560" s="366" t="s">
        <v>857</v>
      </c>
      <c r="C1560" s="367">
        <f t="shared" si="2309"/>
        <v>0</v>
      </c>
      <c r="D1560" s="352"/>
    </row>
    <row r="1561" spans="2:4" ht="30" hidden="1">
      <c r="B1561" s="366" t="s">
        <v>858</v>
      </c>
      <c r="C1561" s="367">
        <f t="shared" si="2309"/>
        <v>0</v>
      </c>
      <c r="D1561" s="352"/>
    </row>
    <row r="1562" spans="2:4" ht="45" hidden="1">
      <c r="B1562" s="366" t="s">
        <v>859</v>
      </c>
      <c r="C1562" s="367">
        <f t="shared" si="2309"/>
        <v>0</v>
      </c>
      <c r="D1562" s="352"/>
    </row>
    <row r="1563" spans="2:4" ht="30" hidden="1">
      <c r="B1563" s="366" t="s">
        <v>860</v>
      </c>
      <c r="C1563" s="367">
        <f t="shared" si="2309"/>
        <v>0</v>
      </c>
      <c r="D1563" s="352"/>
    </row>
    <row r="1564" spans="2:4" ht="15.75">
      <c r="B1564" s="336" t="s">
        <v>861</v>
      </c>
      <c r="C1564" s="337">
        <f>D1564+E1564+F1564+O1564</f>
        <v>271</v>
      </c>
      <c r="D1564" s="337">
        <f>D1565</f>
        <v>271</v>
      </c>
    </row>
    <row r="1565" spans="2:4" ht="15.75">
      <c r="B1565" s="288" t="s">
        <v>284</v>
      </c>
      <c r="C1565" s="292">
        <f t="shared" ref="C1565:D1565" si="2310">SUM(C1566:C1584)</f>
        <v>271</v>
      </c>
      <c r="D1565" s="368">
        <f t="shared" si="2310"/>
        <v>271</v>
      </c>
    </row>
    <row r="1566" spans="2:4" ht="110.25">
      <c r="B1566" s="350" t="s">
        <v>862</v>
      </c>
      <c r="C1566" s="351">
        <f t="shared" ref="C1566:C1583" si="2311">D1566+E1566+F1566+M1566+O1566</f>
        <v>178</v>
      </c>
      <c r="D1566" s="352">
        <v>178</v>
      </c>
    </row>
    <row r="1567" spans="2:4" ht="15.75">
      <c r="B1567" s="369" t="s">
        <v>863</v>
      </c>
      <c r="C1567" s="370">
        <f t="shared" si="2311"/>
        <v>93</v>
      </c>
      <c r="D1567" s="352">
        <v>93</v>
      </c>
    </row>
    <row r="1568" spans="2:4" ht="2.25" customHeight="1">
      <c r="B1568" s="371" t="s">
        <v>864</v>
      </c>
      <c r="C1568" s="370">
        <f t="shared" si="2311"/>
        <v>0</v>
      </c>
      <c r="D1568" s="352"/>
    </row>
    <row r="1569" spans="2:4" ht="15.75" hidden="1">
      <c r="B1569" s="353" t="s">
        <v>865</v>
      </c>
      <c r="C1569" s="370">
        <f t="shared" si="2311"/>
        <v>0</v>
      </c>
      <c r="D1569" s="352"/>
    </row>
    <row r="1570" spans="2:4" ht="15.75" hidden="1">
      <c r="B1570" s="353" t="s">
        <v>866</v>
      </c>
      <c r="C1570" s="370">
        <f t="shared" si="2311"/>
        <v>0</v>
      </c>
      <c r="D1570" s="352"/>
    </row>
    <row r="1571" spans="2:4" ht="15.75" hidden="1">
      <c r="B1571" s="353" t="s">
        <v>867</v>
      </c>
      <c r="C1571" s="370">
        <f t="shared" si="2311"/>
        <v>0</v>
      </c>
      <c r="D1571" s="352"/>
    </row>
    <row r="1572" spans="2:4" ht="15.75" hidden="1">
      <c r="B1572" s="353" t="s">
        <v>868</v>
      </c>
      <c r="C1572" s="370">
        <f t="shared" si="2311"/>
        <v>0</v>
      </c>
      <c r="D1572" s="352"/>
    </row>
    <row r="1573" spans="2:4" ht="15.75" hidden="1">
      <c r="B1573" s="353" t="s">
        <v>869</v>
      </c>
      <c r="C1573" s="370">
        <f t="shared" si="2311"/>
        <v>0</v>
      </c>
      <c r="D1573" s="352"/>
    </row>
    <row r="1574" spans="2:4" ht="15.75" hidden="1">
      <c r="B1574" s="353" t="s">
        <v>870</v>
      </c>
      <c r="C1574" s="370">
        <f t="shared" si="2311"/>
        <v>0</v>
      </c>
      <c r="D1574" s="352"/>
    </row>
    <row r="1575" spans="2:4" ht="15.75" hidden="1">
      <c r="B1575" s="353" t="s">
        <v>871</v>
      </c>
      <c r="C1575" s="370">
        <f t="shared" si="2311"/>
        <v>0</v>
      </c>
      <c r="D1575" s="352"/>
    </row>
    <row r="1576" spans="2:4" ht="15.75" hidden="1">
      <c r="B1576" s="353" t="s">
        <v>872</v>
      </c>
      <c r="C1576" s="370">
        <f t="shared" si="2311"/>
        <v>0</v>
      </c>
      <c r="D1576" s="352"/>
    </row>
    <row r="1577" spans="2:4" ht="15.75" hidden="1">
      <c r="B1577" s="372" t="s">
        <v>873</v>
      </c>
      <c r="C1577" s="370">
        <f t="shared" si="2311"/>
        <v>0</v>
      </c>
      <c r="D1577" s="352"/>
    </row>
    <row r="1578" spans="2:4" ht="15.75" hidden="1">
      <c r="B1578" s="353" t="s">
        <v>874</v>
      </c>
      <c r="C1578" s="370">
        <f>D1578+E1578+F1578+M1578+O1578</f>
        <v>0</v>
      </c>
      <c r="D1578" s="352"/>
    </row>
    <row r="1579" spans="2:4" ht="15.75" hidden="1">
      <c r="B1579" s="371" t="s">
        <v>875</v>
      </c>
      <c r="C1579" s="370">
        <f>D1579+E1579+F1579+M1579+O1579</f>
        <v>0</v>
      </c>
      <c r="D1579" s="352"/>
    </row>
    <row r="1580" spans="2:4" ht="31.5" hidden="1">
      <c r="B1580" s="371" t="s">
        <v>876</v>
      </c>
      <c r="C1580" s="370">
        <f>D1580+E1580+F1580+M1580+O1580</f>
        <v>0</v>
      </c>
      <c r="D1580" s="352"/>
    </row>
    <row r="1581" spans="2:4" ht="31.5" hidden="1">
      <c r="B1581" s="371" t="s">
        <v>877</v>
      </c>
      <c r="C1581" s="370">
        <f>D1581+E1581+F1581+M1581+O1581</f>
        <v>0</v>
      </c>
      <c r="D1581" s="352"/>
    </row>
    <row r="1582" spans="2:4" ht="15.75" hidden="1">
      <c r="B1582" s="372" t="s">
        <v>878</v>
      </c>
      <c r="C1582" s="370">
        <f>D1582+E1582+F1582+M1582+O1582</f>
        <v>0</v>
      </c>
      <c r="D1582" s="352"/>
    </row>
    <row r="1583" spans="2:4" ht="15.75" hidden="1">
      <c r="B1583" s="353" t="s">
        <v>879</v>
      </c>
      <c r="C1583" s="370">
        <f t="shared" si="2311"/>
        <v>0</v>
      </c>
      <c r="D1583" s="352"/>
    </row>
    <row r="1584" spans="2:4" ht="31.5">
      <c r="B1584" s="371" t="s">
        <v>880</v>
      </c>
      <c r="C1584" s="370">
        <f>D1584+E1584+F1584+M1584+O1584</f>
        <v>0</v>
      </c>
      <c r="D1584" s="352"/>
    </row>
    <row r="1585" spans="2:4" ht="15.75">
      <c r="B1585" s="336" t="s">
        <v>881</v>
      </c>
      <c r="C1585" s="337">
        <f>C1586</f>
        <v>269</v>
      </c>
      <c r="D1585" s="337">
        <f t="shared" ref="D1585" si="2312">D1586</f>
        <v>269</v>
      </c>
    </row>
    <row r="1586" spans="2:4" ht="15.75">
      <c r="B1586" s="288" t="s">
        <v>284</v>
      </c>
      <c r="C1586" s="358">
        <f>SUM(C1587:C1589)</f>
        <v>269</v>
      </c>
      <c r="D1586" s="358">
        <f t="shared" ref="D1586" si="2313">SUM(D1587:D1589)</f>
        <v>269</v>
      </c>
    </row>
    <row r="1587" spans="2:4" ht="15.75">
      <c r="B1587" s="373" t="s">
        <v>882</v>
      </c>
      <c r="C1587" s="351">
        <f t="shared" ref="C1587:C1589" si="2314">SUM(D1587:O1587)</f>
        <v>66</v>
      </c>
      <c r="D1587" s="352">
        <v>66</v>
      </c>
    </row>
    <row r="1588" spans="2:4" ht="15.75">
      <c r="B1588" s="374" t="s">
        <v>883</v>
      </c>
      <c r="C1588" s="351">
        <f t="shared" si="2314"/>
        <v>3</v>
      </c>
      <c r="D1588" s="352">
        <v>3</v>
      </c>
    </row>
    <row r="1589" spans="2:4" ht="94.5">
      <c r="B1589" s="374" t="s">
        <v>884</v>
      </c>
      <c r="C1589" s="351">
        <f t="shared" si="2314"/>
        <v>200</v>
      </c>
      <c r="D1589" s="352">
        <v>200</v>
      </c>
    </row>
    <row r="1590" spans="2:4" ht="15.75">
      <c r="B1590" s="375" t="s">
        <v>885</v>
      </c>
      <c r="C1590" s="376">
        <f>C1594+C1591</f>
        <v>943</v>
      </c>
      <c r="D1590" s="376">
        <f t="shared" ref="D1590" si="2315">D1594+D1591</f>
        <v>943</v>
      </c>
    </row>
    <row r="1591" spans="2:4" ht="0.75" customHeight="1">
      <c r="B1591" s="377" t="s">
        <v>753</v>
      </c>
      <c r="C1591" s="378">
        <f>C1592+C1593</f>
        <v>0</v>
      </c>
      <c r="D1591" s="378">
        <f t="shared" ref="D1591" si="2316">D1592+D1593</f>
        <v>0</v>
      </c>
    </row>
    <row r="1592" spans="2:4" ht="31.5" hidden="1">
      <c r="B1592" s="379" t="s">
        <v>886</v>
      </c>
      <c r="C1592" s="351">
        <f t="shared" ref="C1592:C1593" si="2317">SUM(D1592:O1592)</f>
        <v>0</v>
      </c>
      <c r="D1592" s="380"/>
    </row>
    <row r="1593" spans="2:4" ht="31.5" hidden="1">
      <c r="B1593" s="379" t="s">
        <v>887</v>
      </c>
      <c r="C1593" s="351">
        <f t="shared" si="2317"/>
        <v>0</v>
      </c>
      <c r="D1593" s="381"/>
    </row>
    <row r="1594" spans="2:4" ht="15.75">
      <c r="B1594" s="288" t="s">
        <v>284</v>
      </c>
      <c r="C1594" s="368">
        <f>SUM(C1595:C1599)</f>
        <v>943</v>
      </c>
      <c r="D1594" s="368">
        <f t="shared" ref="D1594" si="2318">SUM(D1595:D1599)</f>
        <v>943</v>
      </c>
    </row>
    <row r="1595" spans="2:4" ht="15.75">
      <c r="B1595" s="382" t="s">
        <v>888</v>
      </c>
      <c r="C1595" s="351">
        <f t="shared" ref="C1595:C1599" si="2319">SUM(D1595:O1595)</f>
        <v>762</v>
      </c>
      <c r="D1595" s="352">
        <v>762</v>
      </c>
    </row>
    <row r="1596" spans="2:4" ht="15.75">
      <c r="B1596" s="383" t="s">
        <v>889</v>
      </c>
      <c r="C1596" s="351">
        <f t="shared" si="2319"/>
        <v>21</v>
      </c>
      <c r="D1596" s="352">
        <v>21</v>
      </c>
    </row>
    <row r="1597" spans="2:4" ht="0.75" customHeight="1">
      <c r="B1597" s="384" t="s">
        <v>890</v>
      </c>
      <c r="C1597" s="351">
        <f t="shared" si="2319"/>
        <v>0</v>
      </c>
      <c r="D1597" s="352">
        <v>0</v>
      </c>
    </row>
    <row r="1598" spans="2:4" ht="78.75">
      <c r="B1598" s="384" t="s">
        <v>891</v>
      </c>
      <c r="C1598" s="351">
        <f t="shared" si="2319"/>
        <v>40</v>
      </c>
      <c r="D1598" s="352">
        <v>40</v>
      </c>
    </row>
    <row r="1599" spans="2:4" ht="15.75">
      <c r="B1599" s="384" t="s">
        <v>892</v>
      </c>
      <c r="C1599" s="351">
        <f t="shared" si="2319"/>
        <v>120</v>
      </c>
      <c r="D1599" s="352">
        <v>120</v>
      </c>
    </row>
    <row r="1600" spans="2:4" ht="15.75">
      <c r="B1600" s="337" t="s">
        <v>501</v>
      </c>
      <c r="C1600" s="337">
        <f>C1601</f>
        <v>199</v>
      </c>
      <c r="D1600" s="337">
        <f t="shared" ref="D1600" si="2320">D1601</f>
        <v>199</v>
      </c>
    </row>
    <row r="1601" spans="2:4" ht="15.75">
      <c r="B1601" s="385" t="s">
        <v>284</v>
      </c>
      <c r="C1601" s="292">
        <f t="shared" ref="C1601:D1601" si="2321">SUM(C1602:C1605)</f>
        <v>199</v>
      </c>
      <c r="D1601" s="292">
        <f t="shared" si="2321"/>
        <v>199</v>
      </c>
    </row>
    <row r="1602" spans="2:4" ht="31.5">
      <c r="B1602" s="386" t="s">
        <v>893</v>
      </c>
      <c r="C1602" s="387">
        <f t="shared" ref="C1602:C1605" si="2322">SUM(D1602:O1602)</f>
        <v>140</v>
      </c>
      <c r="D1602" s="388">
        <v>140</v>
      </c>
    </row>
    <row r="1603" spans="2:4" ht="15.75">
      <c r="B1603" s="386" t="s">
        <v>894</v>
      </c>
      <c r="C1603" s="387">
        <f t="shared" si="2322"/>
        <v>9</v>
      </c>
      <c r="D1603" s="389">
        <v>9</v>
      </c>
    </row>
    <row r="1604" spans="2:4" ht="15.75">
      <c r="B1604" s="386" t="s">
        <v>895</v>
      </c>
      <c r="C1604" s="387">
        <f t="shared" si="2322"/>
        <v>30</v>
      </c>
      <c r="D1604" s="389">
        <v>30</v>
      </c>
    </row>
    <row r="1605" spans="2:4" ht="15.75">
      <c r="B1605" s="386" t="s">
        <v>896</v>
      </c>
      <c r="C1605" s="387">
        <f t="shared" si="2322"/>
        <v>20</v>
      </c>
      <c r="D1605" s="389">
        <v>20</v>
      </c>
    </row>
    <row r="1606" spans="2:4" ht="15.75">
      <c r="B1606" s="459" t="s">
        <v>897</v>
      </c>
      <c r="C1606" s="460">
        <f>C1607+C1608</f>
        <v>43330.999999999993</v>
      </c>
      <c r="D1606" s="390" t="e">
        <f t="shared" ref="D1606" si="2323">D1607+D1608</f>
        <v>#REF!</v>
      </c>
    </row>
    <row r="1607" spans="2:4" ht="15.75">
      <c r="B1607" s="336" t="s">
        <v>284</v>
      </c>
      <c r="C1607" s="337">
        <f>C1619+C1613+C1670+C1675+C1640</f>
        <v>43250.999999999993</v>
      </c>
      <c r="D1607" s="337" t="e">
        <f>D1619+D1613+D1670+D1675+D1640</f>
        <v>#REF!</v>
      </c>
    </row>
    <row r="1608" spans="2:4" ht="15.75">
      <c r="B1608" s="391" t="s">
        <v>282</v>
      </c>
      <c r="C1608" s="337">
        <f>C1610</f>
        <v>80</v>
      </c>
      <c r="D1608" s="337">
        <f t="shared" ref="D1608" si="2324">D1610</f>
        <v>80</v>
      </c>
    </row>
    <row r="1609" spans="2:4" ht="31.5">
      <c r="B1609" s="392" t="s">
        <v>898</v>
      </c>
      <c r="C1609" s="337">
        <f t="shared" ref="C1609:D1609" si="2325">C1610+C1613</f>
        <v>518</v>
      </c>
      <c r="D1609" s="337">
        <f t="shared" si="2325"/>
        <v>518</v>
      </c>
    </row>
    <row r="1610" spans="2:4" ht="15.75">
      <c r="B1610" s="393" t="s">
        <v>282</v>
      </c>
      <c r="C1610" s="291">
        <f>C1611</f>
        <v>80</v>
      </c>
      <c r="D1610" s="291">
        <f>D1611</f>
        <v>80</v>
      </c>
    </row>
    <row r="1611" spans="2:4" ht="15.75">
      <c r="B1611" s="394" t="s">
        <v>899</v>
      </c>
      <c r="C1611" s="341">
        <f>D1611+E1611+M1611+O1611+F1611</f>
        <v>80</v>
      </c>
      <c r="D1611" s="341">
        <v>80</v>
      </c>
    </row>
    <row r="1612" spans="2:4" ht="15.75">
      <c r="B1612" s="395"/>
      <c r="C1612" s="341"/>
      <c r="D1612" s="396">
        <v>8</v>
      </c>
    </row>
    <row r="1613" spans="2:4" ht="15.75">
      <c r="B1613" s="339" t="s">
        <v>284</v>
      </c>
      <c r="C1613" s="349">
        <f t="shared" ref="C1613:D1613" si="2326">SUM(C1614:C1617)</f>
        <v>438</v>
      </c>
      <c r="D1613" s="349">
        <f t="shared" si="2326"/>
        <v>438</v>
      </c>
    </row>
    <row r="1614" spans="2:4" ht="47.25">
      <c r="B1614" s="359" t="s">
        <v>900</v>
      </c>
      <c r="C1614" s="341">
        <f t="shared" ref="C1614:C1617" si="2327">D1614+E1614+M1614+O1614+F1614</f>
        <v>157</v>
      </c>
      <c r="D1614" s="341">
        <v>157</v>
      </c>
    </row>
    <row r="1615" spans="2:4" ht="47.25">
      <c r="B1615" s="359" t="s">
        <v>901</v>
      </c>
      <c r="C1615" s="341">
        <f t="shared" si="2327"/>
        <v>150</v>
      </c>
      <c r="D1615" s="341">
        <v>150</v>
      </c>
    </row>
    <row r="1616" spans="2:4" ht="15.75">
      <c r="B1616" s="397" t="s">
        <v>902</v>
      </c>
      <c r="C1616" s="341">
        <f t="shared" si="2327"/>
        <v>30</v>
      </c>
      <c r="D1616" s="341">
        <v>30</v>
      </c>
    </row>
    <row r="1617" spans="2:4" ht="15.75">
      <c r="B1617" s="397" t="s">
        <v>903</v>
      </c>
      <c r="C1617" s="341">
        <f t="shared" si="2327"/>
        <v>101</v>
      </c>
      <c r="D1617" s="341">
        <v>101</v>
      </c>
    </row>
    <row r="1618" spans="2:4" ht="15.75">
      <c r="B1618" s="375" t="s">
        <v>514</v>
      </c>
      <c r="C1618" s="398">
        <f>C1619</f>
        <v>368</v>
      </c>
      <c r="D1618" s="398">
        <f t="shared" ref="D1618" si="2328">D1619</f>
        <v>1673</v>
      </c>
    </row>
    <row r="1619" spans="2:4" ht="15.75">
      <c r="B1619" s="399" t="s">
        <v>284</v>
      </c>
      <c r="C1619" s="400">
        <f>SUM(C1620:C1639)</f>
        <v>368</v>
      </c>
      <c r="D1619" s="400">
        <f t="shared" ref="D1619" si="2329">SUM(D1620:D1638)</f>
        <v>1673</v>
      </c>
    </row>
    <row r="1620" spans="2:4" ht="15.75" hidden="1">
      <c r="B1620" s="401" t="s">
        <v>904</v>
      </c>
      <c r="C1620" s="341">
        <f t="shared" ref="C1620:C1669" si="2330">D1620+E1620+M1620+O1620+F1620</f>
        <v>0</v>
      </c>
      <c r="D1620" s="402"/>
    </row>
    <row r="1621" spans="2:4" ht="15.75" hidden="1">
      <c r="B1621" s="403" t="s">
        <v>905</v>
      </c>
      <c r="C1621" s="341">
        <f t="shared" si="2330"/>
        <v>0</v>
      </c>
      <c r="D1621" s="402"/>
    </row>
    <row r="1622" spans="2:4" ht="1.5" hidden="1" customHeight="1">
      <c r="B1622" s="401" t="s">
        <v>906</v>
      </c>
      <c r="C1622" s="341">
        <f t="shared" si="2330"/>
        <v>0</v>
      </c>
      <c r="D1622" s="402"/>
    </row>
    <row r="1623" spans="2:4" ht="15.75" hidden="1">
      <c r="B1623" s="401" t="s">
        <v>907</v>
      </c>
      <c r="C1623" s="341">
        <f t="shared" si="2330"/>
        <v>0</v>
      </c>
      <c r="D1623" s="402"/>
    </row>
    <row r="1624" spans="2:4" ht="15.75" hidden="1">
      <c r="B1624" s="401" t="s">
        <v>908</v>
      </c>
      <c r="C1624" s="341">
        <f t="shared" si="2330"/>
        <v>0</v>
      </c>
      <c r="D1624" s="402"/>
    </row>
    <row r="1625" spans="2:4" ht="15.75" hidden="1">
      <c r="B1625" s="401" t="s">
        <v>909</v>
      </c>
      <c r="C1625" s="341">
        <f t="shared" si="2330"/>
        <v>0</v>
      </c>
      <c r="D1625" s="402"/>
    </row>
    <row r="1626" spans="2:4" ht="15.75" hidden="1">
      <c r="B1626" s="404" t="s">
        <v>910</v>
      </c>
      <c r="C1626" s="341">
        <f t="shared" si="2330"/>
        <v>0</v>
      </c>
      <c r="D1626" s="405"/>
    </row>
    <row r="1627" spans="2:4" ht="15.75" hidden="1">
      <c r="B1627" s="404" t="s">
        <v>911</v>
      </c>
      <c r="C1627" s="341">
        <f t="shared" si="2330"/>
        <v>0</v>
      </c>
      <c r="D1627" s="405"/>
    </row>
    <row r="1628" spans="2:4" ht="15.75" hidden="1">
      <c r="B1628" s="404" t="s">
        <v>912</v>
      </c>
      <c r="C1628" s="341">
        <f t="shared" si="2330"/>
        <v>0</v>
      </c>
      <c r="D1628" s="405"/>
    </row>
    <row r="1629" spans="2:4" ht="15.75" hidden="1">
      <c r="B1629" s="404" t="s">
        <v>913</v>
      </c>
      <c r="C1629" s="341">
        <f t="shared" si="2330"/>
        <v>0</v>
      </c>
      <c r="D1629" s="405"/>
    </row>
    <row r="1630" spans="2:4" ht="15.75" hidden="1">
      <c r="B1630" s="404" t="s">
        <v>914</v>
      </c>
      <c r="C1630" s="341">
        <f t="shared" si="2330"/>
        <v>0</v>
      </c>
      <c r="D1630" s="405"/>
    </row>
    <row r="1631" spans="2:4" ht="15.75" hidden="1">
      <c r="B1631" s="404" t="s">
        <v>915</v>
      </c>
      <c r="C1631" s="341">
        <f t="shared" si="2330"/>
        <v>0</v>
      </c>
      <c r="D1631" s="405"/>
    </row>
    <row r="1632" spans="2:4" ht="15.75" hidden="1">
      <c r="B1632" s="404" t="s">
        <v>916</v>
      </c>
      <c r="C1632" s="341">
        <f t="shared" si="2330"/>
        <v>0</v>
      </c>
      <c r="D1632" s="405"/>
    </row>
    <row r="1633" spans="2:4" ht="15.75" hidden="1">
      <c r="B1633" s="404" t="s">
        <v>917</v>
      </c>
      <c r="C1633" s="341">
        <f t="shared" si="2330"/>
        <v>0</v>
      </c>
      <c r="D1633" s="405"/>
    </row>
    <row r="1634" spans="2:4" ht="47.25">
      <c r="B1634" s="404" t="s">
        <v>918</v>
      </c>
      <c r="C1634" s="341">
        <f t="shared" si="2330"/>
        <v>135</v>
      </c>
      <c r="D1634" s="405">
        <v>135</v>
      </c>
    </row>
    <row r="1635" spans="2:4" ht="31.5" hidden="1">
      <c r="B1635" s="404" t="s">
        <v>919</v>
      </c>
      <c r="C1635" s="341">
        <f t="shared" si="2330"/>
        <v>0</v>
      </c>
      <c r="D1635" s="404"/>
    </row>
    <row r="1636" spans="2:4" ht="15.75" hidden="1">
      <c r="B1636" s="404" t="s">
        <v>920</v>
      </c>
      <c r="C1636" s="341">
        <f t="shared" si="2330"/>
        <v>0</v>
      </c>
      <c r="D1636" s="405"/>
    </row>
    <row r="1637" spans="2:4" ht="15.75">
      <c r="B1637" s="401" t="s">
        <v>921</v>
      </c>
      <c r="C1637" s="341">
        <f t="shared" si="2330"/>
        <v>38</v>
      </c>
      <c r="D1637" s="405">
        <v>38</v>
      </c>
    </row>
    <row r="1638" spans="2:4" ht="18.75" customHeight="1">
      <c r="B1638" s="404" t="s">
        <v>1111</v>
      </c>
      <c r="C1638" s="341">
        <v>75</v>
      </c>
      <c r="D1638" s="406">
        <v>1500</v>
      </c>
    </row>
    <row r="1639" spans="2:4" ht="15.75" customHeight="1">
      <c r="B1639" s="404" t="s">
        <v>1110</v>
      </c>
      <c r="C1639" s="341">
        <v>120</v>
      </c>
      <c r="D1639" s="406"/>
    </row>
    <row r="1640" spans="2:4" ht="15.75">
      <c r="B1640" s="407" t="s">
        <v>525</v>
      </c>
      <c r="C1640" s="337">
        <f t="shared" ref="C1640:D1640" si="2331">SUM(C1641:C1669)</f>
        <v>41701.999999999993</v>
      </c>
      <c r="D1640" s="337">
        <f t="shared" si="2331"/>
        <v>41701.999999999993</v>
      </c>
    </row>
    <row r="1641" spans="2:4" ht="47.25" hidden="1">
      <c r="B1641" s="404" t="s">
        <v>922</v>
      </c>
      <c r="C1641" s="341">
        <f t="shared" si="2330"/>
        <v>0</v>
      </c>
      <c r="D1641" s="408"/>
    </row>
    <row r="1642" spans="2:4" ht="15.75">
      <c r="B1642" s="404" t="s">
        <v>923</v>
      </c>
      <c r="C1642" s="341">
        <f t="shared" si="2330"/>
        <v>33527.230000000003</v>
      </c>
      <c r="D1642" s="406">
        <v>33527.230000000003</v>
      </c>
    </row>
    <row r="1643" spans="2:4" ht="15.75">
      <c r="B1643" s="404" t="s">
        <v>924</v>
      </c>
      <c r="C1643" s="341">
        <f t="shared" si="2330"/>
        <v>0</v>
      </c>
      <c r="D1643" s="409"/>
    </row>
    <row r="1644" spans="2:4" ht="15.75">
      <c r="B1644" s="404" t="s">
        <v>925</v>
      </c>
      <c r="C1644" s="341">
        <f t="shared" si="2330"/>
        <v>1370</v>
      </c>
      <c r="D1644" s="410">
        <v>1370</v>
      </c>
    </row>
    <row r="1645" spans="2:4" ht="15.75">
      <c r="B1645" s="404" t="s">
        <v>926</v>
      </c>
      <c r="C1645" s="341">
        <f t="shared" si="2330"/>
        <v>1087</v>
      </c>
      <c r="D1645" s="410">
        <v>1087</v>
      </c>
    </row>
    <row r="1646" spans="2:4" ht="15.75">
      <c r="B1646" s="404" t="s">
        <v>927</v>
      </c>
      <c r="C1646" s="341">
        <f t="shared" si="2330"/>
        <v>1401</v>
      </c>
      <c r="D1646" s="410">
        <v>1401</v>
      </c>
    </row>
    <row r="1647" spans="2:4" ht="15.75">
      <c r="B1647" s="404" t="s">
        <v>928</v>
      </c>
      <c r="C1647" s="341">
        <f t="shared" si="2330"/>
        <v>77</v>
      </c>
      <c r="D1647" s="410">
        <v>77</v>
      </c>
    </row>
    <row r="1648" spans="2:4" ht="15.75">
      <c r="B1648" s="404" t="s">
        <v>929</v>
      </c>
      <c r="C1648" s="341">
        <f t="shared" si="2330"/>
        <v>1838</v>
      </c>
      <c r="D1648" s="410">
        <v>1838</v>
      </c>
    </row>
    <row r="1649" spans="2:4" ht="15.75">
      <c r="B1649" s="404" t="s">
        <v>930</v>
      </c>
      <c r="C1649" s="341">
        <f t="shared" si="2330"/>
        <v>1498</v>
      </c>
      <c r="D1649" s="410">
        <v>1498</v>
      </c>
    </row>
    <row r="1650" spans="2:4" ht="15.75">
      <c r="B1650" s="404" t="s">
        <v>931</v>
      </c>
      <c r="C1650" s="341">
        <f t="shared" si="2330"/>
        <v>316</v>
      </c>
      <c r="D1650" s="410">
        <v>316</v>
      </c>
    </row>
    <row r="1651" spans="2:4" ht="15.75">
      <c r="B1651" s="404" t="s">
        <v>932</v>
      </c>
      <c r="C1651" s="341">
        <f t="shared" si="2330"/>
        <v>4</v>
      </c>
      <c r="D1651" s="410">
        <v>4</v>
      </c>
    </row>
    <row r="1652" spans="2:4" ht="15.75">
      <c r="B1652" s="404" t="s">
        <v>933</v>
      </c>
      <c r="C1652" s="341">
        <f t="shared" si="2330"/>
        <v>195</v>
      </c>
      <c r="D1652" s="410">
        <v>195</v>
      </c>
    </row>
    <row r="1653" spans="2:4" ht="15.75">
      <c r="B1653" s="404" t="s">
        <v>934</v>
      </c>
      <c r="C1653" s="341">
        <f t="shared" si="2330"/>
        <v>16</v>
      </c>
      <c r="D1653" s="410">
        <v>16</v>
      </c>
    </row>
    <row r="1654" spans="2:4" ht="15.75">
      <c r="B1654" s="404" t="s">
        <v>935</v>
      </c>
      <c r="C1654" s="341">
        <f t="shared" si="2330"/>
        <v>6</v>
      </c>
      <c r="D1654" s="410">
        <v>6</v>
      </c>
    </row>
    <row r="1655" spans="2:4" ht="15.75">
      <c r="B1655" s="404" t="s">
        <v>936</v>
      </c>
      <c r="C1655" s="341">
        <f t="shared" si="2330"/>
        <v>11.27</v>
      </c>
      <c r="D1655" s="410">
        <v>11.27</v>
      </c>
    </row>
    <row r="1656" spans="2:4" ht="15.75">
      <c r="B1656" s="404" t="s">
        <v>937</v>
      </c>
      <c r="C1656" s="341">
        <f t="shared" si="2330"/>
        <v>13</v>
      </c>
      <c r="D1656" s="410">
        <v>13</v>
      </c>
    </row>
    <row r="1657" spans="2:4" ht="15.75">
      <c r="B1657" s="404" t="s">
        <v>938</v>
      </c>
      <c r="C1657" s="341">
        <f t="shared" si="2330"/>
        <v>4.5</v>
      </c>
      <c r="D1657" s="410">
        <v>4.5</v>
      </c>
    </row>
    <row r="1658" spans="2:4" ht="15.75">
      <c r="B1658" s="404" t="s">
        <v>939</v>
      </c>
      <c r="C1658" s="341">
        <f t="shared" si="2330"/>
        <v>8.6999999999999993</v>
      </c>
      <c r="D1658" s="410">
        <v>8.6999999999999993</v>
      </c>
    </row>
    <row r="1659" spans="2:4" ht="15.75">
      <c r="B1659" s="404" t="s">
        <v>940</v>
      </c>
      <c r="C1659" s="341">
        <f t="shared" si="2330"/>
        <v>60</v>
      </c>
      <c r="D1659" s="410">
        <v>60</v>
      </c>
    </row>
    <row r="1660" spans="2:4" ht="15.75">
      <c r="B1660" s="404" t="s">
        <v>941</v>
      </c>
      <c r="C1660" s="341">
        <f t="shared" si="2330"/>
        <v>15</v>
      </c>
      <c r="D1660" s="410">
        <v>15</v>
      </c>
    </row>
    <row r="1661" spans="2:4" ht="15.75">
      <c r="B1661" s="404" t="s">
        <v>942</v>
      </c>
      <c r="C1661" s="341">
        <f t="shared" si="2330"/>
        <v>8.5</v>
      </c>
      <c r="D1661" s="410">
        <v>8.5</v>
      </c>
    </row>
    <row r="1662" spans="2:4" ht="15.75">
      <c r="B1662" s="404" t="s">
        <v>943</v>
      </c>
      <c r="C1662" s="341">
        <f t="shared" si="2330"/>
        <v>6</v>
      </c>
      <c r="D1662" s="410">
        <v>6</v>
      </c>
    </row>
    <row r="1663" spans="2:4" ht="15.75">
      <c r="B1663" s="404" t="s">
        <v>944</v>
      </c>
      <c r="C1663" s="341">
        <f t="shared" si="2330"/>
        <v>18.8</v>
      </c>
      <c r="D1663" s="410">
        <v>18.8</v>
      </c>
    </row>
    <row r="1664" spans="2:4" ht="15.75">
      <c r="B1664" s="404" t="s">
        <v>945</v>
      </c>
      <c r="C1664" s="341">
        <f t="shared" si="2330"/>
        <v>33.6</v>
      </c>
      <c r="D1664" s="410">
        <v>33.6</v>
      </c>
    </row>
    <row r="1665" spans="2:4" ht="15.75">
      <c r="B1665" s="404" t="s">
        <v>946</v>
      </c>
      <c r="C1665" s="341">
        <f t="shared" si="2330"/>
        <v>65</v>
      </c>
      <c r="D1665" s="410">
        <v>65</v>
      </c>
    </row>
    <row r="1666" spans="2:4" ht="15.75">
      <c r="B1666" s="404" t="s">
        <v>947</v>
      </c>
      <c r="C1666" s="341">
        <f t="shared" si="2330"/>
        <v>61.2</v>
      </c>
      <c r="D1666" s="410">
        <v>61.2</v>
      </c>
    </row>
    <row r="1667" spans="2:4" ht="15" customHeight="1">
      <c r="B1667" s="404" t="s">
        <v>948</v>
      </c>
      <c r="C1667" s="341">
        <f t="shared" si="2330"/>
        <v>61.2</v>
      </c>
      <c r="D1667" s="410">
        <v>61.2</v>
      </c>
    </row>
    <row r="1668" spans="2:4" ht="15.75" hidden="1">
      <c r="B1668" s="404" t="s">
        <v>949</v>
      </c>
      <c r="C1668" s="341">
        <f t="shared" si="2330"/>
        <v>0</v>
      </c>
      <c r="D1668" s="409"/>
    </row>
    <row r="1669" spans="2:4" ht="63" hidden="1">
      <c r="B1669" s="404" t="s">
        <v>950</v>
      </c>
      <c r="C1669" s="341">
        <f t="shared" si="2330"/>
        <v>0</v>
      </c>
      <c r="D1669" s="410"/>
    </row>
    <row r="1670" spans="2:4" ht="15.75">
      <c r="B1670" s="337" t="s">
        <v>536</v>
      </c>
      <c r="C1670" s="337">
        <f>C1671</f>
        <v>521</v>
      </c>
      <c r="D1670" s="337" t="e">
        <f t="shared" ref="D1670" si="2332">D1671</f>
        <v>#REF!</v>
      </c>
    </row>
    <row r="1671" spans="2:4" ht="15" customHeight="1">
      <c r="B1671" s="288" t="s">
        <v>284</v>
      </c>
      <c r="C1671" s="368">
        <f>SUM(C1672:C1674)</f>
        <v>521</v>
      </c>
      <c r="D1671" s="368" t="e">
        <f>SUM(#REF!)</f>
        <v>#REF!</v>
      </c>
    </row>
    <row r="1672" spans="2:4" ht="15.75">
      <c r="B1672" s="308" t="s">
        <v>1090</v>
      </c>
      <c r="C1672" s="501">
        <v>253</v>
      </c>
      <c r="D1672" s="352"/>
    </row>
    <row r="1673" spans="2:4" ht="15.75">
      <c r="B1673" s="308" t="s">
        <v>1091</v>
      </c>
      <c r="C1673" s="501">
        <v>62</v>
      </c>
      <c r="D1673" s="352"/>
    </row>
    <row r="1674" spans="2:4" ht="15.75">
      <c r="B1674" s="308" t="s">
        <v>1092</v>
      </c>
      <c r="C1674" s="501">
        <v>206</v>
      </c>
      <c r="D1674" s="352"/>
    </row>
    <row r="1675" spans="2:4" ht="15.75">
      <c r="B1675" s="337" t="s">
        <v>523</v>
      </c>
      <c r="C1675" s="337">
        <f>C1676</f>
        <v>222</v>
      </c>
      <c r="D1675" s="337">
        <f t="shared" ref="D1675" si="2333">D1676</f>
        <v>222</v>
      </c>
    </row>
    <row r="1676" spans="2:4" ht="15.75">
      <c r="B1676" s="288" t="s">
        <v>284</v>
      </c>
      <c r="C1676" s="368">
        <f>SUM(C1677:C1678)</f>
        <v>222</v>
      </c>
      <c r="D1676" s="368">
        <f>SUM(D1677:D1678)</f>
        <v>222</v>
      </c>
    </row>
    <row r="1677" spans="2:4" ht="18" customHeight="1">
      <c r="B1677" s="411" t="s">
        <v>951</v>
      </c>
      <c r="C1677" s="352">
        <f t="shared" ref="C1677:C1678" si="2334">D1677+E1677+F1677+O1677</f>
        <v>152</v>
      </c>
      <c r="D1677" s="352">
        <v>152</v>
      </c>
    </row>
    <row r="1678" spans="2:4" ht="18" customHeight="1">
      <c r="B1678" s="412" t="s">
        <v>952</v>
      </c>
      <c r="C1678" s="413">
        <f t="shared" si="2334"/>
        <v>70</v>
      </c>
      <c r="D1678" s="413">
        <v>70</v>
      </c>
    </row>
    <row r="1679" spans="2:4" ht="15.75">
      <c r="B1679" s="459" t="s">
        <v>953</v>
      </c>
      <c r="C1679" s="460">
        <f>C1681+C1680+C1682+C1683</f>
        <v>6408</v>
      </c>
      <c r="D1679" s="390">
        <f t="shared" ref="D1679" si="2335">D1681+D1680+D1682+D1683</f>
        <v>6383</v>
      </c>
    </row>
    <row r="1680" spans="2:4" ht="15.75">
      <c r="B1680" s="357" t="s">
        <v>284</v>
      </c>
      <c r="C1680" s="337">
        <f>C1726+C1696+C1715+C1733+C1739</f>
        <v>5653</v>
      </c>
      <c r="D1680" s="337">
        <f>D1726+D1696+D1715+D1733+D1739</f>
        <v>5628</v>
      </c>
    </row>
    <row r="1681" spans="2:4" ht="15.75">
      <c r="B1681" s="357" t="s">
        <v>282</v>
      </c>
      <c r="C1681" s="337">
        <f t="shared" ref="C1681:D1681" si="2336">C1687</f>
        <v>668</v>
      </c>
      <c r="D1681" s="337">
        <f t="shared" si="2336"/>
        <v>668</v>
      </c>
    </row>
    <row r="1682" spans="2:4" ht="15.75">
      <c r="B1682" s="357" t="s">
        <v>752</v>
      </c>
      <c r="C1682" s="337">
        <f>C1690</f>
        <v>87</v>
      </c>
      <c r="D1682" s="337">
        <f t="shared" ref="D1682" si="2337">D1690</f>
        <v>87</v>
      </c>
    </row>
    <row r="1683" spans="2:4" ht="15.75">
      <c r="B1683" s="338" t="s">
        <v>753</v>
      </c>
      <c r="C1683" s="337">
        <f>C1723</f>
        <v>0</v>
      </c>
      <c r="D1683" s="337">
        <f t="shared" ref="D1683" si="2338">D1723</f>
        <v>0</v>
      </c>
    </row>
    <row r="1684" spans="2:4" ht="15.75">
      <c r="B1684" s="461" t="s">
        <v>954</v>
      </c>
      <c r="C1684" s="450">
        <f>C1726+C1733+C1739</f>
        <v>3809</v>
      </c>
      <c r="D1684" s="414">
        <f>D1726+D1733+D1739</f>
        <v>3808</v>
      </c>
    </row>
    <row r="1685" spans="2:4" ht="15.75">
      <c r="B1685" s="461" t="s">
        <v>955</v>
      </c>
      <c r="C1685" s="450">
        <f>C1715</f>
        <v>338</v>
      </c>
      <c r="D1685" s="414">
        <f>D1715</f>
        <v>338</v>
      </c>
    </row>
    <row r="1686" spans="2:4" ht="31.5">
      <c r="B1686" s="415" t="s">
        <v>956</v>
      </c>
      <c r="C1686" s="337">
        <f t="shared" ref="C1686:D1686" si="2339">C1687+C1696+C1690</f>
        <v>2261</v>
      </c>
      <c r="D1686" s="337">
        <f t="shared" si="2339"/>
        <v>2237</v>
      </c>
    </row>
    <row r="1687" spans="2:4" ht="15.75">
      <c r="B1687" s="416" t="s">
        <v>957</v>
      </c>
      <c r="C1687" s="417">
        <f>SUM(C1688:C1689)</f>
        <v>668</v>
      </c>
      <c r="D1687" s="417">
        <f>SUM(D1688:D1689)</f>
        <v>668</v>
      </c>
    </row>
    <row r="1688" spans="2:4" ht="31.5">
      <c r="B1688" s="352" t="s">
        <v>958</v>
      </c>
      <c r="C1688" s="364">
        <f t="shared" ref="C1688:C1689" si="2340">D1688+E1688+F1688</f>
        <v>579</v>
      </c>
      <c r="D1688" s="418">
        <v>579</v>
      </c>
    </row>
    <row r="1689" spans="2:4" ht="31.5">
      <c r="B1689" s="352" t="s">
        <v>959</v>
      </c>
      <c r="C1689" s="364">
        <f t="shared" si="2340"/>
        <v>89</v>
      </c>
      <c r="D1689" s="418">
        <v>89</v>
      </c>
    </row>
    <row r="1690" spans="2:4" ht="15.75">
      <c r="B1690" s="358" t="s">
        <v>752</v>
      </c>
      <c r="C1690" s="358">
        <f>C1691</f>
        <v>87</v>
      </c>
      <c r="D1690" s="358">
        <f t="shared" ref="D1690" si="2341">D1691</f>
        <v>87</v>
      </c>
    </row>
    <row r="1691" spans="2:4" ht="15.75">
      <c r="B1691" s="351" t="s">
        <v>960</v>
      </c>
      <c r="C1691" s="351">
        <f t="shared" ref="C1691" si="2342">D1691+E1691+F1691</f>
        <v>87</v>
      </c>
      <c r="D1691" s="351">
        <f>SUM(D1692:D1695)</f>
        <v>87</v>
      </c>
    </row>
    <row r="1692" spans="2:4" ht="15.75" hidden="1">
      <c r="B1692" s="351"/>
      <c r="C1692" s="351"/>
      <c r="D1692" s="351">
        <v>58</v>
      </c>
    </row>
    <row r="1693" spans="2:4" ht="15.75" hidden="1">
      <c r="B1693" s="351"/>
      <c r="C1693" s="351"/>
      <c r="D1693" s="351">
        <v>4</v>
      </c>
    </row>
    <row r="1694" spans="2:4" ht="15.75" hidden="1">
      <c r="B1694" s="351"/>
      <c r="C1694" s="351"/>
      <c r="D1694" s="351">
        <v>0</v>
      </c>
    </row>
    <row r="1695" spans="2:4" ht="15.75" hidden="1">
      <c r="B1695" s="351"/>
      <c r="C1695" s="351"/>
      <c r="D1695" s="351">
        <v>25</v>
      </c>
    </row>
    <row r="1696" spans="2:4" ht="15.75">
      <c r="B1696" s="288" t="s">
        <v>284</v>
      </c>
      <c r="C1696" s="358">
        <f>SUM(C1697:C1714)</f>
        <v>1506</v>
      </c>
      <c r="D1696" s="358">
        <f t="shared" ref="D1696" si="2343">SUM(D1697:D1713)</f>
        <v>1482</v>
      </c>
    </row>
    <row r="1697" spans="2:4" ht="31.5">
      <c r="B1697" s="352" t="s">
        <v>961</v>
      </c>
      <c r="C1697" s="388">
        <f t="shared" ref="C1697:C1713" si="2344">SUM(D1697:O1697)</f>
        <v>973</v>
      </c>
      <c r="D1697" s="351">
        <v>973</v>
      </c>
    </row>
    <row r="1698" spans="2:4" ht="47.25">
      <c r="B1698" s="352" t="s">
        <v>962</v>
      </c>
      <c r="C1698" s="388">
        <f t="shared" si="2344"/>
        <v>10</v>
      </c>
      <c r="D1698" s="351">
        <v>10</v>
      </c>
    </row>
    <row r="1699" spans="2:4" ht="47.25">
      <c r="B1699" s="352" t="s">
        <v>963</v>
      </c>
      <c r="C1699" s="388">
        <f t="shared" si="2344"/>
        <v>10</v>
      </c>
      <c r="D1699" s="351">
        <v>10</v>
      </c>
    </row>
    <row r="1700" spans="2:4" ht="47.25">
      <c r="B1700" s="352" t="s">
        <v>964</v>
      </c>
      <c r="C1700" s="388">
        <f t="shared" si="2344"/>
        <v>59</v>
      </c>
      <c r="D1700" s="351">
        <v>59</v>
      </c>
    </row>
    <row r="1701" spans="2:4" ht="47.25">
      <c r="B1701" s="352" t="s">
        <v>965</v>
      </c>
      <c r="C1701" s="388">
        <f t="shared" si="2344"/>
        <v>3</v>
      </c>
      <c r="D1701" s="351">
        <v>3</v>
      </c>
    </row>
    <row r="1702" spans="2:4" ht="47.25">
      <c r="B1702" s="352" t="s">
        <v>966</v>
      </c>
      <c r="C1702" s="388">
        <f t="shared" si="2344"/>
        <v>27</v>
      </c>
      <c r="D1702" s="351">
        <v>27</v>
      </c>
    </row>
    <row r="1703" spans="2:4" ht="63">
      <c r="B1703" s="352" t="s">
        <v>967</v>
      </c>
      <c r="C1703" s="388">
        <f t="shared" si="2344"/>
        <v>21</v>
      </c>
      <c r="D1703" s="351">
        <v>21</v>
      </c>
    </row>
    <row r="1704" spans="2:4" ht="47.25">
      <c r="B1704" s="352" t="s">
        <v>968</v>
      </c>
      <c r="C1704" s="388">
        <f t="shared" si="2344"/>
        <v>9</v>
      </c>
      <c r="D1704" s="351">
        <v>9</v>
      </c>
    </row>
    <row r="1705" spans="2:4" ht="31.5">
      <c r="B1705" s="352" t="s">
        <v>969</v>
      </c>
      <c r="C1705" s="388">
        <f t="shared" si="2344"/>
        <v>29</v>
      </c>
      <c r="D1705" s="351">
        <v>29</v>
      </c>
    </row>
    <row r="1706" spans="2:4" ht="47.25">
      <c r="B1706" s="352" t="s">
        <v>970</v>
      </c>
      <c r="C1706" s="388">
        <f t="shared" si="2344"/>
        <v>65</v>
      </c>
      <c r="D1706" s="351">
        <v>65</v>
      </c>
    </row>
    <row r="1707" spans="2:4" ht="31.5">
      <c r="B1707" s="352" t="s">
        <v>971</v>
      </c>
      <c r="C1707" s="388">
        <f t="shared" si="2344"/>
        <v>86</v>
      </c>
      <c r="D1707" s="351">
        <v>86</v>
      </c>
    </row>
    <row r="1708" spans="2:4" ht="15.75">
      <c r="B1708" s="351" t="s">
        <v>972</v>
      </c>
      <c r="C1708" s="388">
        <f t="shared" si="2344"/>
        <v>2</v>
      </c>
      <c r="D1708" s="351">
        <v>2</v>
      </c>
    </row>
    <row r="1709" spans="2:4" ht="15.75">
      <c r="B1709" s="351" t="s">
        <v>973</v>
      </c>
      <c r="C1709" s="388">
        <f t="shared" si="2344"/>
        <v>6</v>
      </c>
      <c r="D1709" s="351">
        <v>6</v>
      </c>
    </row>
    <row r="1710" spans="2:4" ht="31.5">
      <c r="B1710" s="352" t="s">
        <v>974</v>
      </c>
      <c r="C1710" s="419">
        <f t="shared" si="2344"/>
        <v>10</v>
      </c>
      <c r="D1710" s="364">
        <v>10</v>
      </c>
    </row>
    <row r="1711" spans="2:4" ht="31.5">
      <c r="B1711" s="352" t="s">
        <v>975</v>
      </c>
      <c r="C1711" s="388">
        <f t="shared" si="2344"/>
        <v>130</v>
      </c>
      <c r="D1711" s="351">
        <v>130</v>
      </c>
    </row>
    <row r="1712" spans="2:4" ht="15.75">
      <c r="B1712" s="352" t="s">
        <v>976</v>
      </c>
      <c r="C1712" s="388">
        <f t="shared" si="2344"/>
        <v>39</v>
      </c>
      <c r="D1712" s="388">
        <v>39</v>
      </c>
    </row>
    <row r="1713" spans="2:4" ht="15.75">
      <c r="B1713" s="352" t="s">
        <v>977</v>
      </c>
      <c r="C1713" s="388">
        <f t="shared" si="2344"/>
        <v>3</v>
      </c>
      <c r="D1713" s="388">
        <v>3</v>
      </c>
    </row>
    <row r="1714" spans="2:4" ht="31.5">
      <c r="B1714" s="308" t="s">
        <v>1094</v>
      </c>
      <c r="C1714" s="503">
        <v>24</v>
      </c>
      <c r="D1714" s="388"/>
    </row>
    <row r="1715" spans="2:4" ht="31.5">
      <c r="B1715" s="415" t="s">
        <v>978</v>
      </c>
      <c r="C1715" s="420">
        <f>C1716</f>
        <v>338</v>
      </c>
      <c r="D1715" s="420">
        <f t="shared" ref="D1715" si="2345">D1716</f>
        <v>338</v>
      </c>
    </row>
    <row r="1716" spans="2:4" ht="15.75">
      <c r="B1716" s="288" t="s">
        <v>284</v>
      </c>
      <c r="C1716" s="421">
        <f t="shared" ref="C1716:D1716" si="2346">SUM(C1717:C1722)</f>
        <v>338</v>
      </c>
      <c r="D1716" s="421">
        <f t="shared" si="2346"/>
        <v>338</v>
      </c>
    </row>
    <row r="1717" spans="2:4" ht="78.75">
      <c r="B1717" s="422" t="s">
        <v>979</v>
      </c>
      <c r="C1717" s="388">
        <f t="shared" ref="C1717:C1722" si="2347">SUM(D1717:O1717)</f>
        <v>125</v>
      </c>
      <c r="D1717" s="388">
        <v>125</v>
      </c>
    </row>
    <row r="1718" spans="2:4" ht="15.75">
      <c r="B1718" s="423" t="s">
        <v>980</v>
      </c>
      <c r="C1718" s="388">
        <f t="shared" si="2347"/>
        <v>12</v>
      </c>
      <c r="D1718" s="388">
        <v>12</v>
      </c>
    </row>
    <row r="1719" spans="2:4" ht="15.75">
      <c r="B1719" s="423" t="s">
        <v>981</v>
      </c>
      <c r="C1719" s="388">
        <f t="shared" si="2347"/>
        <v>69</v>
      </c>
      <c r="D1719" s="388">
        <v>69</v>
      </c>
    </row>
    <row r="1720" spans="2:4" ht="15.75">
      <c r="B1720" s="424" t="s">
        <v>982</v>
      </c>
      <c r="C1720" s="388">
        <f t="shared" si="2347"/>
        <v>22</v>
      </c>
      <c r="D1720" s="388">
        <v>22</v>
      </c>
    </row>
    <row r="1721" spans="2:4" ht="15.75">
      <c r="B1721" s="353" t="s">
        <v>983</v>
      </c>
      <c r="C1721" s="388">
        <f t="shared" si="2347"/>
        <v>20</v>
      </c>
      <c r="D1721" s="388">
        <v>20</v>
      </c>
    </row>
    <row r="1722" spans="2:4" ht="15.75">
      <c r="B1722" s="355" t="s">
        <v>984</v>
      </c>
      <c r="C1722" s="388">
        <f t="shared" si="2347"/>
        <v>90</v>
      </c>
      <c r="D1722" s="388">
        <v>90</v>
      </c>
    </row>
    <row r="1723" spans="2:4" ht="0.75" customHeight="1">
      <c r="B1723" s="425" t="s">
        <v>985</v>
      </c>
      <c r="C1723" s="421">
        <f>C1724</f>
        <v>0</v>
      </c>
      <c r="D1723" s="421">
        <f t="shared" ref="D1723" si="2348">D1724</f>
        <v>0</v>
      </c>
    </row>
    <row r="1724" spans="2:4" ht="15.75" hidden="1">
      <c r="B1724" s="393" t="s">
        <v>753</v>
      </c>
      <c r="C1724" s="421">
        <f>C1725</f>
        <v>0</v>
      </c>
      <c r="D1724" s="421">
        <f>D1725</f>
        <v>0</v>
      </c>
    </row>
    <row r="1725" spans="2:4" ht="31.5" hidden="1">
      <c r="B1725" s="359" t="s">
        <v>986</v>
      </c>
      <c r="C1725" s="388">
        <f t="shared" ref="C1725" si="2349">SUM(D1725:O1725)</f>
        <v>0</v>
      </c>
      <c r="D1725" s="426"/>
    </row>
    <row r="1726" spans="2:4" ht="15.75">
      <c r="B1726" s="427" t="s">
        <v>987</v>
      </c>
      <c r="C1726" s="428">
        <f>C1727</f>
        <v>20</v>
      </c>
      <c r="D1726" s="428">
        <f t="shared" ref="D1726" si="2350">D1727</f>
        <v>20</v>
      </c>
    </row>
    <row r="1727" spans="2:4" ht="15.75">
      <c r="B1727" s="429" t="s">
        <v>284</v>
      </c>
      <c r="C1727" s="430">
        <f t="shared" ref="C1727:D1727" si="2351">SUM(C1728:C1732)</f>
        <v>20</v>
      </c>
      <c r="D1727" s="430">
        <f t="shared" si="2351"/>
        <v>20</v>
      </c>
    </row>
    <row r="1728" spans="2:4" ht="0.75" customHeight="1">
      <c r="B1728" s="431" t="s">
        <v>988</v>
      </c>
      <c r="C1728" s="348">
        <f>D1728+E1728+F1728+O1728</f>
        <v>0</v>
      </c>
      <c r="D1728" s="348"/>
    </row>
    <row r="1729" spans="2:4" ht="15.75" hidden="1">
      <c r="B1729" s="432" t="s">
        <v>989</v>
      </c>
      <c r="C1729" s="348">
        <f t="shared" ref="C1729:C1732" si="2352">D1729+E1729+F1729+O1729</f>
        <v>0</v>
      </c>
      <c r="D1729" s="348"/>
    </row>
    <row r="1730" spans="2:4" ht="15.75" hidden="1">
      <c r="B1730" s="297" t="s">
        <v>990</v>
      </c>
      <c r="C1730" s="348">
        <f t="shared" si="2352"/>
        <v>0</v>
      </c>
      <c r="D1730" s="348"/>
    </row>
    <row r="1731" spans="2:4" ht="15.75">
      <c r="B1731" s="297" t="s">
        <v>771</v>
      </c>
      <c r="C1731" s="348">
        <f t="shared" si="2352"/>
        <v>18</v>
      </c>
      <c r="D1731" s="348">
        <v>18</v>
      </c>
    </row>
    <row r="1732" spans="2:4" ht="15.75">
      <c r="B1732" s="297" t="s">
        <v>991</v>
      </c>
      <c r="C1732" s="348">
        <f t="shared" si="2352"/>
        <v>2</v>
      </c>
      <c r="D1732" s="348">
        <v>2</v>
      </c>
    </row>
    <row r="1733" spans="2:4" ht="15.75">
      <c r="B1733" s="427" t="s">
        <v>992</v>
      </c>
      <c r="C1733" s="428">
        <f>C1734</f>
        <v>3679</v>
      </c>
      <c r="D1733" s="428">
        <f t="shared" ref="D1733" si="2353">D1734</f>
        <v>3678</v>
      </c>
    </row>
    <row r="1734" spans="2:4" ht="15.75">
      <c r="B1734" s="429" t="s">
        <v>284</v>
      </c>
      <c r="C1734" s="433">
        <f>SUM(C1735:C1738)</f>
        <v>3679</v>
      </c>
      <c r="D1734" s="433">
        <f t="shared" ref="D1734" si="2354">SUM(D1735:D1736)</f>
        <v>3678</v>
      </c>
    </row>
    <row r="1735" spans="2:4" ht="15.75">
      <c r="B1735" s="307" t="s">
        <v>993</v>
      </c>
      <c r="C1735" s="434">
        <f>D1735+E1735+F1735+O1735</f>
        <v>3660</v>
      </c>
      <c r="D1735" s="434">
        <v>3660</v>
      </c>
    </row>
    <row r="1736" spans="2:4" ht="15.75">
      <c r="B1736" s="297" t="s">
        <v>994</v>
      </c>
      <c r="C1736" s="502">
        <v>14</v>
      </c>
      <c r="D1736" s="434">
        <v>18</v>
      </c>
    </row>
    <row r="1737" spans="2:4" ht="15.75">
      <c r="B1737" s="297" t="s">
        <v>991</v>
      </c>
      <c r="C1737" s="503">
        <v>3</v>
      </c>
      <c r="D1737" s="434"/>
    </row>
    <row r="1738" spans="2:4" ht="15.75">
      <c r="B1738" s="297" t="s">
        <v>1093</v>
      </c>
      <c r="C1738" s="503">
        <v>2</v>
      </c>
      <c r="D1738" s="434"/>
    </row>
    <row r="1739" spans="2:4" ht="15.75">
      <c r="B1739" s="427" t="s">
        <v>995</v>
      </c>
      <c r="C1739" s="428">
        <f>C1740</f>
        <v>110</v>
      </c>
      <c r="D1739" s="428">
        <f t="shared" ref="D1739" si="2355">D1740</f>
        <v>110</v>
      </c>
    </row>
    <row r="1740" spans="2:4" ht="15.75">
      <c r="B1740" s="429" t="s">
        <v>284</v>
      </c>
      <c r="C1740" s="433">
        <f>SUM(C1741:C1742)</f>
        <v>110</v>
      </c>
      <c r="D1740" s="433">
        <f t="shared" ref="D1740" si="2356">SUM(D1741:D1742)</f>
        <v>110</v>
      </c>
    </row>
    <row r="1741" spans="2:4" ht="31.5">
      <c r="B1741" s="307" t="s">
        <v>996</v>
      </c>
      <c r="C1741" s="434">
        <f>D1741+E1741+F1741+O1741</f>
        <v>110</v>
      </c>
      <c r="D1741" s="434">
        <v>110</v>
      </c>
    </row>
    <row r="1742" spans="2:4" ht="15.75" hidden="1">
      <c r="B1742" s="435" t="s">
        <v>997</v>
      </c>
      <c r="C1742" s="434">
        <f>D1742+E1742+F1742+O1742</f>
        <v>0</v>
      </c>
      <c r="D1742" s="434"/>
    </row>
    <row r="1743" spans="2:4" ht="15.75">
      <c r="B1743" s="457" t="s">
        <v>998</v>
      </c>
      <c r="C1743" s="458">
        <f>C1744+C1747</f>
        <v>987</v>
      </c>
      <c r="D1743" s="437">
        <f t="shared" ref="D1743" si="2357">D1744+D1747</f>
        <v>987</v>
      </c>
    </row>
    <row r="1744" spans="2:4" ht="15.75">
      <c r="B1744" s="438" t="s">
        <v>999</v>
      </c>
      <c r="C1744" s="305">
        <f>C1749</f>
        <v>487</v>
      </c>
      <c r="D1744" s="305">
        <f t="shared" ref="D1744" si="2358">D1749</f>
        <v>487</v>
      </c>
    </row>
    <row r="1745" spans="2:4" ht="15.75">
      <c r="B1745" s="331" t="s">
        <v>284</v>
      </c>
      <c r="C1745" s="305">
        <f>C1747</f>
        <v>500</v>
      </c>
      <c r="D1745" s="305">
        <f t="shared" ref="D1745" si="2359">D1747</f>
        <v>500</v>
      </c>
    </row>
    <row r="1746" spans="2:4" ht="15.75">
      <c r="B1746" s="438" t="s">
        <v>1000</v>
      </c>
      <c r="C1746" s="305">
        <f>C1747</f>
        <v>500</v>
      </c>
      <c r="D1746" s="305">
        <f t="shared" ref="D1746" si="2360">D1747</f>
        <v>500</v>
      </c>
    </row>
    <row r="1747" spans="2:4" ht="15.75">
      <c r="B1747" s="429" t="s">
        <v>284</v>
      </c>
      <c r="C1747" s="305">
        <f>C1748</f>
        <v>500</v>
      </c>
      <c r="D1747" s="305">
        <f>D1748</f>
        <v>500</v>
      </c>
    </row>
    <row r="1748" spans="2:4" ht="31.5">
      <c r="B1748" s="439" t="s">
        <v>1001</v>
      </c>
      <c r="C1748" s="306">
        <f>D1748</f>
        <v>500</v>
      </c>
      <c r="D1748" s="306">
        <v>500</v>
      </c>
    </row>
    <row r="1749" spans="2:4" ht="15.75">
      <c r="B1749" s="438" t="s">
        <v>999</v>
      </c>
      <c r="C1749" s="438">
        <f t="shared" ref="C1749:D1749" si="2361">C1750</f>
        <v>487</v>
      </c>
      <c r="D1749" s="438">
        <f t="shared" si="2361"/>
        <v>487</v>
      </c>
    </row>
    <row r="1750" spans="2:4" ht="31.5">
      <c r="B1750" s="439" t="s">
        <v>1002</v>
      </c>
      <c r="C1750" s="306">
        <f>SUM(D1750:O1750)</f>
        <v>487</v>
      </c>
      <c r="D1750" s="306">
        <v>487</v>
      </c>
    </row>
    <row r="1751" spans="2:4" ht="15.75">
      <c r="B1751" s="457" t="s">
        <v>1003</v>
      </c>
      <c r="C1751" s="458">
        <f>C1752</f>
        <v>917</v>
      </c>
      <c r="D1751" s="294">
        <f>D1752</f>
        <v>917</v>
      </c>
    </row>
    <row r="1752" spans="2:4" ht="15.75">
      <c r="B1752" s="440" t="s">
        <v>754</v>
      </c>
      <c r="C1752" s="317">
        <f>D1752</f>
        <v>917</v>
      </c>
      <c r="D1752" s="317">
        <v>917</v>
      </c>
    </row>
    <row r="1753" spans="2:4" ht="15.75">
      <c r="B1753" s="457" t="s">
        <v>1004</v>
      </c>
      <c r="C1753" s="458">
        <f>C1754+C1755+C1757+C1756</f>
        <v>50942</v>
      </c>
      <c r="D1753" s="294">
        <f t="shared" ref="D1753" si="2362">D1754+D1755+D1757+D1756</f>
        <v>49925</v>
      </c>
    </row>
    <row r="1754" spans="2:4" ht="15.75">
      <c r="B1754" s="296" t="s">
        <v>1005</v>
      </c>
      <c r="C1754" s="441">
        <f>C1772</f>
        <v>25682</v>
      </c>
      <c r="D1754" s="442">
        <f t="shared" ref="D1754" si="2363">D1772</f>
        <v>24665</v>
      </c>
    </row>
    <row r="1755" spans="2:4" ht="15.75">
      <c r="B1755" s="296" t="s">
        <v>1006</v>
      </c>
      <c r="C1755" s="441">
        <f>C1760</f>
        <v>101</v>
      </c>
      <c r="D1755" s="442">
        <f t="shared" ref="D1755" si="2364">D1760</f>
        <v>101</v>
      </c>
    </row>
    <row r="1756" spans="2:4" ht="15.75">
      <c r="B1756" s="296" t="s">
        <v>751</v>
      </c>
      <c r="C1756" s="441">
        <f>C1762</f>
        <v>2850</v>
      </c>
      <c r="D1756" s="443">
        <f t="shared" ref="D1756" si="2365">D1762</f>
        <v>2850</v>
      </c>
    </row>
    <row r="1757" spans="2:4" ht="15.75">
      <c r="B1757" s="444" t="s">
        <v>1007</v>
      </c>
      <c r="C1757" s="462">
        <f>SUM(C1758:C1759)</f>
        <v>22309</v>
      </c>
      <c r="D1757" s="445">
        <f t="shared" ref="D1757" si="2366">SUM(D1758:D1759)</f>
        <v>22309</v>
      </c>
    </row>
    <row r="1758" spans="2:4" ht="63">
      <c r="B1758" s="446" t="s">
        <v>1008</v>
      </c>
      <c r="C1758" s="298">
        <f>SUM(D1758:O1758)</f>
        <v>11702</v>
      </c>
      <c r="D1758" s="419">
        <f>10000+1702</f>
        <v>11702</v>
      </c>
    </row>
    <row r="1759" spans="2:4" ht="47.25">
      <c r="B1759" s="447" t="s">
        <v>1009</v>
      </c>
      <c r="C1759" s="298">
        <f>SUM(D1759:O1759)</f>
        <v>10607</v>
      </c>
      <c r="D1759" s="419">
        <f>9000+1607</f>
        <v>10607</v>
      </c>
    </row>
    <row r="1760" spans="2:4" ht="15.75">
      <c r="B1760" s="436" t="s">
        <v>750</v>
      </c>
      <c r="C1760" s="437">
        <f t="shared" ref="C1760:D1760" si="2367">SUM(C1761:C1761)</f>
        <v>101</v>
      </c>
      <c r="D1760" s="437">
        <f t="shared" si="2367"/>
        <v>101</v>
      </c>
    </row>
    <row r="1761" spans="2:4" ht="31.5">
      <c r="B1761" s="448" t="s">
        <v>1010</v>
      </c>
      <c r="C1761" s="298">
        <f t="shared" ref="C1761:C1763" si="2368">D1761+E1761+F1761+O1761</f>
        <v>101</v>
      </c>
      <c r="D1761" s="298">
        <v>101</v>
      </c>
    </row>
    <row r="1762" spans="2:4" ht="15.75">
      <c r="B1762" s="449" t="s">
        <v>751</v>
      </c>
      <c r="C1762" s="450">
        <f t="shared" ref="C1762:D1762" si="2369">SUM(C1763:C1771)</f>
        <v>2850</v>
      </c>
      <c r="D1762" s="450">
        <f t="shared" si="2369"/>
        <v>2850</v>
      </c>
    </row>
    <row r="1763" spans="2:4" ht="31.5">
      <c r="B1763" s="371" t="s">
        <v>1011</v>
      </c>
      <c r="C1763" s="451">
        <f t="shared" si="2368"/>
        <v>200</v>
      </c>
      <c r="D1763" s="451">
        <v>200</v>
      </c>
    </row>
    <row r="1764" spans="2:4" ht="31.5">
      <c r="B1764" s="371" t="s">
        <v>1012</v>
      </c>
      <c r="C1764" s="451">
        <f>D1764+E1764+F1764+O1764</f>
        <v>500</v>
      </c>
      <c r="D1764" s="451">
        <v>500</v>
      </c>
    </row>
    <row r="1765" spans="2:4" ht="31.5">
      <c r="B1765" s="371" t="s">
        <v>1013</v>
      </c>
      <c r="C1765" s="451">
        <f t="shared" ref="C1765:C1771" si="2370">SUM(D1765:O1765)</f>
        <v>200</v>
      </c>
      <c r="D1765" s="451">
        <v>200</v>
      </c>
    </row>
    <row r="1766" spans="2:4" ht="31.5">
      <c r="B1766" s="371" t="s">
        <v>1014</v>
      </c>
      <c r="C1766" s="451">
        <f t="shared" si="2370"/>
        <v>300</v>
      </c>
      <c r="D1766" s="451">
        <v>300</v>
      </c>
    </row>
    <row r="1767" spans="2:4" ht="31.5">
      <c r="B1767" s="371" t="s">
        <v>1015</v>
      </c>
      <c r="C1767" s="451">
        <f t="shared" si="2370"/>
        <v>550</v>
      </c>
      <c r="D1767" s="451">
        <v>550</v>
      </c>
    </row>
    <row r="1768" spans="2:4" ht="31.5">
      <c r="B1768" s="371" t="s">
        <v>1016</v>
      </c>
      <c r="C1768" s="451">
        <f t="shared" si="2370"/>
        <v>300</v>
      </c>
      <c r="D1768" s="451">
        <v>300</v>
      </c>
    </row>
    <row r="1769" spans="2:4" ht="31.5">
      <c r="B1769" s="371" t="s">
        <v>1017</v>
      </c>
      <c r="C1769" s="451">
        <f t="shared" si="2370"/>
        <v>300</v>
      </c>
      <c r="D1769" s="451">
        <v>300</v>
      </c>
    </row>
    <row r="1770" spans="2:4" ht="47.25">
      <c r="B1770" s="371" t="s">
        <v>1018</v>
      </c>
      <c r="C1770" s="451">
        <f t="shared" si="2370"/>
        <v>300</v>
      </c>
      <c r="D1770" s="451">
        <v>300</v>
      </c>
    </row>
    <row r="1771" spans="2:4" ht="47.25">
      <c r="B1771" s="371" t="s">
        <v>1019</v>
      </c>
      <c r="C1771" s="451">
        <f t="shared" si="2370"/>
        <v>200</v>
      </c>
      <c r="D1771" s="451">
        <v>200</v>
      </c>
    </row>
    <row r="1772" spans="2:4" ht="15.75">
      <c r="B1772" s="436" t="s">
        <v>1020</v>
      </c>
      <c r="C1772" s="437">
        <f>C1773</f>
        <v>25682</v>
      </c>
      <c r="D1772" s="437">
        <f t="shared" ref="D1772" si="2371">D1773</f>
        <v>24665</v>
      </c>
    </row>
    <row r="1773" spans="2:4" ht="15.75">
      <c r="B1773" s="452" t="s">
        <v>1021</v>
      </c>
      <c r="C1773" s="453">
        <f t="shared" ref="C1773:D1773" si="2372">C1774+C1787+C1793</f>
        <v>25682</v>
      </c>
      <c r="D1773" s="453">
        <f t="shared" si="2372"/>
        <v>24665</v>
      </c>
    </row>
    <row r="1774" spans="2:4" ht="15.75">
      <c r="B1774" s="454" t="s">
        <v>1022</v>
      </c>
      <c r="C1774" s="294">
        <f>SUM(C1775:C1786)</f>
        <v>6793</v>
      </c>
      <c r="D1774" s="294">
        <f t="shared" ref="D1774" si="2373">SUM(D1775:D1786)</f>
        <v>6793</v>
      </c>
    </row>
    <row r="1775" spans="2:4" ht="78.75">
      <c r="B1775" s="448" t="s">
        <v>1023</v>
      </c>
      <c r="C1775" s="298">
        <f>SUM(D1775:O1775)</f>
        <v>2000</v>
      </c>
      <c r="D1775" s="306">
        <v>2000</v>
      </c>
    </row>
    <row r="1776" spans="2:4" ht="31.5">
      <c r="B1776" s="448" t="s">
        <v>1024</v>
      </c>
      <c r="C1776" s="298">
        <f t="shared" ref="C1776:C1786" si="2374">SUM(D1776:O1776)</f>
        <v>150</v>
      </c>
      <c r="D1776" s="306">
        <v>150</v>
      </c>
    </row>
    <row r="1777" spans="2:4" ht="31.5">
      <c r="B1777" s="448" t="s">
        <v>1025</v>
      </c>
      <c r="C1777" s="298">
        <f t="shared" si="2374"/>
        <v>150</v>
      </c>
      <c r="D1777" s="306">
        <v>150</v>
      </c>
    </row>
    <row r="1778" spans="2:4" ht="31.5">
      <c r="B1778" s="448" t="s">
        <v>1026</v>
      </c>
      <c r="C1778" s="298">
        <f t="shared" si="2374"/>
        <v>100</v>
      </c>
      <c r="D1778" s="306">
        <v>100</v>
      </c>
    </row>
    <row r="1779" spans="2:4" ht="47.25">
      <c r="B1779" s="448" t="s">
        <v>1027</v>
      </c>
      <c r="C1779" s="298">
        <f t="shared" si="2374"/>
        <v>0</v>
      </c>
      <c r="D1779" s="306"/>
    </row>
    <row r="1780" spans="2:4" ht="31.5">
      <c r="B1780" s="448" t="s">
        <v>1028</v>
      </c>
      <c r="C1780" s="298">
        <f t="shared" si="2374"/>
        <v>100</v>
      </c>
      <c r="D1780" s="306">
        <v>100</v>
      </c>
    </row>
    <row r="1781" spans="2:4" ht="47.25">
      <c r="B1781" s="448" t="s">
        <v>1029</v>
      </c>
      <c r="C1781" s="298">
        <f t="shared" si="2374"/>
        <v>500</v>
      </c>
      <c r="D1781" s="306">
        <v>500</v>
      </c>
    </row>
    <row r="1782" spans="2:4" ht="31.5">
      <c r="B1782" s="448" t="s">
        <v>1030</v>
      </c>
      <c r="C1782" s="298">
        <f t="shared" si="2374"/>
        <v>500</v>
      </c>
      <c r="D1782" s="306">
        <v>500</v>
      </c>
    </row>
    <row r="1783" spans="2:4" ht="31.5">
      <c r="B1783" s="448" t="s">
        <v>1031</v>
      </c>
      <c r="C1783" s="298">
        <f t="shared" si="2374"/>
        <v>1000</v>
      </c>
      <c r="D1783" s="306">
        <v>1000</v>
      </c>
    </row>
    <row r="1784" spans="2:4" ht="31.5">
      <c r="B1784" s="448" t="s">
        <v>1032</v>
      </c>
      <c r="C1784" s="298">
        <f t="shared" si="2374"/>
        <v>493</v>
      </c>
      <c r="D1784" s="306">
        <v>493</v>
      </c>
    </row>
    <row r="1785" spans="2:4" ht="141.75">
      <c r="B1785" s="448" t="s">
        <v>1033</v>
      </c>
      <c r="C1785" s="298">
        <f t="shared" si="2374"/>
        <v>1000</v>
      </c>
      <c r="D1785" s="306">
        <v>1000</v>
      </c>
    </row>
    <row r="1786" spans="2:4" ht="47.25">
      <c r="B1786" s="448" t="s">
        <v>1034</v>
      </c>
      <c r="C1786" s="298">
        <f t="shared" si="2374"/>
        <v>800</v>
      </c>
      <c r="D1786" s="306">
        <v>800</v>
      </c>
    </row>
    <row r="1787" spans="2:4" ht="15.75">
      <c r="B1787" s="454" t="s">
        <v>1035</v>
      </c>
      <c r="C1787" s="294">
        <f t="shared" ref="C1787:D1787" si="2375">SUM(C1788:C1792)</f>
        <v>14868</v>
      </c>
      <c r="D1787" s="294">
        <f t="shared" si="2375"/>
        <v>13968</v>
      </c>
    </row>
    <row r="1788" spans="2:4" ht="47.25">
      <c r="B1788" s="455" t="s">
        <v>1036</v>
      </c>
      <c r="C1788" s="456">
        <f t="shared" ref="C1788:C1798" si="2376">SUM(D1788:O1788)</f>
        <v>2000</v>
      </c>
      <c r="D1788" s="306">
        <v>2000</v>
      </c>
    </row>
    <row r="1789" spans="2:4" ht="31.5">
      <c r="B1789" s="455" t="s">
        <v>1037</v>
      </c>
      <c r="C1789" s="456">
        <f t="shared" si="2376"/>
        <v>6000</v>
      </c>
      <c r="D1789" s="306">
        <v>6000</v>
      </c>
    </row>
    <row r="1790" spans="2:4" ht="47.25">
      <c r="B1790" s="509" t="s">
        <v>1038</v>
      </c>
      <c r="C1790" s="456">
        <f>4730+600+300</f>
        <v>5630</v>
      </c>
      <c r="D1790" s="306">
        <f>10000-5270</f>
        <v>4730</v>
      </c>
    </row>
    <row r="1791" spans="2:4" ht="47.25">
      <c r="B1791" s="455" t="s">
        <v>1039</v>
      </c>
      <c r="C1791" s="298">
        <f t="shared" si="2376"/>
        <v>238</v>
      </c>
      <c r="D1791" s="306">
        <v>238</v>
      </c>
    </row>
    <row r="1792" spans="2:4" ht="47.25">
      <c r="B1792" s="455" t="s">
        <v>1040</v>
      </c>
      <c r="C1792" s="298">
        <f t="shared" si="2376"/>
        <v>1000</v>
      </c>
      <c r="D1792" s="306">
        <v>1000</v>
      </c>
    </row>
    <row r="1793" spans="2:4" ht="78.75">
      <c r="B1793" s="454" t="s">
        <v>1041</v>
      </c>
      <c r="C1793" s="294">
        <f>SUM(C1794:C1799)</f>
        <v>4021</v>
      </c>
      <c r="D1793" s="294">
        <f t="shared" ref="D1793" si="2377">SUM(D1794:D1798)</f>
        <v>3904</v>
      </c>
    </row>
    <row r="1794" spans="2:4" ht="15.75">
      <c r="B1794" s="325" t="s">
        <v>1042</v>
      </c>
      <c r="C1794" s="298">
        <f t="shared" si="2376"/>
        <v>405</v>
      </c>
      <c r="D1794" s="306">
        <v>405</v>
      </c>
    </row>
    <row r="1795" spans="2:4" ht="31.5">
      <c r="B1795" s="439" t="s">
        <v>1043</v>
      </c>
      <c r="C1795" s="298">
        <f t="shared" si="2376"/>
        <v>3250</v>
      </c>
      <c r="D1795" s="320">
        <f>48+3202</f>
        <v>3250</v>
      </c>
    </row>
    <row r="1796" spans="2:4" ht="63">
      <c r="B1796" s="455" t="s">
        <v>1044</v>
      </c>
      <c r="C1796" s="298">
        <f t="shared" si="2376"/>
        <v>12</v>
      </c>
      <c r="D1796" s="320">
        <v>12</v>
      </c>
    </row>
    <row r="1797" spans="2:4" ht="47.25">
      <c r="B1797" s="455" t="s">
        <v>1045</v>
      </c>
      <c r="C1797" s="298">
        <f t="shared" si="2376"/>
        <v>12</v>
      </c>
      <c r="D1797" s="320">
        <v>12</v>
      </c>
    </row>
    <row r="1798" spans="2:4" ht="78" customHeight="1">
      <c r="B1798" s="455" t="s">
        <v>1046</v>
      </c>
      <c r="C1798" s="298">
        <f t="shared" si="2376"/>
        <v>225</v>
      </c>
      <c r="D1798" s="320">
        <v>225</v>
      </c>
    </row>
    <row r="1799" spans="2:4" ht="63">
      <c r="B1799" s="297" t="s">
        <v>1095</v>
      </c>
      <c r="C1799" s="503">
        <v>117</v>
      </c>
    </row>
  </sheetData>
  <mergeCells count="2">
    <mergeCell ref="B4:O4"/>
    <mergeCell ref="B5:O5"/>
  </mergeCells>
  <pageMargins left="0.86614173228346458" right="0.15748031496062992" top="0.27559055118110237" bottom="0.43307086614173229" header="0.15748031496062992" footer="0.27559055118110237"/>
  <pageSetup paperSize="9" scale="85" orientation="landscape" r:id="rId1"/>
  <headerFooter alignWithMargins="0">
    <oddFooter>Page &amp;P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 echilibrat </vt:lpstr>
      <vt:lpstr>'pr echilibrat '!Print_Titles</vt:lpstr>
    </vt:vector>
  </TitlesOfParts>
  <Company>Consiliul Judetean Arges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larisa</dc:creator>
  <cp:lastModifiedBy>loredanat</cp:lastModifiedBy>
  <cp:lastPrinted>2025-03-18T09:25:31Z</cp:lastPrinted>
  <dcterms:created xsi:type="dcterms:W3CDTF">2025-02-12T08:09:18Z</dcterms:created>
  <dcterms:modified xsi:type="dcterms:W3CDTF">2025-04-01T08:45:30Z</dcterms:modified>
</cp:coreProperties>
</file>